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omments9.xml" ContentType="application/vnd.openxmlformats-officedocument.spreadsheetml.comments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omments10.xml" ContentType="application/vnd.openxmlformats-officedocument.spreadsheetml.comments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hoenix\Downloads\"/>
    </mc:Choice>
  </mc:AlternateContent>
  <bookViews>
    <workbookView xWindow="0" yWindow="0" windowWidth="24000" windowHeight="9435" tabRatio="911" firstSheet="55" activeTab="71"/>
  </bookViews>
  <sheets>
    <sheet name="PM &amp; GR Charge" sheetId="65" state="hidden" r:id="rId1"/>
    <sheet name="Dlr Category" sheetId="66" state="hidden" r:id="rId2"/>
    <sheet name="Cover Page" sheetId="109" state="hidden" r:id="rId3"/>
    <sheet name="MRP" sheetId="62" state="hidden" r:id="rId4"/>
    <sheet name="Innova Crysta MT" sheetId="116" state="hidden" r:id="rId5"/>
    <sheet name="TT Innova Crysta D (MT) " sheetId="111" state="hidden" r:id="rId6"/>
    <sheet name="Camry FMC-AXVH71" sheetId="134" state="hidden" r:id="rId7"/>
    <sheet name="Yaris Petrol" sheetId="132" state="hidden" r:id="rId8"/>
    <sheet name="TTYaris P" sheetId="133" r:id="rId9"/>
    <sheet name="Innova Crysta AT" sheetId="117" state="hidden" r:id="rId10"/>
    <sheet name="TT Innova Crysta D  (AT)" sheetId="118" r:id="rId11"/>
    <sheet name="Innova Crysta(P) AT" sheetId="128" state="hidden" r:id="rId12"/>
    <sheet name="TT Innova Crysta P  (AT)" sheetId="120" r:id="rId13"/>
    <sheet name="Innova Crysta(P) MT" sheetId="129" state="hidden" r:id="rId14"/>
    <sheet name="TT Innova Crysta P  (MT)" sheetId="119" state="hidden" r:id="rId15"/>
    <sheet name="COM Innova Diesel" sheetId="98" state="hidden" r:id="rId16"/>
    <sheet name="Innova D (CAF)" sheetId="50" state="hidden" r:id="rId17"/>
    <sheet name="TT Innova D" sheetId="77" r:id="rId18"/>
    <sheet name="Innova P (CAF)" sheetId="12" state="hidden" r:id="rId19"/>
    <sheet name="TT Innova P" sheetId="78" r:id="rId20"/>
    <sheet name="COM Innova Petrol" sheetId="99" state="hidden" r:id="rId21"/>
    <sheet name="COM Etios  Liva Diesel" sheetId="108" state="hidden" r:id="rId22"/>
    <sheet name="Etios Platinum P" sheetId="126" state="hidden" r:id="rId23"/>
    <sheet name="TT Platinum Etios  P" sheetId="121" r:id="rId24"/>
    <sheet name="Etios Platinum D" sheetId="127" state="hidden" r:id="rId25"/>
    <sheet name="TT Platinum Etios D" sheetId="122" r:id="rId26"/>
    <sheet name="Etios P" sheetId="6" state="hidden" r:id="rId27"/>
    <sheet name="TT Etios  P" sheetId="80" r:id="rId28"/>
    <sheet name="COM Etios  Liva Petrol" sheetId="107" state="hidden" r:id="rId29"/>
    <sheet name="Etios D" sheetId="60" state="hidden" r:id="rId30"/>
    <sheet name="TT Etios D" sheetId="79" r:id="rId31"/>
    <sheet name="Sheet4" sheetId="139" r:id="rId32"/>
    <sheet name="Sheet5" sheetId="140" r:id="rId33"/>
    <sheet name="Sheet6" sheetId="141" r:id="rId34"/>
    <sheet name="Sheet7" sheetId="142" r:id="rId35"/>
    <sheet name="Sheet8" sheetId="143" r:id="rId36"/>
    <sheet name="Sheet9" sheetId="144" r:id="rId37"/>
    <sheet name="Sheet10" sheetId="145" r:id="rId38"/>
    <sheet name="Sheet11" sheetId="146" r:id="rId39"/>
    <sheet name="Sheet12" sheetId="147" r:id="rId40"/>
    <sheet name="Sheet13" sheetId="148" r:id="rId41"/>
    <sheet name="Sheet14" sheetId="149" r:id="rId42"/>
    <sheet name="Sheet15" sheetId="150" r:id="rId43"/>
    <sheet name="Sheet16" sheetId="151" r:id="rId44"/>
    <sheet name="Sheet17" sheetId="152" r:id="rId45"/>
    <sheet name="Sheet18" sheetId="153" r:id="rId46"/>
    <sheet name="Sheet19" sheetId="154" r:id="rId47"/>
    <sheet name="Sheet20" sheetId="155" r:id="rId48"/>
    <sheet name="Sheet21" sheetId="156" r:id="rId49"/>
    <sheet name="Sheet22" sheetId="157" r:id="rId50"/>
    <sheet name="Sheet23" sheetId="158" r:id="rId51"/>
    <sheet name="Sheet24" sheetId="159" r:id="rId52"/>
    <sheet name="Sheet25" sheetId="160" r:id="rId53"/>
    <sheet name="Sheet26" sheetId="161" r:id="rId54"/>
    <sheet name="Sheet27" sheetId="162" r:id="rId55"/>
    <sheet name="Sheet28" sheetId="163" r:id="rId56"/>
    <sheet name="Sheet29" sheetId="164" r:id="rId57"/>
    <sheet name="Sheet30" sheetId="165" r:id="rId58"/>
    <sheet name="Sheet31" sheetId="166" r:id="rId59"/>
    <sheet name="Sheet32" sheetId="167" r:id="rId60"/>
    <sheet name="Sheet33" sheetId="168" r:id="rId61"/>
    <sheet name="Sheet34" sheetId="169" r:id="rId62"/>
    <sheet name="Sheet36" sheetId="171" r:id="rId63"/>
    <sheet name="Sheet37" sheetId="172" r:id="rId64"/>
    <sheet name="Sheet38" sheetId="173" r:id="rId65"/>
    <sheet name="Sheet39" sheetId="174" r:id="rId66"/>
    <sheet name="Sheet40" sheetId="175" r:id="rId67"/>
    <sheet name="Sheet41" sheetId="176" r:id="rId68"/>
    <sheet name="Sheet42" sheetId="177" r:id="rId69"/>
    <sheet name="Sheet43" sheetId="178" r:id="rId70"/>
    <sheet name="Sheet44" sheetId="179" r:id="rId71"/>
    <sheet name="Sheet45" sheetId="180" r:id="rId72"/>
    <sheet name="Sheet35" sheetId="170" r:id="rId73"/>
    <sheet name="Sheet1" sheetId="136" r:id="rId74"/>
    <sheet name="Sheet2" sheetId="137" r:id="rId75"/>
    <sheet name="Sheet3" sheetId="138" r:id="rId76"/>
    <sheet name="Altis Petrol" sheetId="112" state="hidden" r:id="rId77"/>
    <sheet name="TT FMC Altis Petrol" sheetId="115" r:id="rId78"/>
    <sheet name="Altis Diesel" sheetId="113" state="hidden" r:id="rId79"/>
    <sheet name="TT FMC Altis Diesel" sheetId="114" r:id="rId80"/>
    <sheet name="Altis P" sheetId="44" state="hidden" r:id="rId81"/>
    <sheet name="TTCorolla Altis P" sheetId="97" r:id="rId82"/>
    <sheet name="Altis -MMC-D " sheetId="58" state="hidden" r:id="rId83"/>
    <sheet name="Altis D" sheetId="55" state="hidden" r:id="rId84"/>
    <sheet name="TTCorolla Altis D" sheetId="83" r:id="rId85"/>
    <sheet name="TTNew Camry ASV50" sheetId="87" r:id="rId86"/>
    <sheet name="TT New Altis P" sheetId="82" state="hidden" r:id="rId87"/>
    <sheet name="TT New Altis D" sheetId="81" state="hidden" r:id="rId88"/>
    <sheet name="COM Altis Diesel" sheetId="100" state="hidden" r:id="rId89"/>
    <sheet name="Altis-MMC-P" sheetId="59" state="hidden" r:id="rId90"/>
    <sheet name="Old Corolla P" sheetId="10" state="hidden" r:id="rId91"/>
    <sheet name="TT Old Corolla P" sheetId="92" state="hidden" r:id="rId92"/>
    <sheet name="COM Altis Petrol" sheetId="101" state="hidden" r:id="rId93"/>
    <sheet name="Camry ACV 30" sheetId="69" state="hidden" r:id="rId94"/>
    <sheet name="TT Camry ACV30" sheetId="84" state="hidden" r:id="rId95"/>
    <sheet name="Camry ACV 40" sheetId="68" state="hidden" r:id="rId96"/>
    <sheet name="TT Camry ACV40" sheetId="85" state="hidden" r:id="rId97"/>
    <sheet name="Camry ASV50" sheetId="70" state="hidden" r:id="rId98"/>
    <sheet name="Camry AVV50R" sheetId="71" state="hidden" r:id="rId99"/>
    <sheet name="TTNew Camry AVV50" sheetId="86" state="hidden" r:id="rId100"/>
    <sheet name="COM Camry-ASV50 (P)" sheetId="105" state="hidden" r:id="rId101"/>
    <sheet name="COM Camry Hybrid-AVV50 (P)" sheetId="106" state="hidden" r:id="rId102"/>
    <sheet name="Fortuner D" sheetId="19" state="hidden" r:id="rId103"/>
    <sheet name="TT Camry FMC" sheetId="135" r:id="rId104"/>
    <sheet name="TTFortuner" sheetId="93" r:id="rId105"/>
    <sheet name="Additional Services Dummy" sheetId="67" state="hidden" r:id="rId106"/>
    <sheet name="Fortuner FMC D " sheetId="123" state="hidden" r:id="rId107"/>
    <sheet name="TTFortuner FMC D" sheetId="125" r:id="rId108"/>
    <sheet name="Prado D" sheetId="20" state="hidden" r:id="rId109"/>
    <sheet name="TTPrado D" sheetId="88" state="hidden" r:id="rId110"/>
    <sheet name="Prado P" sheetId="7" state="hidden" r:id="rId111"/>
    <sheet name="TTPrado P" sheetId="89" state="hidden" r:id="rId112"/>
    <sheet name="Qualis D" sheetId="18" state="hidden" r:id="rId113"/>
    <sheet name="TTQualis D" sheetId="90" state="hidden" r:id="rId114"/>
    <sheet name="TTQualis P" sheetId="91" state="hidden" r:id="rId115"/>
    <sheet name="Prius P" sheetId="48" state="hidden" r:id="rId116"/>
    <sheet name="Qualis P" sheetId="14" state="hidden" r:id="rId117"/>
    <sheet name="TTPrius" sheetId="94" state="hidden" r:id="rId118"/>
    <sheet name="TTAddtional Servc Petrol" sheetId="96" state="hidden" r:id="rId119"/>
    <sheet name="TTAddtnal Servc Diesel" sheetId="95" state="hidden" r:id="rId120"/>
    <sheet name="Replacement " sheetId="74" state="hidden" r:id="rId121"/>
    <sheet name="COM Fortuner Diesel 2WD AT" sheetId="102" state="hidden" r:id="rId122"/>
    <sheet name="COM Fortuner Diesel 2WD MT" sheetId="103" state="hidden" r:id="rId123"/>
    <sheet name="COM Fortuner Diesel 4WD MT" sheetId="104" state="hidden" r:id="rId124"/>
  </sheets>
  <externalReferences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_xlnm._FilterDatabase" localSheetId="1" hidden="1">'Dlr Category'!$B$4:$F$7</definedName>
    <definedName name="_xlnm._FilterDatabase" localSheetId="106" hidden="1">'Fortuner FMC D '!$H$7:$H$8</definedName>
    <definedName name="_xlnm._FilterDatabase" localSheetId="3" hidden="1">MRP!$A$1:$G$163</definedName>
    <definedName name="_xlnm.Print_Area" localSheetId="105">'Additional Services Dummy'!$A$1:$Q$60</definedName>
    <definedName name="_xlnm.Print_Area" localSheetId="83">'Altis D'!$A$1:$M$23</definedName>
    <definedName name="_xlnm.Print_Area" localSheetId="82">'Altis -MMC-D '!$A$1:$L$20</definedName>
    <definedName name="_xlnm.Print_Area" localSheetId="80">'Altis P'!$A$1:$M$18</definedName>
    <definedName name="_xlnm.Print_Area" localSheetId="89">'Altis-MMC-P'!$A$1:$N$19</definedName>
    <definedName name="_xlnm.Print_Area" localSheetId="2">'Cover Page'!$A$3:$P$47</definedName>
    <definedName name="_xlnm.Print_Area" localSheetId="29">'Etios D'!$A$1:$J$17</definedName>
    <definedName name="_xlnm.Print_Area" localSheetId="26">'Etios P'!$A$1:$N$18</definedName>
    <definedName name="_xlnm.Print_Area" localSheetId="24">'Etios Platinum D'!$A$1:$M$15</definedName>
    <definedName name="_xlnm.Print_Area" localSheetId="22">'Etios Platinum P'!$A$1:$L$17</definedName>
    <definedName name="_xlnm.Print_Area" localSheetId="102">'Fortuner D'!$A$1:$Z$20</definedName>
    <definedName name="_xlnm.Print_Area" localSheetId="16">'Innova D (CAF)'!$A$1:$I$17</definedName>
    <definedName name="_xlnm.Print_Area" localSheetId="18">'Innova P (CAF)'!$A$1:$P$18</definedName>
    <definedName name="_xlnm.Print_Area" localSheetId="3">MRP!$A$1:$F$162</definedName>
    <definedName name="_xlnm.Print_Area" localSheetId="90">'Old Corolla P'!$A$1:$I$18</definedName>
    <definedName name="_xlnm.Print_Area" localSheetId="0">'PM &amp; GR Charge'!$A$1:$F$73</definedName>
    <definedName name="_xlnm.Print_Area" localSheetId="108">'Prado D'!$A$1:$K$20</definedName>
    <definedName name="_xlnm.Print_Area" localSheetId="110">'Prado P'!$A$1:$J$21</definedName>
    <definedName name="_xlnm.Print_Area" localSheetId="115">'Prius P'!$A$1:$N$19</definedName>
    <definedName name="_xlnm.Print_Area" localSheetId="112">'Qualis D'!$A$1:$M$29</definedName>
    <definedName name="_xlnm.Print_Area" localSheetId="116">'Qualis P'!$A$1:$M$24</definedName>
    <definedName name="_xlnm.Print_Area" localSheetId="120">'Replacement '!$A$1:$W$59</definedName>
    <definedName name="_xlnm.Print_Area" localSheetId="94">'TT Camry ACV30'!$A$1:$K$20</definedName>
    <definedName name="_xlnm.Print_Area" localSheetId="96">'TT Camry ACV40'!$A$1:$K$20</definedName>
    <definedName name="_xlnm.Print_Area" localSheetId="103">'TT Camry FMC'!$A$1:$P$25</definedName>
    <definedName name="_xlnm.Print_Area" localSheetId="27">'TT Etios  P'!$A$1:$O$24</definedName>
    <definedName name="_xlnm.Print_Area" localSheetId="30">'TT Etios D'!$A$1:$O$22</definedName>
    <definedName name="_xlnm.Print_Area" localSheetId="79">'TT FMC Altis Diesel'!$A$1:$P$24</definedName>
    <definedName name="_xlnm.Print_Area" localSheetId="77">'TT FMC Altis Petrol'!$A$1:$P$24</definedName>
    <definedName name="_xlnm.Print_Area" localSheetId="10">'TT Innova Crysta D  (AT)'!$B$1:$Z$31</definedName>
    <definedName name="_xlnm.Print_Area" localSheetId="5">'TT Innova Crysta D (MT) '!$A$1:$N$20</definedName>
    <definedName name="_xlnm.Print_Area" localSheetId="12">'TT Innova Crysta P  (AT)'!$B$1:$O$26</definedName>
    <definedName name="_xlnm.Print_Area" localSheetId="14">'TT Innova Crysta P  (MT)'!$A$1:$L$22</definedName>
    <definedName name="_xlnm.Print_Area" localSheetId="17">'TT Innova D'!$B$1:$Y$31</definedName>
    <definedName name="_xlnm.Print_Area" localSheetId="19">'TT Innova P'!$A$1:$P$27</definedName>
    <definedName name="_xlnm.Print_Area" localSheetId="87">'TT New Altis D'!$A$1:$K$19</definedName>
    <definedName name="_xlnm.Print_Area" localSheetId="86">'TT New Altis P'!$A$1:$L$20</definedName>
    <definedName name="_xlnm.Print_Area" localSheetId="91">'TT Old Corolla P'!$A$1:$H$19</definedName>
    <definedName name="_xlnm.Print_Area" localSheetId="23">'TT Platinum Etios  P'!$B$1:$P$24</definedName>
    <definedName name="_xlnm.Print_Area" localSheetId="25">'TT Platinum Etios D'!$B$1:$P$22</definedName>
    <definedName name="_xlnm.Print_Area" localSheetId="118">'TTAddtional Servc Petrol'!$A$1:$K$11</definedName>
    <definedName name="_xlnm.Print_Area" localSheetId="119">'TTAddtnal Servc Diesel'!$A$1:$I$12</definedName>
    <definedName name="_xlnm.Print_Area" localSheetId="84">'TTCorolla Altis D'!$A$1:$P$24</definedName>
    <definedName name="_xlnm.Print_Area" localSheetId="81">'TTCorolla Altis P'!$A$1:$P$24</definedName>
    <definedName name="_xlnm.Print_Area" localSheetId="104">TTFortuner!$A$1:$X$31</definedName>
    <definedName name="_xlnm.Print_Area" localSheetId="107">'TTFortuner FMC D'!$A$1:$X$31</definedName>
    <definedName name="_xlnm.Print_Area" localSheetId="85">'TTNew Camry ASV50'!$A$1:$P$24</definedName>
    <definedName name="_xlnm.Print_Area" localSheetId="99">'TTNew Camry AVV50'!$A$1:$K$20</definedName>
    <definedName name="_xlnm.Print_Area" localSheetId="109">'TTPrado D'!$A$1:$M$22</definedName>
    <definedName name="_xlnm.Print_Area" localSheetId="111">'TTPrado P'!$A$1:$I$22</definedName>
    <definedName name="_xlnm.Print_Area" localSheetId="117">TTPrius!$A$1:$M$20</definedName>
    <definedName name="_xlnm.Print_Area" localSheetId="113">'TTQualis D'!$A$1:$L$30</definedName>
    <definedName name="_xlnm.Print_Area" localSheetId="114">'TTQualis P'!$A$1:$L$25</definedName>
    <definedName name="_xlnm.Print_Area" localSheetId="8">'TTYaris P'!$A$1:$P$24</definedName>
    <definedName name="Z_05AB3A1E_7DB6_4E1D_B4E2_F807EF8F0B08_.wvu.PrintArea" localSheetId="83" hidden="1">'Altis D'!$A$1:$M$23</definedName>
    <definedName name="Z_05AB3A1E_7DB6_4E1D_B4E2_F807EF8F0B08_.wvu.PrintArea" localSheetId="82" hidden="1">'Altis -MMC-D '!$A$1:$L$20</definedName>
    <definedName name="Z_05AB3A1E_7DB6_4E1D_B4E2_F807EF8F0B08_.wvu.PrintArea" localSheetId="80" hidden="1">'Altis P'!$A$1:$M$18</definedName>
    <definedName name="Z_05AB3A1E_7DB6_4E1D_B4E2_F807EF8F0B08_.wvu.PrintArea" localSheetId="89" hidden="1">'Altis-MMC-P'!$A$1:$N$19</definedName>
    <definedName name="Z_05AB3A1E_7DB6_4E1D_B4E2_F807EF8F0B08_.wvu.PrintArea" localSheetId="29" hidden="1">'Etios D'!$A$1:$J$17</definedName>
    <definedName name="Z_05AB3A1E_7DB6_4E1D_B4E2_F807EF8F0B08_.wvu.PrintArea" localSheetId="26" hidden="1">'Etios P'!$A$1:$N$18</definedName>
    <definedName name="Z_05AB3A1E_7DB6_4E1D_B4E2_F807EF8F0B08_.wvu.PrintArea" localSheetId="24" hidden="1">'Etios Platinum D'!$A$1:$M$15</definedName>
    <definedName name="Z_05AB3A1E_7DB6_4E1D_B4E2_F807EF8F0B08_.wvu.PrintArea" localSheetId="22" hidden="1">'Etios Platinum P'!$A$1:$L$17</definedName>
    <definedName name="Z_05AB3A1E_7DB6_4E1D_B4E2_F807EF8F0B08_.wvu.PrintArea" localSheetId="16" hidden="1">'Innova D (CAF)'!$A$1:$I$17</definedName>
    <definedName name="Z_05AB3A1E_7DB6_4E1D_B4E2_F807EF8F0B08_.wvu.PrintArea" localSheetId="18" hidden="1">'Innova P (CAF)'!$A$1:$L$18</definedName>
    <definedName name="Z_05AB3A1E_7DB6_4E1D_B4E2_F807EF8F0B08_.wvu.PrintArea" localSheetId="90" hidden="1">'Old Corolla P'!$A$1:$I$18</definedName>
    <definedName name="Z_05AB3A1E_7DB6_4E1D_B4E2_F807EF8F0B08_.wvu.PrintArea" localSheetId="110" hidden="1">'Prado P'!$A$1:$J$21</definedName>
    <definedName name="Z_05AB3A1E_7DB6_4E1D_B4E2_F807EF8F0B08_.wvu.PrintArea" localSheetId="115" hidden="1">'Prius P'!$A$1:$N$19</definedName>
    <definedName name="Z_05AB3A1E_7DB6_4E1D_B4E2_F807EF8F0B08_.wvu.PrintArea" localSheetId="112" hidden="1">'Qualis D'!$A$1:$K$30</definedName>
    <definedName name="Z_05AB3A1E_7DB6_4E1D_B4E2_F807EF8F0B08_.wvu.PrintArea" localSheetId="116" hidden="1">'Qualis P'!$A$1:$M$24</definedName>
    <definedName name="Z_61309F65_2991_4D12_B8B6_9CF479C8C9FF_.wvu.PrintArea" localSheetId="83" hidden="1">'Altis D'!$A$1:$K$17</definedName>
    <definedName name="Z_61309F65_2991_4D12_B8B6_9CF479C8C9FF_.wvu.PrintArea" localSheetId="82" hidden="1">'Altis -MMC-D '!$A$1:$J$18</definedName>
    <definedName name="Z_61309F65_2991_4D12_B8B6_9CF479C8C9FF_.wvu.PrintArea" localSheetId="80" hidden="1">'Altis P'!$A$1:$K$18</definedName>
    <definedName name="Z_61309F65_2991_4D12_B8B6_9CF479C8C9FF_.wvu.PrintArea" localSheetId="89" hidden="1">'Altis-MMC-P'!$A$1:$J$19</definedName>
    <definedName name="Z_61309F65_2991_4D12_B8B6_9CF479C8C9FF_.wvu.PrintArea" localSheetId="29" hidden="1">'Etios D'!$A$1:$H$17</definedName>
    <definedName name="Z_61309F65_2991_4D12_B8B6_9CF479C8C9FF_.wvu.PrintArea" localSheetId="26" hidden="1">'Etios P'!$A$1:$L$18</definedName>
    <definedName name="Z_61309F65_2991_4D12_B8B6_9CF479C8C9FF_.wvu.PrintArea" localSheetId="24" hidden="1">'Etios Platinum D'!$A$1:$L$15</definedName>
    <definedName name="Z_61309F65_2991_4D12_B8B6_9CF479C8C9FF_.wvu.PrintArea" localSheetId="22" hidden="1">'Etios Platinum P'!$A$1:$L$17</definedName>
    <definedName name="Z_61309F65_2991_4D12_B8B6_9CF479C8C9FF_.wvu.PrintArea" localSheetId="18" hidden="1">'Innova P (CAF)'!$A$1:$J$18</definedName>
    <definedName name="Z_61309F65_2991_4D12_B8B6_9CF479C8C9FF_.wvu.PrintArea" localSheetId="90" hidden="1">'Old Corolla P'!$A$1:$H$18</definedName>
    <definedName name="Z_61309F65_2991_4D12_B8B6_9CF479C8C9FF_.wvu.PrintArea" localSheetId="110" hidden="1">'Prado P'!$A$1:$H$21</definedName>
    <definedName name="Z_61309F65_2991_4D12_B8B6_9CF479C8C9FF_.wvu.PrintArea" localSheetId="115" hidden="1">'Prius P'!$A$1:$J$19</definedName>
    <definedName name="Z_61309F65_2991_4D12_B8B6_9CF479C8C9FF_.wvu.PrintArea" localSheetId="112" hidden="1">'Qualis D'!$A$1:$K$30</definedName>
    <definedName name="Z_61309F65_2991_4D12_B8B6_9CF479C8C9FF_.wvu.PrintArea" localSheetId="116" hidden="1">'Qualis P'!$A$1:$J$24</definedName>
  </definedNames>
  <calcPr calcId="152511"/>
  <customWorkbookViews>
    <customWorkbookView name="TKM00459 - Personal View" guid="{61309F65-2991-4D12-B8B6-9CF479C8C9FF}" mergeInterval="0" personalView="1" maximized="1" windowWidth="1020" windowHeight="632" tabRatio="604" activeSheetId="9"/>
    <customWorkbookView name="TKM04673 - Personal View" guid="{05AB3A1E-7DB6-4E1D-B4E2-F807EF8F0B08}" mergeInterval="0" personalView="1" maximized="1" windowWidth="1020" windowHeight="517" tabRatio="888" activeSheetId="6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4" i="180" l="1"/>
  <c r="N13" i="180"/>
  <c r="M13" i="180"/>
  <c r="L13" i="180"/>
  <c r="K13" i="180"/>
  <c r="J13" i="180"/>
  <c r="I13" i="180"/>
  <c r="H13" i="180"/>
  <c r="G13" i="180"/>
  <c r="F13" i="180"/>
  <c r="E13" i="180"/>
  <c r="D13" i="180"/>
  <c r="N12" i="180"/>
  <c r="M12" i="180"/>
  <c r="L12" i="180"/>
  <c r="K12" i="180"/>
  <c r="J12" i="180"/>
  <c r="I12" i="180"/>
  <c r="H12" i="180"/>
  <c r="G12" i="180"/>
  <c r="F12" i="180"/>
  <c r="E12" i="180"/>
  <c r="D12" i="180"/>
  <c r="N11" i="180"/>
  <c r="M11" i="180"/>
  <c r="L11" i="180"/>
  <c r="K11" i="180"/>
  <c r="J11" i="180"/>
  <c r="I11" i="180"/>
  <c r="H11" i="180"/>
  <c r="G11" i="180"/>
  <c r="F11" i="180"/>
  <c r="E11" i="180"/>
  <c r="D11" i="180"/>
  <c r="C10" i="180"/>
  <c r="A10" i="180"/>
  <c r="C9" i="180"/>
  <c r="B9" i="180"/>
  <c r="A9" i="180"/>
  <c r="C8" i="180"/>
  <c r="B8" i="180"/>
  <c r="A8" i="180"/>
  <c r="C7" i="180"/>
  <c r="B7" i="180"/>
  <c r="A7" i="180"/>
  <c r="C6" i="180"/>
  <c r="B6" i="180"/>
  <c r="A6" i="180"/>
  <c r="C5" i="180"/>
  <c r="B5" i="180"/>
  <c r="A5" i="180"/>
  <c r="C4" i="180"/>
  <c r="B4" i="180"/>
  <c r="A4" i="180"/>
  <c r="J1" i="180"/>
  <c r="A14" i="179"/>
  <c r="N13" i="179"/>
  <c r="M13" i="179"/>
  <c r="L13" i="179"/>
  <c r="K13" i="179"/>
  <c r="J13" i="179"/>
  <c r="I13" i="179"/>
  <c r="H13" i="179"/>
  <c r="G13" i="179"/>
  <c r="F13" i="179"/>
  <c r="E13" i="179"/>
  <c r="D13" i="179"/>
  <c r="N12" i="179"/>
  <c r="M12" i="179"/>
  <c r="L12" i="179"/>
  <c r="K12" i="179"/>
  <c r="J12" i="179"/>
  <c r="I12" i="179"/>
  <c r="H12" i="179"/>
  <c r="G12" i="179"/>
  <c r="F12" i="179"/>
  <c r="E12" i="179"/>
  <c r="D12" i="179"/>
  <c r="N11" i="179"/>
  <c r="M11" i="179"/>
  <c r="L11" i="179"/>
  <c r="K11" i="179"/>
  <c r="J11" i="179"/>
  <c r="I11" i="179"/>
  <c r="H11" i="179"/>
  <c r="G11" i="179"/>
  <c r="F11" i="179"/>
  <c r="E11" i="179"/>
  <c r="D11" i="179"/>
  <c r="C10" i="179"/>
  <c r="A10" i="179"/>
  <c r="C9" i="179"/>
  <c r="B9" i="179"/>
  <c r="A9" i="179"/>
  <c r="C8" i="179"/>
  <c r="B8" i="179"/>
  <c r="A8" i="179"/>
  <c r="C7" i="179"/>
  <c r="B7" i="179"/>
  <c r="A7" i="179"/>
  <c r="C6" i="179"/>
  <c r="B6" i="179"/>
  <c r="A6" i="179"/>
  <c r="C5" i="179"/>
  <c r="B5" i="179"/>
  <c r="A5" i="179"/>
  <c r="C4" i="179"/>
  <c r="B4" i="179"/>
  <c r="A4" i="179"/>
  <c r="J1" i="179"/>
  <c r="A14" i="178"/>
  <c r="N13" i="178"/>
  <c r="M13" i="178"/>
  <c r="L13" i="178"/>
  <c r="K13" i="178"/>
  <c r="J13" i="178"/>
  <c r="I13" i="178"/>
  <c r="H13" i="178"/>
  <c r="G13" i="178"/>
  <c r="F13" i="178"/>
  <c r="E13" i="178"/>
  <c r="D13" i="178"/>
  <c r="N12" i="178"/>
  <c r="M12" i="178"/>
  <c r="L12" i="178"/>
  <c r="K12" i="178"/>
  <c r="J12" i="178"/>
  <c r="I12" i="178"/>
  <c r="H12" i="178"/>
  <c r="G12" i="178"/>
  <c r="F12" i="178"/>
  <c r="E12" i="178"/>
  <c r="D12" i="178"/>
  <c r="N11" i="178"/>
  <c r="M11" i="178"/>
  <c r="L11" i="178"/>
  <c r="K11" i="178"/>
  <c r="J11" i="178"/>
  <c r="I11" i="178"/>
  <c r="H11" i="178"/>
  <c r="G11" i="178"/>
  <c r="F11" i="178"/>
  <c r="E11" i="178"/>
  <c r="D11" i="178"/>
  <c r="C10" i="178"/>
  <c r="A10" i="178"/>
  <c r="C9" i="178"/>
  <c r="B9" i="178"/>
  <c r="A9" i="178"/>
  <c r="C8" i="178"/>
  <c r="B8" i="178"/>
  <c r="A8" i="178"/>
  <c r="C7" i="178"/>
  <c r="B7" i="178"/>
  <c r="A7" i="178"/>
  <c r="C6" i="178"/>
  <c r="B6" i="178"/>
  <c r="A6" i="178"/>
  <c r="C5" i="178"/>
  <c r="B5" i="178"/>
  <c r="A5" i="178"/>
  <c r="C4" i="178"/>
  <c r="B4" i="178"/>
  <c r="A4" i="178"/>
  <c r="J1" i="178"/>
  <c r="A14" i="177"/>
  <c r="N13" i="177"/>
  <c r="M13" i="177"/>
  <c r="L13" i="177"/>
  <c r="K13" i="177"/>
  <c r="J13" i="177"/>
  <c r="I13" i="177"/>
  <c r="H13" i="177"/>
  <c r="G13" i="177"/>
  <c r="F13" i="177"/>
  <c r="E13" i="177"/>
  <c r="D13" i="177"/>
  <c r="N12" i="177"/>
  <c r="M12" i="177"/>
  <c r="L12" i="177"/>
  <c r="K12" i="177"/>
  <c r="J12" i="177"/>
  <c r="I12" i="177"/>
  <c r="H12" i="177"/>
  <c r="G12" i="177"/>
  <c r="F12" i="177"/>
  <c r="E12" i="177"/>
  <c r="D12" i="177"/>
  <c r="N11" i="177"/>
  <c r="M11" i="177"/>
  <c r="L11" i="177"/>
  <c r="K11" i="177"/>
  <c r="J11" i="177"/>
  <c r="I11" i="177"/>
  <c r="H11" i="177"/>
  <c r="G11" i="177"/>
  <c r="F11" i="177"/>
  <c r="E11" i="177"/>
  <c r="D11" i="177"/>
  <c r="C10" i="177"/>
  <c r="A10" i="177"/>
  <c r="C9" i="177"/>
  <c r="B9" i="177"/>
  <c r="A9" i="177"/>
  <c r="C8" i="177"/>
  <c r="B8" i="177"/>
  <c r="A8" i="177"/>
  <c r="C7" i="177"/>
  <c r="B7" i="177"/>
  <c r="A7" i="177"/>
  <c r="C6" i="177"/>
  <c r="B6" i="177"/>
  <c r="A6" i="177"/>
  <c r="C5" i="177"/>
  <c r="B5" i="177"/>
  <c r="A5" i="177"/>
  <c r="C4" i="177"/>
  <c r="B4" i="177"/>
  <c r="A4" i="177"/>
  <c r="J1" i="177"/>
  <c r="A14" i="176"/>
  <c r="N13" i="176"/>
  <c r="M13" i="176"/>
  <c r="L13" i="176"/>
  <c r="K13" i="176"/>
  <c r="J13" i="176"/>
  <c r="I13" i="176"/>
  <c r="H13" i="176"/>
  <c r="G13" i="176"/>
  <c r="F13" i="176"/>
  <c r="E13" i="176"/>
  <c r="D13" i="176"/>
  <c r="N12" i="176"/>
  <c r="M12" i="176"/>
  <c r="L12" i="176"/>
  <c r="K12" i="176"/>
  <c r="J12" i="176"/>
  <c r="I12" i="176"/>
  <c r="H12" i="176"/>
  <c r="G12" i="176"/>
  <c r="F12" i="176"/>
  <c r="E12" i="176"/>
  <c r="D12" i="176"/>
  <c r="N11" i="176"/>
  <c r="M11" i="176"/>
  <c r="L11" i="176"/>
  <c r="K11" i="176"/>
  <c r="J11" i="176"/>
  <c r="I11" i="176"/>
  <c r="H11" i="176"/>
  <c r="G11" i="176"/>
  <c r="F11" i="176"/>
  <c r="E11" i="176"/>
  <c r="D11" i="176"/>
  <c r="C10" i="176"/>
  <c r="A10" i="176"/>
  <c r="C9" i="176"/>
  <c r="B9" i="176"/>
  <c r="A9" i="176"/>
  <c r="C8" i="176"/>
  <c r="B8" i="176"/>
  <c r="A8" i="176"/>
  <c r="C7" i="176"/>
  <c r="B7" i="176"/>
  <c r="A7" i="176"/>
  <c r="C6" i="176"/>
  <c r="B6" i="176"/>
  <c r="A6" i="176"/>
  <c r="C5" i="176"/>
  <c r="B5" i="176"/>
  <c r="A5" i="176"/>
  <c r="C4" i="176"/>
  <c r="B4" i="176"/>
  <c r="A4" i="176"/>
  <c r="J1" i="176"/>
  <c r="A14" i="175"/>
  <c r="N13" i="175"/>
  <c r="M13" i="175"/>
  <c r="L13" i="175"/>
  <c r="K13" i="175"/>
  <c r="J13" i="175"/>
  <c r="I13" i="175"/>
  <c r="H13" i="175"/>
  <c r="G13" i="175"/>
  <c r="F13" i="175"/>
  <c r="E13" i="175"/>
  <c r="D13" i="175"/>
  <c r="N12" i="175"/>
  <c r="M12" i="175"/>
  <c r="L12" i="175"/>
  <c r="K12" i="175"/>
  <c r="J12" i="175"/>
  <c r="I12" i="175"/>
  <c r="H12" i="175"/>
  <c r="G12" i="175"/>
  <c r="F12" i="175"/>
  <c r="E12" i="175"/>
  <c r="D12" i="175"/>
  <c r="N11" i="175"/>
  <c r="M11" i="175"/>
  <c r="L11" i="175"/>
  <c r="K11" i="175"/>
  <c r="J11" i="175"/>
  <c r="I11" i="175"/>
  <c r="H11" i="175"/>
  <c r="G11" i="175"/>
  <c r="F11" i="175"/>
  <c r="E11" i="175"/>
  <c r="D11" i="175"/>
  <c r="C10" i="175"/>
  <c r="A10" i="175"/>
  <c r="C9" i="175"/>
  <c r="B9" i="175"/>
  <c r="A9" i="175"/>
  <c r="C8" i="175"/>
  <c r="B8" i="175"/>
  <c r="A8" i="175"/>
  <c r="C7" i="175"/>
  <c r="B7" i="175"/>
  <c r="A7" i="175"/>
  <c r="C6" i="175"/>
  <c r="B6" i="175"/>
  <c r="A6" i="175"/>
  <c r="C5" i="175"/>
  <c r="B5" i="175"/>
  <c r="A5" i="175"/>
  <c r="C4" i="175"/>
  <c r="B4" i="175"/>
  <c r="A4" i="175"/>
  <c r="J1" i="175"/>
  <c r="A14" i="174"/>
  <c r="N13" i="174"/>
  <c r="M13" i="174"/>
  <c r="L13" i="174"/>
  <c r="K13" i="174"/>
  <c r="J13" i="174"/>
  <c r="I13" i="174"/>
  <c r="H13" i="174"/>
  <c r="G13" i="174"/>
  <c r="F13" i="174"/>
  <c r="E13" i="174"/>
  <c r="D13" i="174"/>
  <c r="N12" i="174"/>
  <c r="M12" i="174"/>
  <c r="L12" i="174"/>
  <c r="K12" i="174"/>
  <c r="J12" i="174"/>
  <c r="I12" i="174"/>
  <c r="H12" i="174"/>
  <c r="G12" i="174"/>
  <c r="F12" i="174"/>
  <c r="E12" i="174"/>
  <c r="D12" i="174"/>
  <c r="N11" i="174"/>
  <c r="M11" i="174"/>
  <c r="L11" i="174"/>
  <c r="K11" i="174"/>
  <c r="J11" i="174"/>
  <c r="I11" i="174"/>
  <c r="H11" i="174"/>
  <c r="G11" i="174"/>
  <c r="F11" i="174"/>
  <c r="E11" i="174"/>
  <c r="D11" i="174"/>
  <c r="C10" i="174"/>
  <c r="A10" i="174"/>
  <c r="C9" i="174"/>
  <c r="B9" i="174"/>
  <c r="A9" i="174"/>
  <c r="C8" i="174"/>
  <c r="B8" i="174"/>
  <c r="A8" i="174"/>
  <c r="C7" i="174"/>
  <c r="B7" i="174"/>
  <c r="A7" i="174"/>
  <c r="C6" i="174"/>
  <c r="B6" i="174"/>
  <c r="A6" i="174"/>
  <c r="C5" i="174"/>
  <c r="B5" i="174"/>
  <c r="A5" i="174"/>
  <c r="C4" i="174"/>
  <c r="B4" i="174"/>
  <c r="A4" i="174"/>
  <c r="J1" i="174"/>
  <c r="A14" i="173"/>
  <c r="N13" i="173"/>
  <c r="M13" i="173"/>
  <c r="L13" i="173"/>
  <c r="K13" i="173"/>
  <c r="J13" i="173"/>
  <c r="I13" i="173"/>
  <c r="H13" i="173"/>
  <c r="G13" i="173"/>
  <c r="F13" i="173"/>
  <c r="E13" i="173"/>
  <c r="D13" i="173"/>
  <c r="N12" i="173"/>
  <c r="M12" i="173"/>
  <c r="L12" i="173"/>
  <c r="K12" i="173"/>
  <c r="J12" i="173"/>
  <c r="I12" i="173"/>
  <c r="H12" i="173"/>
  <c r="G12" i="173"/>
  <c r="F12" i="173"/>
  <c r="E12" i="173"/>
  <c r="D12" i="173"/>
  <c r="N11" i="173"/>
  <c r="M11" i="173"/>
  <c r="L11" i="173"/>
  <c r="K11" i="173"/>
  <c r="J11" i="173"/>
  <c r="I11" i="173"/>
  <c r="H11" i="173"/>
  <c r="G11" i="173"/>
  <c r="F11" i="173"/>
  <c r="E11" i="173"/>
  <c r="D11" i="173"/>
  <c r="C10" i="173"/>
  <c r="A10" i="173"/>
  <c r="C9" i="173"/>
  <c r="B9" i="173"/>
  <c r="A9" i="173"/>
  <c r="C8" i="173"/>
  <c r="B8" i="173"/>
  <c r="A8" i="173"/>
  <c r="C7" i="173"/>
  <c r="B7" i="173"/>
  <c r="A7" i="173"/>
  <c r="C6" i="173"/>
  <c r="B6" i="173"/>
  <c r="A6" i="173"/>
  <c r="C5" i="173"/>
  <c r="B5" i="173"/>
  <c r="A5" i="173"/>
  <c r="C4" i="173"/>
  <c r="B4" i="173"/>
  <c r="A4" i="173"/>
  <c r="J1" i="173"/>
  <c r="A14" i="172"/>
  <c r="N13" i="172"/>
  <c r="M13" i="172"/>
  <c r="L13" i="172"/>
  <c r="K13" i="172"/>
  <c r="J13" i="172"/>
  <c r="I13" i="172"/>
  <c r="H13" i="172"/>
  <c r="G13" i="172"/>
  <c r="F13" i="172"/>
  <c r="E13" i="172"/>
  <c r="D13" i="172"/>
  <c r="N12" i="172"/>
  <c r="M12" i="172"/>
  <c r="L12" i="172"/>
  <c r="K12" i="172"/>
  <c r="J12" i="172"/>
  <c r="I12" i="172"/>
  <c r="H12" i="172"/>
  <c r="G12" i="172"/>
  <c r="F12" i="172"/>
  <c r="E12" i="172"/>
  <c r="D12" i="172"/>
  <c r="N11" i="172"/>
  <c r="M11" i="172"/>
  <c r="L11" i="172"/>
  <c r="K11" i="172"/>
  <c r="J11" i="172"/>
  <c r="I11" i="172"/>
  <c r="H11" i="172"/>
  <c r="G11" i="172"/>
  <c r="F11" i="172"/>
  <c r="E11" i="172"/>
  <c r="D11" i="172"/>
  <c r="C10" i="172"/>
  <c r="A10" i="172"/>
  <c r="C9" i="172"/>
  <c r="B9" i="172"/>
  <c r="A9" i="172"/>
  <c r="C8" i="172"/>
  <c r="B8" i="172"/>
  <c r="A8" i="172"/>
  <c r="C7" i="172"/>
  <c r="B7" i="172"/>
  <c r="A7" i="172"/>
  <c r="C6" i="172"/>
  <c r="B6" i="172"/>
  <c r="A6" i="172"/>
  <c r="C5" i="172"/>
  <c r="B5" i="172"/>
  <c r="A5" i="172"/>
  <c r="C4" i="172"/>
  <c r="B4" i="172"/>
  <c r="A4" i="172"/>
  <c r="J1" i="172"/>
  <c r="A14" i="171"/>
  <c r="N13" i="171"/>
  <c r="M13" i="171"/>
  <c r="L13" i="171"/>
  <c r="K13" i="171"/>
  <c r="J13" i="171"/>
  <c r="I13" i="171"/>
  <c r="H13" i="171"/>
  <c r="G13" i="171"/>
  <c r="F13" i="171"/>
  <c r="E13" i="171"/>
  <c r="D13" i="171"/>
  <c r="N12" i="171"/>
  <c r="M12" i="171"/>
  <c r="L12" i="171"/>
  <c r="K12" i="171"/>
  <c r="J12" i="171"/>
  <c r="I12" i="171"/>
  <c r="H12" i="171"/>
  <c r="G12" i="171"/>
  <c r="F12" i="171"/>
  <c r="E12" i="171"/>
  <c r="D12" i="171"/>
  <c r="N11" i="171"/>
  <c r="M11" i="171"/>
  <c r="L11" i="171"/>
  <c r="K11" i="171"/>
  <c r="J11" i="171"/>
  <c r="I11" i="171"/>
  <c r="H11" i="171"/>
  <c r="G11" i="171"/>
  <c r="F11" i="171"/>
  <c r="E11" i="171"/>
  <c r="D11" i="171"/>
  <c r="C10" i="171"/>
  <c r="A10" i="171"/>
  <c r="C9" i="171"/>
  <c r="B9" i="171"/>
  <c r="A9" i="171"/>
  <c r="C8" i="171"/>
  <c r="B8" i="171"/>
  <c r="A8" i="171"/>
  <c r="C7" i="171"/>
  <c r="B7" i="171"/>
  <c r="A7" i="171"/>
  <c r="C6" i="171"/>
  <c r="B6" i="171"/>
  <c r="A6" i="171"/>
  <c r="C5" i="171"/>
  <c r="B5" i="171"/>
  <c r="A5" i="171"/>
  <c r="C4" i="171"/>
  <c r="B4" i="171"/>
  <c r="A4" i="171"/>
  <c r="J1" i="171"/>
  <c r="A14" i="170"/>
  <c r="N13" i="170"/>
  <c r="M13" i="170"/>
  <c r="L13" i="170"/>
  <c r="K13" i="170"/>
  <c r="J13" i="170"/>
  <c r="I13" i="170"/>
  <c r="H13" i="170"/>
  <c r="G13" i="170"/>
  <c r="F13" i="170"/>
  <c r="E13" i="170"/>
  <c r="D13" i="170"/>
  <c r="N12" i="170"/>
  <c r="M12" i="170"/>
  <c r="L12" i="170"/>
  <c r="K12" i="170"/>
  <c r="J12" i="170"/>
  <c r="I12" i="170"/>
  <c r="H12" i="170"/>
  <c r="G12" i="170"/>
  <c r="F12" i="170"/>
  <c r="E12" i="170"/>
  <c r="D12" i="170"/>
  <c r="N11" i="170"/>
  <c r="M11" i="170"/>
  <c r="L11" i="170"/>
  <c r="K11" i="170"/>
  <c r="J11" i="170"/>
  <c r="I11" i="170"/>
  <c r="H11" i="170"/>
  <c r="G11" i="170"/>
  <c r="F11" i="170"/>
  <c r="E11" i="170"/>
  <c r="D11" i="170"/>
  <c r="C10" i="170"/>
  <c r="A10" i="170"/>
  <c r="C9" i="170"/>
  <c r="B9" i="170"/>
  <c r="A9" i="170"/>
  <c r="C8" i="170"/>
  <c r="B8" i="170"/>
  <c r="A8" i="170"/>
  <c r="C7" i="170"/>
  <c r="B7" i="170"/>
  <c r="A7" i="170"/>
  <c r="C6" i="170"/>
  <c r="B6" i="170"/>
  <c r="A6" i="170"/>
  <c r="C5" i="170"/>
  <c r="B5" i="170"/>
  <c r="A5" i="170"/>
  <c r="C4" i="170"/>
  <c r="B4" i="170"/>
  <c r="A4" i="170"/>
  <c r="J1" i="170"/>
  <c r="A14" i="169"/>
  <c r="N13" i="169"/>
  <c r="M13" i="169"/>
  <c r="L13" i="169"/>
  <c r="K13" i="169"/>
  <c r="J13" i="169"/>
  <c r="I13" i="169"/>
  <c r="H13" i="169"/>
  <c r="G13" i="169"/>
  <c r="F13" i="169"/>
  <c r="E13" i="169"/>
  <c r="D13" i="169"/>
  <c r="N12" i="169"/>
  <c r="M12" i="169"/>
  <c r="L12" i="169"/>
  <c r="K12" i="169"/>
  <c r="J12" i="169"/>
  <c r="I12" i="169"/>
  <c r="H12" i="169"/>
  <c r="G12" i="169"/>
  <c r="F12" i="169"/>
  <c r="E12" i="169"/>
  <c r="D12" i="169"/>
  <c r="N11" i="169"/>
  <c r="M11" i="169"/>
  <c r="L11" i="169"/>
  <c r="K11" i="169"/>
  <c r="J11" i="169"/>
  <c r="I11" i="169"/>
  <c r="H11" i="169"/>
  <c r="G11" i="169"/>
  <c r="F11" i="169"/>
  <c r="E11" i="169"/>
  <c r="D11" i="169"/>
  <c r="C10" i="169"/>
  <c r="A10" i="169"/>
  <c r="C9" i="169"/>
  <c r="B9" i="169"/>
  <c r="A9" i="169"/>
  <c r="C8" i="169"/>
  <c r="B8" i="169"/>
  <c r="A8" i="169"/>
  <c r="C7" i="169"/>
  <c r="B7" i="169"/>
  <c r="A7" i="169"/>
  <c r="C6" i="169"/>
  <c r="B6" i="169"/>
  <c r="A6" i="169"/>
  <c r="C5" i="169"/>
  <c r="B5" i="169"/>
  <c r="A5" i="169"/>
  <c r="C4" i="169"/>
  <c r="B4" i="169"/>
  <c r="A4" i="169"/>
  <c r="J1" i="169"/>
  <c r="A14" i="168"/>
  <c r="N13" i="168"/>
  <c r="M13" i="168"/>
  <c r="L13" i="168"/>
  <c r="K13" i="168"/>
  <c r="J13" i="168"/>
  <c r="I13" i="168"/>
  <c r="H13" i="168"/>
  <c r="G13" i="168"/>
  <c r="F13" i="168"/>
  <c r="E13" i="168"/>
  <c r="D13" i="168"/>
  <c r="N12" i="168"/>
  <c r="M12" i="168"/>
  <c r="L12" i="168"/>
  <c r="K12" i="168"/>
  <c r="J12" i="168"/>
  <c r="I12" i="168"/>
  <c r="H12" i="168"/>
  <c r="G12" i="168"/>
  <c r="F12" i="168"/>
  <c r="E12" i="168"/>
  <c r="D12" i="168"/>
  <c r="N11" i="168"/>
  <c r="M11" i="168"/>
  <c r="L11" i="168"/>
  <c r="K11" i="168"/>
  <c r="J11" i="168"/>
  <c r="I11" i="168"/>
  <c r="H11" i="168"/>
  <c r="G11" i="168"/>
  <c r="F11" i="168"/>
  <c r="E11" i="168"/>
  <c r="D11" i="168"/>
  <c r="C10" i="168"/>
  <c r="A10" i="168"/>
  <c r="C9" i="168"/>
  <c r="B9" i="168"/>
  <c r="A9" i="168"/>
  <c r="C8" i="168"/>
  <c r="B8" i="168"/>
  <c r="A8" i="168"/>
  <c r="C7" i="168"/>
  <c r="B7" i="168"/>
  <c r="A7" i="168"/>
  <c r="C6" i="168"/>
  <c r="B6" i="168"/>
  <c r="A6" i="168"/>
  <c r="C5" i="168"/>
  <c r="B5" i="168"/>
  <c r="A5" i="168"/>
  <c r="C4" i="168"/>
  <c r="B4" i="168"/>
  <c r="A4" i="168"/>
  <c r="J1" i="168"/>
  <c r="A14" i="167"/>
  <c r="N13" i="167"/>
  <c r="M13" i="167"/>
  <c r="L13" i="167"/>
  <c r="K13" i="167"/>
  <c r="J13" i="167"/>
  <c r="I13" i="167"/>
  <c r="H13" i="167"/>
  <c r="G13" i="167"/>
  <c r="F13" i="167"/>
  <c r="E13" i="167"/>
  <c r="D13" i="167"/>
  <c r="N12" i="167"/>
  <c r="M12" i="167"/>
  <c r="L12" i="167"/>
  <c r="K12" i="167"/>
  <c r="J12" i="167"/>
  <c r="I12" i="167"/>
  <c r="H12" i="167"/>
  <c r="G12" i="167"/>
  <c r="F12" i="167"/>
  <c r="E12" i="167"/>
  <c r="D12" i="167"/>
  <c r="N11" i="167"/>
  <c r="M11" i="167"/>
  <c r="L11" i="167"/>
  <c r="K11" i="167"/>
  <c r="J11" i="167"/>
  <c r="I11" i="167"/>
  <c r="H11" i="167"/>
  <c r="G11" i="167"/>
  <c r="F11" i="167"/>
  <c r="E11" i="167"/>
  <c r="D11" i="167"/>
  <c r="C10" i="167"/>
  <c r="A10" i="167"/>
  <c r="C9" i="167"/>
  <c r="B9" i="167"/>
  <c r="A9" i="167"/>
  <c r="C8" i="167"/>
  <c r="B8" i="167"/>
  <c r="A8" i="167"/>
  <c r="C7" i="167"/>
  <c r="B7" i="167"/>
  <c r="A7" i="167"/>
  <c r="C6" i="167"/>
  <c r="B6" i="167"/>
  <c r="A6" i="167"/>
  <c r="C5" i="167"/>
  <c r="B5" i="167"/>
  <c r="A5" i="167"/>
  <c r="C4" i="167"/>
  <c r="B4" i="167"/>
  <c r="A4" i="167"/>
  <c r="J1" i="167"/>
  <c r="A14" i="166"/>
  <c r="N13" i="166"/>
  <c r="M13" i="166"/>
  <c r="L13" i="166"/>
  <c r="K13" i="166"/>
  <c r="J13" i="166"/>
  <c r="I13" i="166"/>
  <c r="H13" i="166"/>
  <c r="G13" i="166"/>
  <c r="F13" i="166"/>
  <c r="E13" i="166"/>
  <c r="D13" i="166"/>
  <c r="N12" i="166"/>
  <c r="M12" i="166"/>
  <c r="L12" i="166"/>
  <c r="K12" i="166"/>
  <c r="J12" i="166"/>
  <c r="I12" i="166"/>
  <c r="H12" i="166"/>
  <c r="G12" i="166"/>
  <c r="F12" i="166"/>
  <c r="E12" i="166"/>
  <c r="D12" i="166"/>
  <c r="N11" i="166"/>
  <c r="M11" i="166"/>
  <c r="L11" i="166"/>
  <c r="K11" i="166"/>
  <c r="J11" i="166"/>
  <c r="I11" i="166"/>
  <c r="H11" i="166"/>
  <c r="G11" i="166"/>
  <c r="F11" i="166"/>
  <c r="E11" i="166"/>
  <c r="D11" i="166"/>
  <c r="C10" i="166"/>
  <c r="A10" i="166"/>
  <c r="C9" i="166"/>
  <c r="B9" i="166"/>
  <c r="A9" i="166"/>
  <c r="C8" i="166"/>
  <c r="B8" i="166"/>
  <c r="A8" i="166"/>
  <c r="C7" i="166"/>
  <c r="B7" i="166"/>
  <c r="A7" i="166"/>
  <c r="C6" i="166"/>
  <c r="B6" i="166"/>
  <c r="A6" i="166"/>
  <c r="C5" i="166"/>
  <c r="B5" i="166"/>
  <c r="A5" i="166"/>
  <c r="C4" i="166"/>
  <c r="B4" i="166"/>
  <c r="A4" i="166"/>
  <c r="J1" i="166"/>
  <c r="A14" i="165"/>
  <c r="N13" i="165"/>
  <c r="M13" i="165"/>
  <c r="L13" i="165"/>
  <c r="K13" i="165"/>
  <c r="J13" i="165"/>
  <c r="I13" i="165"/>
  <c r="H13" i="165"/>
  <c r="G13" i="165"/>
  <c r="F13" i="165"/>
  <c r="E13" i="165"/>
  <c r="D13" i="165"/>
  <c r="N12" i="165"/>
  <c r="M12" i="165"/>
  <c r="L12" i="165"/>
  <c r="K12" i="165"/>
  <c r="J12" i="165"/>
  <c r="I12" i="165"/>
  <c r="H12" i="165"/>
  <c r="G12" i="165"/>
  <c r="F12" i="165"/>
  <c r="E12" i="165"/>
  <c r="D12" i="165"/>
  <c r="N11" i="165"/>
  <c r="M11" i="165"/>
  <c r="L11" i="165"/>
  <c r="K11" i="165"/>
  <c r="J11" i="165"/>
  <c r="I11" i="165"/>
  <c r="H11" i="165"/>
  <c r="G11" i="165"/>
  <c r="F11" i="165"/>
  <c r="E11" i="165"/>
  <c r="D11" i="165"/>
  <c r="C10" i="165"/>
  <c r="A10" i="165"/>
  <c r="C9" i="165"/>
  <c r="B9" i="165"/>
  <c r="A9" i="165"/>
  <c r="C8" i="165"/>
  <c r="B8" i="165"/>
  <c r="A8" i="165"/>
  <c r="C7" i="165"/>
  <c r="B7" i="165"/>
  <c r="A7" i="165"/>
  <c r="C6" i="165"/>
  <c r="B6" i="165"/>
  <c r="A6" i="165"/>
  <c r="C5" i="165"/>
  <c r="B5" i="165"/>
  <c r="A5" i="165"/>
  <c r="C4" i="165"/>
  <c r="B4" i="165"/>
  <c r="A4" i="165"/>
  <c r="J1" i="165"/>
  <c r="A14" i="164"/>
  <c r="N13" i="164"/>
  <c r="M13" i="164"/>
  <c r="L13" i="164"/>
  <c r="K13" i="164"/>
  <c r="J13" i="164"/>
  <c r="I13" i="164"/>
  <c r="H13" i="164"/>
  <c r="G13" i="164"/>
  <c r="F13" i="164"/>
  <c r="E13" i="164"/>
  <c r="D13" i="164"/>
  <c r="N12" i="164"/>
  <c r="M12" i="164"/>
  <c r="L12" i="164"/>
  <c r="K12" i="164"/>
  <c r="J12" i="164"/>
  <c r="I12" i="164"/>
  <c r="H12" i="164"/>
  <c r="G12" i="164"/>
  <c r="F12" i="164"/>
  <c r="E12" i="164"/>
  <c r="D12" i="164"/>
  <c r="N11" i="164"/>
  <c r="M11" i="164"/>
  <c r="L11" i="164"/>
  <c r="K11" i="164"/>
  <c r="J11" i="164"/>
  <c r="I11" i="164"/>
  <c r="H11" i="164"/>
  <c r="G11" i="164"/>
  <c r="F11" i="164"/>
  <c r="E11" i="164"/>
  <c r="D11" i="164"/>
  <c r="C10" i="164"/>
  <c r="A10" i="164"/>
  <c r="C9" i="164"/>
  <c r="B9" i="164"/>
  <c r="A9" i="164"/>
  <c r="C8" i="164"/>
  <c r="B8" i="164"/>
  <c r="A8" i="164"/>
  <c r="C7" i="164"/>
  <c r="B7" i="164"/>
  <c r="A7" i="164"/>
  <c r="C6" i="164"/>
  <c r="B6" i="164"/>
  <c r="A6" i="164"/>
  <c r="C5" i="164"/>
  <c r="B5" i="164"/>
  <c r="A5" i="164"/>
  <c r="C4" i="164"/>
  <c r="B4" i="164"/>
  <c r="A4" i="164"/>
  <c r="J1" i="164"/>
  <c r="A14" i="163"/>
  <c r="N13" i="163"/>
  <c r="M13" i="163"/>
  <c r="L13" i="163"/>
  <c r="K13" i="163"/>
  <c r="J13" i="163"/>
  <c r="I13" i="163"/>
  <c r="H13" i="163"/>
  <c r="G13" i="163"/>
  <c r="F13" i="163"/>
  <c r="E13" i="163"/>
  <c r="D13" i="163"/>
  <c r="N12" i="163"/>
  <c r="M12" i="163"/>
  <c r="L12" i="163"/>
  <c r="K12" i="163"/>
  <c r="J12" i="163"/>
  <c r="I12" i="163"/>
  <c r="H12" i="163"/>
  <c r="G12" i="163"/>
  <c r="F12" i="163"/>
  <c r="E12" i="163"/>
  <c r="D12" i="163"/>
  <c r="N11" i="163"/>
  <c r="M11" i="163"/>
  <c r="L11" i="163"/>
  <c r="K11" i="163"/>
  <c r="J11" i="163"/>
  <c r="I11" i="163"/>
  <c r="H11" i="163"/>
  <c r="G11" i="163"/>
  <c r="F11" i="163"/>
  <c r="E11" i="163"/>
  <c r="D11" i="163"/>
  <c r="C10" i="163"/>
  <c r="A10" i="163"/>
  <c r="C9" i="163"/>
  <c r="B9" i="163"/>
  <c r="A9" i="163"/>
  <c r="C8" i="163"/>
  <c r="B8" i="163"/>
  <c r="A8" i="163"/>
  <c r="C7" i="163"/>
  <c r="B7" i="163"/>
  <c r="A7" i="163"/>
  <c r="C6" i="163"/>
  <c r="B6" i="163"/>
  <c r="A6" i="163"/>
  <c r="C5" i="163"/>
  <c r="B5" i="163"/>
  <c r="A5" i="163"/>
  <c r="C4" i="163"/>
  <c r="B4" i="163"/>
  <c r="A4" i="163"/>
  <c r="J1" i="163"/>
  <c r="A14" i="162"/>
  <c r="N13" i="162"/>
  <c r="M13" i="162"/>
  <c r="L13" i="162"/>
  <c r="K13" i="162"/>
  <c r="J13" i="162"/>
  <c r="I13" i="162"/>
  <c r="H13" i="162"/>
  <c r="G13" i="162"/>
  <c r="F13" i="162"/>
  <c r="E13" i="162"/>
  <c r="D13" i="162"/>
  <c r="N12" i="162"/>
  <c r="M12" i="162"/>
  <c r="L12" i="162"/>
  <c r="K12" i="162"/>
  <c r="J12" i="162"/>
  <c r="I12" i="162"/>
  <c r="H12" i="162"/>
  <c r="G12" i="162"/>
  <c r="F12" i="162"/>
  <c r="E12" i="162"/>
  <c r="D12" i="162"/>
  <c r="N11" i="162"/>
  <c r="M11" i="162"/>
  <c r="L11" i="162"/>
  <c r="K11" i="162"/>
  <c r="J11" i="162"/>
  <c r="I11" i="162"/>
  <c r="H11" i="162"/>
  <c r="G11" i="162"/>
  <c r="F11" i="162"/>
  <c r="E11" i="162"/>
  <c r="D11" i="162"/>
  <c r="C10" i="162"/>
  <c r="A10" i="162"/>
  <c r="C9" i="162"/>
  <c r="B9" i="162"/>
  <c r="A9" i="162"/>
  <c r="C8" i="162"/>
  <c r="B8" i="162"/>
  <c r="A8" i="162"/>
  <c r="C7" i="162"/>
  <c r="B7" i="162"/>
  <c r="A7" i="162"/>
  <c r="C6" i="162"/>
  <c r="B6" i="162"/>
  <c r="A6" i="162"/>
  <c r="C5" i="162"/>
  <c r="B5" i="162"/>
  <c r="A5" i="162"/>
  <c r="C4" i="162"/>
  <c r="B4" i="162"/>
  <c r="A4" i="162"/>
  <c r="J1" i="162"/>
  <c r="A14" i="161"/>
  <c r="N13" i="161"/>
  <c r="M13" i="161"/>
  <c r="L13" i="161"/>
  <c r="K13" i="161"/>
  <c r="J13" i="161"/>
  <c r="I13" i="161"/>
  <c r="H13" i="161"/>
  <c r="G13" i="161"/>
  <c r="F13" i="161"/>
  <c r="E13" i="161"/>
  <c r="D13" i="161"/>
  <c r="N12" i="161"/>
  <c r="M12" i="161"/>
  <c r="L12" i="161"/>
  <c r="K12" i="161"/>
  <c r="J12" i="161"/>
  <c r="I12" i="161"/>
  <c r="H12" i="161"/>
  <c r="G12" i="161"/>
  <c r="F12" i="161"/>
  <c r="E12" i="161"/>
  <c r="D12" i="161"/>
  <c r="N11" i="161"/>
  <c r="M11" i="161"/>
  <c r="L11" i="161"/>
  <c r="K11" i="161"/>
  <c r="J11" i="161"/>
  <c r="I11" i="161"/>
  <c r="H11" i="161"/>
  <c r="G11" i="161"/>
  <c r="F11" i="161"/>
  <c r="E11" i="161"/>
  <c r="D11" i="161"/>
  <c r="C10" i="161"/>
  <c r="A10" i="161"/>
  <c r="C9" i="161"/>
  <c r="B9" i="161"/>
  <c r="A9" i="161"/>
  <c r="C8" i="161"/>
  <c r="B8" i="161"/>
  <c r="A8" i="161"/>
  <c r="C7" i="161"/>
  <c r="B7" i="161"/>
  <c r="A7" i="161"/>
  <c r="C6" i="161"/>
  <c r="B6" i="161"/>
  <c r="A6" i="161"/>
  <c r="C5" i="161"/>
  <c r="B5" i="161"/>
  <c r="A5" i="161"/>
  <c r="C4" i="161"/>
  <c r="B4" i="161"/>
  <c r="A4" i="161"/>
  <c r="J1" i="161"/>
  <c r="A14" i="160"/>
  <c r="N13" i="160"/>
  <c r="M13" i="160"/>
  <c r="L13" i="160"/>
  <c r="K13" i="160"/>
  <c r="J13" i="160"/>
  <c r="I13" i="160"/>
  <c r="H13" i="160"/>
  <c r="G13" i="160"/>
  <c r="F13" i="160"/>
  <c r="E13" i="160"/>
  <c r="D13" i="160"/>
  <c r="N12" i="160"/>
  <c r="M12" i="160"/>
  <c r="L12" i="160"/>
  <c r="K12" i="160"/>
  <c r="J12" i="160"/>
  <c r="I12" i="160"/>
  <c r="H12" i="160"/>
  <c r="G12" i="160"/>
  <c r="F12" i="160"/>
  <c r="E12" i="160"/>
  <c r="D12" i="160"/>
  <c r="N11" i="160"/>
  <c r="M11" i="160"/>
  <c r="L11" i="160"/>
  <c r="K11" i="160"/>
  <c r="J11" i="160"/>
  <c r="I11" i="160"/>
  <c r="H11" i="160"/>
  <c r="G11" i="160"/>
  <c r="F11" i="160"/>
  <c r="E11" i="160"/>
  <c r="D11" i="160"/>
  <c r="C10" i="160"/>
  <c r="A10" i="160"/>
  <c r="C9" i="160"/>
  <c r="B9" i="160"/>
  <c r="A9" i="160"/>
  <c r="C8" i="160"/>
  <c r="B8" i="160"/>
  <c r="A8" i="160"/>
  <c r="C7" i="160"/>
  <c r="B7" i="160"/>
  <c r="A7" i="160"/>
  <c r="C6" i="160"/>
  <c r="B6" i="160"/>
  <c r="A6" i="160"/>
  <c r="C5" i="160"/>
  <c r="B5" i="160"/>
  <c r="A5" i="160"/>
  <c r="C4" i="160"/>
  <c r="B4" i="160"/>
  <c r="A4" i="160"/>
  <c r="J1" i="160"/>
  <c r="A14" i="159"/>
  <c r="N13" i="159"/>
  <c r="M13" i="159"/>
  <c r="L13" i="159"/>
  <c r="K13" i="159"/>
  <c r="J13" i="159"/>
  <c r="I13" i="159"/>
  <c r="H13" i="159"/>
  <c r="G13" i="159"/>
  <c r="F13" i="159"/>
  <c r="E13" i="159"/>
  <c r="D13" i="159"/>
  <c r="N12" i="159"/>
  <c r="M12" i="159"/>
  <c r="L12" i="159"/>
  <c r="K12" i="159"/>
  <c r="J12" i="159"/>
  <c r="I12" i="159"/>
  <c r="H12" i="159"/>
  <c r="G12" i="159"/>
  <c r="F12" i="159"/>
  <c r="E12" i="159"/>
  <c r="D12" i="159"/>
  <c r="N11" i="159"/>
  <c r="M11" i="159"/>
  <c r="L11" i="159"/>
  <c r="K11" i="159"/>
  <c r="J11" i="159"/>
  <c r="I11" i="159"/>
  <c r="H11" i="159"/>
  <c r="G11" i="159"/>
  <c r="F11" i="159"/>
  <c r="E11" i="159"/>
  <c r="D11" i="159"/>
  <c r="C10" i="159"/>
  <c r="A10" i="159"/>
  <c r="C9" i="159"/>
  <c r="B9" i="159"/>
  <c r="A9" i="159"/>
  <c r="C8" i="159"/>
  <c r="B8" i="159"/>
  <c r="A8" i="159"/>
  <c r="C7" i="159"/>
  <c r="B7" i="159"/>
  <c r="A7" i="159"/>
  <c r="C6" i="159"/>
  <c r="B6" i="159"/>
  <c r="A6" i="159"/>
  <c r="C5" i="159"/>
  <c r="B5" i="159"/>
  <c r="A5" i="159"/>
  <c r="C4" i="159"/>
  <c r="B4" i="159"/>
  <c r="A4" i="159"/>
  <c r="J1" i="159"/>
  <c r="A14" i="158"/>
  <c r="N13" i="158"/>
  <c r="M13" i="158"/>
  <c r="L13" i="158"/>
  <c r="K13" i="158"/>
  <c r="J13" i="158"/>
  <c r="I13" i="158"/>
  <c r="H13" i="158"/>
  <c r="G13" i="158"/>
  <c r="F13" i="158"/>
  <c r="E13" i="158"/>
  <c r="D13" i="158"/>
  <c r="N12" i="158"/>
  <c r="M12" i="158"/>
  <c r="L12" i="158"/>
  <c r="K12" i="158"/>
  <c r="J12" i="158"/>
  <c r="I12" i="158"/>
  <c r="H12" i="158"/>
  <c r="G12" i="158"/>
  <c r="F12" i="158"/>
  <c r="E12" i="158"/>
  <c r="D12" i="158"/>
  <c r="N11" i="158"/>
  <c r="M11" i="158"/>
  <c r="L11" i="158"/>
  <c r="K11" i="158"/>
  <c r="J11" i="158"/>
  <c r="I11" i="158"/>
  <c r="H11" i="158"/>
  <c r="G11" i="158"/>
  <c r="F11" i="158"/>
  <c r="E11" i="158"/>
  <c r="D11" i="158"/>
  <c r="C10" i="158"/>
  <c r="A10" i="158"/>
  <c r="C9" i="158"/>
  <c r="B9" i="158"/>
  <c r="A9" i="158"/>
  <c r="C8" i="158"/>
  <c r="B8" i="158"/>
  <c r="A8" i="158"/>
  <c r="C7" i="158"/>
  <c r="B7" i="158"/>
  <c r="A7" i="158"/>
  <c r="C6" i="158"/>
  <c r="B6" i="158"/>
  <c r="A6" i="158"/>
  <c r="C5" i="158"/>
  <c r="B5" i="158"/>
  <c r="A5" i="158"/>
  <c r="C4" i="158"/>
  <c r="B4" i="158"/>
  <c r="A4" i="158"/>
  <c r="J1" i="158"/>
  <c r="A14" i="157"/>
  <c r="N13" i="157"/>
  <c r="M13" i="157"/>
  <c r="L13" i="157"/>
  <c r="K13" i="157"/>
  <c r="J13" i="157"/>
  <c r="I13" i="157"/>
  <c r="H13" i="157"/>
  <c r="G13" i="157"/>
  <c r="F13" i="157"/>
  <c r="E13" i="157"/>
  <c r="D13" i="157"/>
  <c r="N12" i="157"/>
  <c r="M12" i="157"/>
  <c r="L12" i="157"/>
  <c r="K12" i="157"/>
  <c r="J12" i="157"/>
  <c r="I12" i="157"/>
  <c r="H12" i="157"/>
  <c r="G12" i="157"/>
  <c r="F12" i="157"/>
  <c r="E12" i="157"/>
  <c r="D12" i="157"/>
  <c r="N11" i="157"/>
  <c r="M11" i="157"/>
  <c r="L11" i="157"/>
  <c r="K11" i="157"/>
  <c r="J11" i="157"/>
  <c r="I11" i="157"/>
  <c r="H11" i="157"/>
  <c r="G11" i="157"/>
  <c r="F11" i="157"/>
  <c r="E11" i="157"/>
  <c r="D11" i="157"/>
  <c r="C10" i="157"/>
  <c r="A10" i="157"/>
  <c r="C9" i="157"/>
  <c r="B9" i="157"/>
  <c r="A9" i="157"/>
  <c r="C8" i="157"/>
  <c r="B8" i="157"/>
  <c r="A8" i="157"/>
  <c r="C7" i="157"/>
  <c r="B7" i="157"/>
  <c r="A7" i="157"/>
  <c r="C6" i="157"/>
  <c r="B6" i="157"/>
  <c r="A6" i="157"/>
  <c r="C5" i="157"/>
  <c r="B5" i="157"/>
  <c r="A5" i="157"/>
  <c r="C4" i="157"/>
  <c r="B4" i="157"/>
  <c r="A4" i="157"/>
  <c r="J1" i="157"/>
  <c r="A14" i="156"/>
  <c r="N13" i="156"/>
  <c r="M13" i="156"/>
  <c r="L13" i="156"/>
  <c r="K13" i="156"/>
  <c r="J13" i="156"/>
  <c r="I13" i="156"/>
  <c r="H13" i="156"/>
  <c r="G13" i="156"/>
  <c r="F13" i="156"/>
  <c r="E13" i="156"/>
  <c r="D13" i="156"/>
  <c r="N12" i="156"/>
  <c r="M12" i="156"/>
  <c r="L12" i="156"/>
  <c r="K12" i="156"/>
  <c r="J12" i="156"/>
  <c r="I12" i="156"/>
  <c r="H12" i="156"/>
  <c r="G12" i="156"/>
  <c r="F12" i="156"/>
  <c r="E12" i="156"/>
  <c r="D12" i="156"/>
  <c r="N11" i="156"/>
  <c r="M11" i="156"/>
  <c r="L11" i="156"/>
  <c r="K11" i="156"/>
  <c r="J11" i="156"/>
  <c r="I11" i="156"/>
  <c r="H11" i="156"/>
  <c r="G11" i="156"/>
  <c r="F11" i="156"/>
  <c r="E11" i="156"/>
  <c r="D11" i="156"/>
  <c r="C10" i="156"/>
  <c r="A10" i="156"/>
  <c r="C9" i="156"/>
  <c r="B9" i="156"/>
  <c r="A9" i="156"/>
  <c r="C8" i="156"/>
  <c r="B8" i="156"/>
  <c r="A8" i="156"/>
  <c r="C7" i="156"/>
  <c r="B7" i="156"/>
  <c r="A7" i="156"/>
  <c r="C6" i="156"/>
  <c r="B6" i="156"/>
  <c r="A6" i="156"/>
  <c r="C5" i="156"/>
  <c r="B5" i="156"/>
  <c r="A5" i="156"/>
  <c r="C4" i="156"/>
  <c r="B4" i="156"/>
  <c r="A4" i="156"/>
  <c r="J1" i="156"/>
  <c r="A14" i="155"/>
  <c r="N13" i="155"/>
  <c r="M13" i="155"/>
  <c r="L13" i="155"/>
  <c r="K13" i="155"/>
  <c r="J13" i="155"/>
  <c r="I13" i="155"/>
  <c r="H13" i="155"/>
  <c r="G13" i="155"/>
  <c r="F13" i="155"/>
  <c r="E13" i="155"/>
  <c r="D13" i="155"/>
  <c r="N12" i="155"/>
  <c r="M12" i="155"/>
  <c r="L12" i="155"/>
  <c r="K12" i="155"/>
  <c r="J12" i="155"/>
  <c r="I12" i="155"/>
  <c r="H12" i="155"/>
  <c r="G12" i="155"/>
  <c r="F12" i="155"/>
  <c r="E12" i="155"/>
  <c r="D12" i="155"/>
  <c r="N11" i="155"/>
  <c r="M11" i="155"/>
  <c r="L11" i="155"/>
  <c r="K11" i="155"/>
  <c r="J11" i="155"/>
  <c r="I11" i="155"/>
  <c r="H11" i="155"/>
  <c r="G11" i="155"/>
  <c r="F11" i="155"/>
  <c r="E11" i="155"/>
  <c r="D11" i="155"/>
  <c r="C10" i="155"/>
  <c r="A10" i="155"/>
  <c r="C9" i="155"/>
  <c r="B9" i="155"/>
  <c r="A9" i="155"/>
  <c r="C8" i="155"/>
  <c r="B8" i="155"/>
  <c r="A8" i="155"/>
  <c r="C7" i="155"/>
  <c r="B7" i="155"/>
  <c r="A7" i="155"/>
  <c r="C6" i="155"/>
  <c r="B6" i="155"/>
  <c r="A6" i="155"/>
  <c r="C5" i="155"/>
  <c r="B5" i="155"/>
  <c r="A5" i="155"/>
  <c r="C4" i="155"/>
  <c r="B4" i="155"/>
  <c r="A4" i="155"/>
  <c r="J1" i="155"/>
  <c r="A14" i="154"/>
  <c r="N13" i="154"/>
  <c r="M13" i="154"/>
  <c r="L13" i="154"/>
  <c r="K13" i="154"/>
  <c r="J13" i="154"/>
  <c r="I13" i="154"/>
  <c r="H13" i="154"/>
  <c r="G13" i="154"/>
  <c r="F13" i="154"/>
  <c r="E13" i="154"/>
  <c r="D13" i="154"/>
  <c r="N12" i="154"/>
  <c r="M12" i="154"/>
  <c r="L12" i="154"/>
  <c r="K12" i="154"/>
  <c r="J12" i="154"/>
  <c r="I12" i="154"/>
  <c r="H12" i="154"/>
  <c r="G12" i="154"/>
  <c r="F12" i="154"/>
  <c r="E12" i="154"/>
  <c r="D12" i="154"/>
  <c r="N11" i="154"/>
  <c r="M11" i="154"/>
  <c r="L11" i="154"/>
  <c r="K11" i="154"/>
  <c r="J11" i="154"/>
  <c r="I11" i="154"/>
  <c r="H11" i="154"/>
  <c r="G11" i="154"/>
  <c r="F11" i="154"/>
  <c r="E11" i="154"/>
  <c r="D11" i="154"/>
  <c r="C10" i="154"/>
  <c r="A10" i="154"/>
  <c r="C9" i="154"/>
  <c r="B9" i="154"/>
  <c r="A9" i="154"/>
  <c r="C8" i="154"/>
  <c r="B8" i="154"/>
  <c r="A8" i="154"/>
  <c r="C7" i="154"/>
  <c r="B7" i="154"/>
  <c r="A7" i="154"/>
  <c r="C6" i="154"/>
  <c r="B6" i="154"/>
  <c r="A6" i="154"/>
  <c r="C5" i="154"/>
  <c r="B5" i="154"/>
  <c r="A5" i="154"/>
  <c r="C4" i="154"/>
  <c r="B4" i="154"/>
  <c r="A4" i="154"/>
  <c r="J1" i="154"/>
  <c r="A14" i="153"/>
  <c r="N13" i="153"/>
  <c r="M13" i="153"/>
  <c r="L13" i="153"/>
  <c r="K13" i="153"/>
  <c r="J13" i="153"/>
  <c r="I13" i="153"/>
  <c r="H13" i="153"/>
  <c r="G13" i="153"/>
  <c r="F13" i="153"/>
  <c r="E13" i="153"/>
  <c r="D13" i="153"/>
  <c r="N12" i="153"/>
  <c r="M12" i="153"/>
  <c r="L12" i="153"/>
  <c r="K12" i="153"/>
  <c r="J12" i="153"/>
  <c r="I12" i="153"/>
  <c r="H12" i="153"/>
  <c r="G12" i="153"/>
  <c r="F12" i="153"/>
  <c r="E12" i="153"/>
  <c r="D12" i="153"/>
  <c r="N11" i="153"/>
  <c r="M11" i="153"/>
  <c r="L11" i="153"/>
  <c r="K11" i="153"/>
  <c r="J11" i="153"/>
  <c r="I11" i="153"/>
  <c r="H11" i="153"/>
  <c r="G11" i="153"/>
  <c r="F11" i="153"/>
  <c r="E11" i="153"/>
  <c r="D11" i="153"/>
  <c r="C10" i="153"/>
  <c r="A10" i="153"/>
  <c r="C9" i="153"/>
  <c r="B9" i="153"/>
  <c r="A9" i="153"/>
  <c r="C8" i="153"/>
  <c r="B8" i="153"/>
  <c r="A8" i="153"/>
  <c r="C7" i="153"/>
  <c r="B7" i="153"/>
  <c r="A7" i="153"/>
  <c r="C6" i="153"/>
  <c r="B6" i="153"/>
  <c r="A6" i="153"/>
  <c r="C5" i="153"/>
  <c r="B5" i="153"/>
  <c r="A5" i="153"/>
  <c r="C4" i="153"/>
  <c r="B4" i="153"/>
  <c r="A4" i="153"/>
  <c r="J1" i="153"/>
  <c r="A14" i="152"/>
  <c r="N13" i="152"/>
  <c r="M13" i="152"/>
  <c r="L13" i="152"/>
  <c r="K13" i="152"/>
  <c r="J13" i="152"/>
  <c r="I13" i="152"/>
  <c r="H13" i="152"/>
  <c r="G13" i="152"/>
  <c r="F13" i="152"/>
  <c r="E13" i="152"/>
  <c r="D13" i="152"/>
  <c r="N12" i="152"/>
  <c r="M12" i="152"/>
  <c r="L12" i="152"/>
  <c r="K12" i="152"/>
  <c r="J12" i="152"/>
  <c r="I12" i="152"/>
  <c r="H12" i="152"/>
  <c r="G12" i="152"/>
  <c r="F12" i="152"/>
  <c r="E12" i="152"/>
  <c r="D12" i="152"/>
  <c r="N11" i="152"/>
  <c r="M11" i="152"/>
  <c r="L11" i="152"/>
  <c r="K11" i="152"/>
  <c r="J11" i="152"/>
  <c r="I11" i="152"/>
  <c r="H11" i="152"/>
  <c r="G11" i="152"/>
  <c r="F11" i="152"/>
  <c r="E11" i="152"/>
  <c r="D11" i="152"/>
  <c r="C10" i="152"/>
  <c r="A10" i="152"/>
  <c r="C9" i="152"/>
  <c r="B9" i="152"/>
  <c r="A9" i="152"/>
  <c r="C8" i="152"/>
  <c r="B8" i="152"/>
  <c r="A8" i="152"/>
  <c r="C7" i="152"/>
  <c r="B7" i="152"/>
  <c r="A7" i="152"/>
  <c r="C6" i="152"/>
  <c r="B6" i="152"/>
  <c r="A6" i="152"/>
  <c r="C5" i="152"/>
  <c r="B5" i="152"/>
  <c r="A5" i="152"/>
  <c r="C4" i="152"/>
  <c r="B4" i="152"/>
  <c r="A4" i="152"/>
  <c r="J1" i="152"/>
  <c r="A14" i="151"/>
  <c r="N13" i="151"/>
  <c r="M13" i="151"/>
  <c r="L13" i="151"/>
  <c r="K13" i="151"/>
  <c r="J13" i="151"/>
  <c r="I13" i="151"/>
  <c r="H13" i="151"/>
  <c r="G13" i="151"/>
  <c r="F13" i="151"/>
  <c r="E13" i="151"/>
  <c r="D13" i="151"/>
  <c r="N12" i="151"/>
  <c r="M12" i="151"/>
  <c r="L12" i="151"/>
  <c r="K12" i="151"/>
  <c r="J12" i="151"/>
  <c r="I12" i="151"/>
  <c r="H12" i="151"/>
  <c r="G12" i="151"/>
  <c r="F12" i="151"/>
  <c r="E12" i="151"/>
  <c r="D12" i="151"/>
  <c r="N11" i="151"/>
  <c r="M11" i="151"/>
  <c r="L11" i="151"/>
  <c r="K11" i="151"/>
  <c r="J11" i="151"/>
  <c r="I11" i="151"/>
  <c r="H11" i="151"/>
  <c r="G11" i="151"/>
  <c r="F11" i="151"/>
  <c r="E11" i="151"/>
  <c r="D11" i="151"/>
  <c r="C10" i="151"/>
  <c r="A10" i="151"/>
  <c r="C9" i="151"/>
  <c r="B9" i="151"/>
  <c r="A9" i="151"/>
  <c r="C8" i="151"/>
  <c r="B8" i="151"/>
  <c r="A8" i="151"/>
  <c r="C7" i="151"/>
  <c r="B7" i="151"/>
  <c r="A7" i="151"/>
  <c r="C6" i="151"/>
  <c r="B6" i="151"/>
  <c r="A6" i="151"/>
  <c r="C5" i="151"/>
  <c r="B5" i="151"/>
  <c r="A5" i="151"/>
  <c r="C4" i="151"/>
  <c r="B4" i="151"/>
  <c r="A4" i="151"/>
  <c r="J1" i="151"/>
  <c r="A14" i="150"/>
  <c r="N13" i="150"/>
  <c r="M13" i="150"/>
  <c r="L13" i="150"/>
  <c r="K13" i="150"/>
  <c r="J13" i="150"/>
  <c r="I13" i="150"/>
  <c r="H13" i="150"/>
  <c r="G13" i="150"/>
  <c r="F13" i="150"/>
  <c r="E13" i="150"/>
  <c r="D13" i="150"/>
  <c r="N12" i="150"/>
  <c r="M12" i="150"/>
  <c r="L12" i="150"/>
  <c r="K12" i="150"/>
  <c r="J12" i="150"/>
  <c r="I12" i="150"/>
  <c r="H12" i="150"/>
  <c r="G12" i="150"/>
  <c r="F12" i="150"/>
  <c r="E12" i="150"/>
  <c r="D12" i="150"/>
  <c r="N11" i="150"/>
  <c r="M11" i="150"/>
  <c r="L11" i="150"/>
  <c r="K11" i="150"/>
  <c r="J11" i="150"/>
  <c r="I11" i="150"/>
  <c r="H11" i="150"/>
  <c r="G11" i="150"/>
  <c r="F11" i="150"/>
  <c r="E11" i="150"/>
  <c r="D11" i="150"/>
  <c r="C10" i="150"/>
  <c r="A10" i="150"/>
  <c r="C9" i="150"/>
  <c r="B9" i="150"/>
  <c r="A9" i="150"/>
  <c r="C8" i="150"/>
  <c r="B8" i="150"/>
  <c r="A8" i="150"/>
  <c r="C7" i="150"/>
  <c r="B7" i="150"/>
  <c r="A7" i="150"/>
  <c r="C6" i="150"/>
  <c r="B6" i="150"/>
  <c r="A6" i="150"/>
  <c r="C5" i="150"/>
  <c r="B5" i="150"/>
  <c r="A5" i="150"/>
  <c r="C4" i="150"/>
  <c r="B4" i="150"/>
  <c r="A4" i="150"/>
  <c r="J1" i="150"/>
  <c r="A14" i="149"/>
  <c r="N13" i="149"/>
  <c r="M13" i="149"/>
  <c r="L13" i="149"/>
  <c r="K13" i="149"/>
  <c r="J13" i="149"/>
  <c r="I13" i="149"/>
  <c r="H13" i="149"/>
  <c r="G13" i="149"/>
  <c r="F13" i="149"/>
  <c r="E13" i="149"/>
  <c r="D13" i="149"/>
  <c r="N12" i="149"/>
  <c r="M12" i="149"/>
  <c r="L12" i="149"/>
  <c r="K12" i="149"/>
  <c r="J12" i="149"/>
  <c r="I12" i="149"/>
  <c r="H12" i="149"/>
  <c r="G12" i="149"/>
  <c r="F12" i="149"/>
  <c r="E12" i="149"/>
  <c r="D12" i="149"/>
  <c r="N11" i="149"/>
  <c r="M11" i="149"/>
  <c r="L11" i="149"/>
  <c r="K11" i="149"/>
  <c r="J11" i="149"/>
  <c r="I11" i="149"/>
  <c r="H11" i="149"/>
  <c r="G11" i="149"/>
  <c r="F11" i="149"/>
  <c r="E11" i="149"/>
  <c r="D11" i="149"/>
  <c r="C10" i="149"/>
  <c r="A10" i="149"/>
  <c r="C9" i="149"/>
  <c r="B9" i="149"/>
  <c r="A9" i="149"/>
  <c r="C8" i="149"/>
  <c r="B8" i="149"/>
  <c r="A8" i="149"/>
  <c r="C7" i="149"/>
  <c r="B7" i="149"/>
  <c r="A7" i="149"/>
  <c r="C6" i="149"/>
  <c r="B6" i="149"/>
  <c r="A6" i="149"/>
  <c r="C5" i="149"/>
  <c r="B5" i="149"/>
  <c r="A5" i="149"/>
  <c r="C4" i="149"/>
  <c r="B4" i="149"/>
  <c r="A4" i="149"/>
  <c r="J1" i="149"/>
  <c r="A14" i="148"/>
  <c r="N13" i="148"/>
  <c r="M13" i="148"/>
  <c r="L13" i="148"/>
  <c r="K13" i="148"/>
  <c r="J13" i="148"/>
  <c r="I13" i="148"/>
  <c r="H13" i="148"/>
  <c r="G13" i="148"/>
  <c r="F13" i="148"/>
  <c r="E13" i="148"/>
  <c r="D13" i="148"/>
  <c r="N12" i="148"/>
  <c r="M12" i="148"/>
  <c r="L12" i="148"/>
  <c r="K12" i="148"/>
  <c r="J12" i="148"/>
  <c r="I12" i="148"/>
  <c r="H12" i="148"/>
  <c r="G12" i="148"/>
  <c r="F12" i="148"/>
  <c r="E12" i="148"/>
  <c r="D12" i="148"/>
  <c r="N11" i="148"/>
  <c r="M11" i="148"/>
  <c r="L11" i="148"/>
  <c r="K11" i="148"/>
  <c r="J11" i="148"/>
  <c r="I11" i="148"/>
  <c r="H11" i="148"/>
  <c r="G11" i="148"/>
  <c r="F11" i="148"/>
  <c r="E11" i="148"/>
  <c r="D11" i="148"/>
  <c r="C10" i="148"/>
  <c r="A10" i="148"/>
  <c r="C9" i="148"/>
  <c r="B9" i="148"/>
  <c r="A9" i="148"/>
  <c r="C8" i="148"/>
  <c r="B8" i="148"/>
  <c r="A8" i="148"/>
  <c r="C7" i="148"/>
  <c r="B7" i="148"/>
  <c r="A7" i="148"/>
  <c r="C6" i="148"/>
  <c r="B6" i="148"/>
  <c r="A6" i="148"/>
  <c r="C5" i="148"/>
  <c r="B5" i="148"/>
  <c r="A5" i="148"/>
  <c r="C4" i="148"/>
  <c r="B4" i="148"/>
  <c r="A4" i="148"/>
  <c r="J1" i="148"/>
  <c r="A14" i="147"/>
  <c r="N13" i="147"/>
  <c r="M13" i="147"/>
  <c r="L13" i="147"/>
  <c r="K13" i="147"/>
  <c r="J13" i="147"/>
  <c r="I13" i="147"/>
  <c r="H13" i="147"/>
  <c r="G13" i="147"/>
  <c r="F13" i="147"/>
  <c r="E13" i="147"/>
  <c r="D13" i="147"/>
  <c r="N12" i="147"/>
  <c r="M12" i="147"/>
  <c r="L12" i="147"/>
  <c r="K12" i="147"/>
  <c r="J12" i="147"/>
  <c r="I12" i="147"/>
  <c r="H12" i="147"/>
  <c r="G12" i="147"/>
  <c r="F12" i="147"/>
  <c r="E12" i="147"/>
  <c r="D12" i="147"/>
  <c r="N11" i="147"/>
  <c r="M11" i="147"/>
  <c r="L11" i="147"/>
  <c r="K11" i="147"/>
  <c r="J11" i="147"/>
  <c r="I11" i="147"/>
  <c r="H11" i="147"/>
  <c r="G11" i="147"/>
  <c r="F11" i="147"/>
  <c r="E11" i="147"/>
  <c r="D11" i="147"/>
  <c r="C10" i="147"/>
  <c r="A10" i="147"/>
  <c r="C9" i="147"/>
  <c r="B9" i="147"/>
  <c r="A9" i="147"/>
  <c r="C8" i="147"/>
  <c r="B8" i="147"/>
  <c r="A8" i="147"/>
  <c r="C7" i="147"/>
  <c r="B7" i="147"/>
  <c r="A7" i="147"/>
  <c r="C6" i="147"/>
  <c r="B6" i="147"/>
  <c r="A6" i="147"/>
  <c r="C5" i="147"/>
  <c r="B5" i="147"/>
  <c r="A5" i="147"/>
  <c r="C4" i="147"/>
  <c r="B4" i="147"/>
  <c r="A4" i="147"/>
  <c r="J1" i="147"/>
  <c r="A14" i="146"/>
  <c r="N13" i="146"/>
  <c r="M13" i="146"/>
  <c r="L13" i="146"/>
  <c r="K13" i="146"/>
  <c r="J13" i="146"/>
  <c r="I13" i="146"/>
  <c r="H13" i="146"/>
  <c r="G13" i="146"/>
  <c r="F13" i="146"/>
  <c r="E13" i="146"/>
  <c r="D13" i="146"/>
  <c r="N12" i="146"/>
  <c r="M12" i="146"/>
  <c r="L12" i="146"/>
  <c r="K12" i="146"/>
  <c r="J12" i="146"/>
  <c r="I12" i="146"/>
  <c r="H12" i="146"/>
  <c r="G12" i="146"/>
  <c r="F12" i="146"/>
  <c r="E12" i="146"/>
  <c r="D12" i="146"/>
  <c r="N11" i="146"/>
  <c r="M11" i="146"/>
  <c r="L11" i="146"/>
  <c r="K11" i="146"/>
  <c r="J11" i="146"/>
  <c r="I11" i="146"/>
  <c r="H11" i="146"/>
  <c r="G11" i="146"/>
  <c r="F11" i="146"/>
  <c r="E11" i="146"/>
  <c r="D11" i="146"/>
  <c r="C10" i="146"/>
  <c r="A10" i="146"/>
  <c r="C9" i="146"/>
  <c r="B9" i="146"/>
  <c r="A9" i="146"/>
  <c r="C8" i="146"/>
  <c r="B8" i="146"/>
  <c r="A8" i="146"/>
  <c r="C7" i="146"/>
  <c r="B7" i="146"/>
  <c r="A7" i="146"/>
  <c r="C6" i="146"/>
  <c r="B6" i="146"/>
  <c r="A6" i="146"/>
  <c r="C5" i="146"/>
  <c r="B5" i="146"/>
  <c r="A5" i="146"/>
  <c r="C4" i="146"/>
  <c r="B4" i="146"/>
  <c r="A4" i="146"/>
  <c r="J1" i="146"/>
  <c r="A14" i="145"/>
  <c r="N13" i="145"/>
  <c r="M13" i="145"/>
  <c r="L13" i="145"/>
  <c r="K13" i="145"/>
  <c r="J13" i="145"/>
  <c r="I13" i="145"/>
  <c r="H13" i="145"/>
  <c r="G13" i="145"/>
  <c r="F13" i="145"/>
  <c r="E13" i="145"/>
  <c r="D13" i="145"/>
  <c r="N12" i="145"/>
  <c r="M12" i="145"/>
  <c r="L12" i="145"/>
  <c r="K12" i="145"/>
  <c r="J12" i="145"/>
  <c r="I12" i="145"/>
  <c r="H12" i="145"/>
  <c r="G12" i="145"/>
  <c r="F12" i="145"/>
  <c r="E12" i="145"/>
  <c r="D12" i="145"/>
  <c r="N11" i="145"/>
  <c r="M11" i="145"/>
  <c r="L11" i="145"/>
  <c r="K11" i="145"/>
  <c r="J11" i="145"/>
  <c r="I11" i="145"/>
  <c r="H11" i="145"/>
  <c r="G11" i="145"/>
  <c r="F11" i="145"/>
  <c r="E11" i="145"/>
  <c r="D11" i="145"/>
  <c r="C10" i="145"/>
  <c r="A10" i="145"/>
  <c r="C9" i="145"/>
  <c r="B9" i="145"/>
  <c r="A9" i="145"/>
  <c r="C8" i="145"/>
  <c r="B8" i="145"/>
  <c r="A8" i="145"/>
  <c r="C7" i="145"/>
  <c r="B7" i="145"/>
  <c r="A7" i="145"/>
  <c r="C6" i="145"/>
  <c r="B6" i="145"/>
  <c r="A6" i="145"/>
  <c r="C5" i="145"/>
  <c r="B5" i="145"/>
  <c r="A5" i="145"/>
  <c r="C4" i="145"/>
  <c r="B4" i="145"/>
  <c r="A4" i="145"/>
  <c r="J1" i="145"/>
  <c r="A14" i="144"/>
  <c r="N13" i="144"/>
  <c r="M13" i="144"/>
  <c r="L13" i="144"/>
  <c r="K13" i="144"/>
  <c r="J13" i="144"/>
  <c r="I13" i="144"/>
  <c r="H13" i="144"/>
  <c r="G13" i="144"/>
  <c r="F13" i="144"/>
  <c r="E13" i="144"/>
  <c r="D13" i="144"/>
  <c r="N12" i="144"/>
  <c r="M12" i="144"/>
  <c r="L12" i="144"/>
  <c r="K12" i="144"/>
  <c r="J12" i="144"/>
  <c r="I12" i="144"/>
  <c r="H12" i="144"/>
  <c r="G12" i="144"/>
  <c r="F12" i="144"/>
  <c r="E12" i="144"/>
  <c r="D12" i="144"/>
  <c r="N11" i="144"/>
  <c r="M11" i="144"/>
  <c r="L11" i="144"/>
  <c r="K11" i="144"/>
  <c r="J11" i="144"/>
  <c r="I11" i="144"/>
  <c r="H11" i="144"/>
  <c r="G11" i="144"/>
  <c r="F11" i="144"/>
  <c r="E11" i="144"/>
  <c r="D11" i="144"/>
  <c r="C10" i="144"/>
  <c r="A10" i="144"/>
  <c r="C9" i="144"/>
  <c r="B9" i="144"/>
  <c r="A9" i="144"/>
  <c r="C8" i="144"/>
  <c r="B8" i="144"/>
  <c r="A8" i="144"/>
  <c r="C7" i="144"/>
  <c r="B7" i="144"/>
  <c r="A7" i="144"/>
  <c r="C6" i="144"/>
  <c r="B6" i="144"/>
  <c r="A6" i="144"/>
  <c r="C5" i="144"/>
  <c r="B5" i="144"/>
  <c r="A5" i="144"/>
  <c r="C4" i="144"/>
  <c r="B4" i="144"/>
  <c r="A4" i="144"/>
  <c r="J1" i="144"/>
  <c r="A14" i="143"/>
  <c r="N13" i="143"/>
  <c r="M13" i="143"/>
  <c r="L13" i="143"/>
  <c r="K13" i="143"/>
  <c r="J13" i="143"/>
  <c r="I13" i="143"/>
  <c r="H13" i="143"/>
  <c r="G13" i="143"/>
  <c r="F13" i="143"/>
  <c r="E13" i="143"/>
  <c r="D13" i="143"/>
  <c r="N12" i="143"/>
  <c r="M12" i="143"/>
  <c r="L12" i="143"/>
  <c r="K12" i="143"/>
  <c r="J12" i="143"/>
  <c r="I12" i="143"/>
  <c r="H12" i="143"/>
  <c r="G12" i="143"/>
  <c r="F12" i="143"/>
  <c r="E12" i="143"/>
  <c r="D12" i="143"/>
  <c r="N11" i="143"/>
  <c r="M11" i="143"/>
  <c r="L11" i="143"/>
  <c r="K11" i="143"/>
  <c r="J11" i="143"/>
  <c r="I11" i="143"/>
  <c r="H11" i="143"/>
  <c r="G11" i="143"/>
  <c r="F11" i="143"/>
  <c r="E11" i="143"/>
  <c r="D11" i="143"/>
  <c r="C10" i="143"/>
  <c r="A10" i="143"/>
  <c r="C9" i="143"/>
  <c r="B9" i="143"/>
  <c r="A9" i="143"/>
  <c r="C8" i="143"/>
  <c r="B8" i="143"/>
  <c r="A8" i="143"/>
  <c r="C7" i="143"/>
  <c r="B7" i="143"/>
  <c r="A7" i="143"/>
  <c r="C6" i="143"/>
  <c r="B6" i="143"/>
  <c r="A6" i="143"/>
  <c r="C5" i="143"/>
  <c r="B5" i="143"/>
  <c r="A5" i="143"/>
  <c r="C4" i="143"/>
  <c r="B4" i="143"/>
  <c r="A4" i="143"/>
  <c r="J1" i="143"/>
  <c r="A14" i="142"/>
  <c r="N13" i="142"/>
  <c r="M13" i="142"/>
  <c r="L13" i="142"/>
  <c r="K13" i="142"/>
  <c r="J13" i="142"/>
  <c r="I13" i="142"/>
  <c r="H13" i="142"/>
  <c r="G13" i="142"/>
  <c r="F13" i="142"/>
  <c r="E13" i="142"/>
  <c r="D13" i="142"/>
  <c r="N12" i="142"/>
  <c r="M12" i="142"/>
  <c r="L12" i="142"/>
  <c r="K12" i="142"/>
  <c r="J12" i="142"/>
  <c r="I12" i="142"/>
  <c r="H12" i="142"/>
  <c r="G12" i="142"/>
  <c r="F12" i="142"/>
  <c r="E12" i="142"/>
  <c r="D12" i="142"/>
  <c r="N11" i="142"/>
  <c r="M11" i="142"/>
  <c r="L11" i="142"/>
  <c r="K11" i="142"/>
  <c r="J11" i="142"/>
  <c r="I11" i="142"/>
  <c r="H11" i="142"/>
  <c r="G11" i="142"/>
  <c r="F11" i="142"/>
  <c r="E11" i="142"/>
  <c r="D11" i="142"/>
  <c r="C10" i="142"/>
  <c r="A10" i="142"/>
  <c r="C9" i="142"/>
  <c r="B9" i="142"/>
  <c r="A9" i="142"/>
  <c r="C8" i="142"/>
  <c r="B8" i="142"/>
  <c r="A8" i="142"/>
  <c r="C7" i="142"/>
  <c r="B7" i="142"/>
  <c r="A7" i="142"/>
  <c r="C6" i="142"/>
  <c r="B6" i="142"/>
  <c r="A6" i="142"/>
  <c r="C5" i="142"/>
  <c r="B5" i="142"/>
  <c r="A5" i="142"/>
  <c r="C4" i="142"/>
  <c r="B4" i="142"/>
  <c r="A4" i="142"/>
  <c r="J1" i="142"/>
  <c r="A14" i="141"/>
  <c r="N13" i="141"/>
  <c r="M13" i="141"/>
  <c r="L13" i="141"/>
  <c r="K13" i="141"/>
  <c r="J13" i="141"/>
  <c r="I13" i="141"/>
  <c r="H13" i="141"/>
  <c r="G13" i="141"/>
  <c r="F13" i="141"/>
  <c r="E13" i="141"/>
  <c r="D13" i="141"/>
  <c r="N12" i="141"/>
  <c r="M12" i="141"/>
  <c r="L12" i="141"/>
  <c r="K12" i="141"/>
  <c r="J12" i="141"/>
  <c r="I12" i="141"/>
  <c r="H12" i="141"/>
  <c r="G12" i="141"/>
  <c r="F12" i="141"/>
  <c r="E12" i="141"/>
  <c r="D12" i="141"/>
  <c r="N11" i="141"/>
  <c r="M11" i="141"/>
  <c r="L11" i="141"/>
  <c r="K11" i="141"/>
  <c r="J11" i="141"/>
  <c r="I11" i="141"/>
  <c r="H11" i="141"/>
  <c r="G11" i="141"/>
  <c r="F11" i="141"/>
  <c r="E11" i="141"/>
  <c r="D11" i="141"/>
  <c r="C10" i="141"/>
  <c r="A10" i="141"/>
  <c r="C9" i="141"/>
  <c r="B9" i="141"/>
  <c r="A9" i="141"/>
  <c r="C8" i="141"/>
  <c r="B8" i="141"/>
  <c r="A8" i="141"/>
  <c r="C7" i="141"/>
  <c r="B7" i="141"/>
  <c r="A7" i="141"/>
  <c r="C6" i="141"/>
  <c r="B6" i="141"/>
  <c r="A6" i="141"/>
  <c r="C5" i="141"/>
  <c r="B5" i="141"/>
  <c r="A5" i="141"/>
  <c r="C4" i="141"/>
  <c r="B4" i="141"/>
  <c r="A4" i="141"/>
  <c r="J1" i="141"/>
  <c r="A14" i="140"/>
  <c r="N13" i="140"/>
  <c r="M13" i="140"/>
  <c r="L13" i="140"/>
  <c r="K13" i="140"/>
  <c r="J13" i="140"/>
  <c r="I13" i="140"/>
  <c r="H13" i="140"/>
  <c r="G13" i="140"/>
  <c r="F13" i="140"/>
  <c r="E13" i="140"/>
  <c r="D13" i="140"/>
  <c r="N12" i="140"/>
  <c r="M12" i="140"/>
  <c r="L12" i="140"/>
  <c r="K12" i="140"/>
  <c r="J12" i="140"/>
  <c r="I12" i="140"/>
  <c r="H12" i="140"/>
  <c r="G12" i="140"/>
  <c r="F12" i="140"/>
  <c r="E12" i="140"/>
  <c r="D12" i="140"/>
  <c r="N11" i="140"/>
  <c r="M11" i="140"/>
  <c r="L11" i="140"/>
  <c r="K11" i="140"/>
  <c r="J11" i="140"/>
  <c r="I11" i="140"/>
  <c r="H11" i="140"/>
  <c r="G11" i="140"/>
  <c r="F11" i="140"/>
  <c r="E11" i="140"/>
  <c r="D11" i="140"/>
  <c r="C10" i="140"/>
  <c r="A10" i="140"/>
  <c r="C9" i="140"/>
  <c r="B9" i="140"/>
  <c r="A9" i="140"/>
  <c r="C8" i="140"/>
  <c r="B8" i="140"/>
  <c r="A8" i="140"/>
  <c r="C7" i="140"/>
  <c r="B7" i="140"/>
  <c r="A7" i="140"/>
  <c r="C6" i="140"/>
  <c r="B6" i="140"/>
  <c r="A6" i="140"/>
  <c r="C5" i="140"/>
  <c r="B5" i="140"/>
  <c r="A5" i="140"/>
  <c r="C4" i="140"/>
  <c r="B4" i="140"/>
  <c r="A4" i="140"/>
  <c r="J1" i="140"/>
  <c r="A14" i="139"/>
  <c r="N13" i="139"/>
  <c r="M13" i="139"/>
  <c r="L13" i="139"/>
  <c r="K13" i="139"/>
  <c r="J13" i="139"/>
  <c r="I13" i="139"/>
  <c r="H13" i="139"/>
  <c r="G13" i="139"/>
  <c r="F13" i="139"/>
  <c r="E13" i="139"/>
  <c r="D13" i="139"/>
  <c r="N12" i="139"/>
  <c r="M12" i="139"/>
  <c r="L12" i="139"/>
  <c r="K12" i="139"/>
  <c r="J12" i="139"/>
  <c r="I12" i="139"/>
  <c r="H12" i="139"/>
  <c r="G12" i="139"/>
  <c r="F12" i="139"/>
  <c r="E12" i="139"/>
  <c r="D12" i="139"/>
  <c r="N11" i="139"/>
  <c r="M11" i="139"/>
  <c r="L11" i="139"/>
  <c r="K11" i="139"/>
  <c r="J11" i="139"/>
  <c r="I11" i="139"/>
  <c r="H11" i="139"/>
  <c r="G11" i="139"/>
  <c r="F11" i="139"/>
  <c r="E11" i="139"/>
  <c r="D11" i="139"/>
  <c r="C10" i="139"/>
  <c r="A10" i="139"/>
  <c r="C9" i="139"/>
  <c r="B9" i="139"/>
  <c r="A9" i="139"/>
  <c r="C8" i="139"/>
  <c r="B8" i="139"/>
  <c r="A8" i="139"/>
  <c r="C7" i="139"/>
  <c r="B7" i="139"/>
  <c r="A7" i="139"/>
  <c r="C6" i="139"/>
  <c r="B6" i="139"/>
  <c r="A6" i="139"/>
  <c r="C5" i="139"/>
  <c r="B5" i="139"/>
  <c r="A5" i="139"/>
  <c r="C4" i="139"/>
  <c r="B4" i="139"/>
  <c r="A4" i="139"/>
  <c r="J1" i="139"/>
  <c r="A18" i="138" l="1"/>
  <c r="N17" i="138"/>
  <c r="M17" i="138"/>
  <c r="L17" i="138"/>
  <c r="K17" i="138"/>
  <c r="J17" i="138"/>
  <c r="I17" i="138"/>
  <c r="H17" i="138"/>
  <c r="G17" i="138"/>
  <c r="F17" i="138"/>
  <c r="E17" i="138"/>
  <c r="D17" i="138"/>
  <c r="N16" i="138"/>
  <c r="M16" i="138"/>
  <c r="L16" i="138"/>
  <c r="K16" i="138"/>
  <c r="J16" i="138"/>
  <c r="I16" i="138"/>
  <c r="H16" i="138"/>
  <c r="G16" i="138"/>
  <c r="F16" i="138"/>
  <c r="E16" i="138"/>
  <c r="D16" i="138"/>
  <c r="N15" i="138"/>
  <c r="M15" i="138"/>
  <c r="L15" i="138"/>
  <c r="K15" i="138"/>
  <c r="J15" i="138"/>
  <c r="I15" i="138"/>
  <c r="H15" i="138"/>
  <c r="G15" i="138"/>
  <c r="F15" i="138"/>
  <c r="E15" i="138"/>
  <c r="D15" i="138"/>
  <c r="C14" i="138"/>
  <c r="B14" i="138"/>
  <c r="A14" i="138"/>
  <c r="B13" i="138"/>
  <c r="A13" i="138"/>
  <c r="C13" i="138" s="1"/>
  <c r="B12" i="138"/>
  <c r="A12" i="138"/>
  <c r="C12" i="138" s="1"/>
  <c r="C11" i="138"/>
  <c r="B11" i="138"/>
  <c r="A11" i="138"/>
  <c r="C10" i="138"/>
  <c r="B10" i="138"/>
  <c r="A10" i="138"/>
  <c r="B9" i="138"/>
  <c r="A9" i="138"/>
  <c r="C9" i="138" s="1"/>
  <c r="B8" i="138"/>
  <c r="A8" i="138"/>
  <c r="C8" i="138" s="1"/>
  <c r="C7" i="138"/>
  <c r="B7" i="138"/>
  <c r="A7" i="138"/>
  <c r="C6" i="138"/>
  <c r="B6" i="138"/>
  <c r="A6" i="138"/>
  <c r="B5" i="138"/>
  <c r="A5" i="138"/>
  <c r="C5" i="138" s="1"/>
  <c r="B4" i="138"/>
  <c r="A4" i="138"/>
  <c r="C4" i="138" s="1"/>
  <c r="J1" i="138"/>
  <c r="A18" i="137"/>
  <c r="N17" i="137"/>
  <c r="M17" i="137"/>
  <c r="L17" i="137"/>
  <c r="K17" i="137"/>
  <c r="J17" i="137"/>
  <c r="I17" i="137"/>
  <c r="H17" i="137"/>
  <c r="G17" i="137"/>
  <c r="F17" i="137"/>
  <c r="E17" i="137"/>
  <c r="D17" i="137"/>
  <c r="N16" i="137"/>
  <c r="M16" i="137"/>
  <c r="L16" i="137"/>
  <c r="K16" i="137"/>
  <c r="J16" i="137"/>
  <c r="I16" i="137"/>
  <c r="H16" i="137"/>
  <c r="G16" i="137"/>
  <c r="F16" i="137"/>
  <c r="E16" i="137"/>
  <c r="D16" i="137"/>
  <c r="N15" i="137"/>
  <c r="M15" i="137"/>
  <c r="L15" i="137"/>
  <c r="K15" i="137"/>
  <c r="J15" i="137"/>
  <c r="I15" i="137"/>
  <c r="H15" i="137"/>
  <c r="G15" i="137"/>
  <c r="F15" i="137"/>
  <c r="E15" i="137"/>
  <c r="D15" i="137"/>
  <c r="B14" i="137"/>
  <c r="A14" i="137"/>
  <c r="C14" i="137" s="1"/>
  <c r="B13" i="137"/>
  <c r="A13" i="137"/>
  <c r="C13" i="137" s="1"/>
  <c r="B12" i="137"/>
  <c r="A12" i="137"/>
  <c r="C12" i="137" s="1"/>
  <c r="C11" i="137"/>
  <c r="B11" i="137"/>
  <c r="A11" i="137"/>
  <c r="B10" i="137"/>
  <c r="A10" i="137"/>
  <c r="C10" i="137" s="1"/>
  <c r="B9" i="137"/>
  <c r="A9" i="137"/>
  <c r="C9" i="137" s="1"/>
  <c r="B8" i="137"/>
  <c r="A8" i="137"/>
  <c r="C8" i="137" s="1"/>
  <c r="C7" i="137"/>
  <c r="B7" i="137"/>
  <c r="A7" i="137"/>
  <c r="B6" i="137"/>
  <c r="A6" i="137"/>
  <c r="C6" i="137" s="1"/>
  <c r="B5" i="137"/>
  <c r="A5" i="137"/>
  <c r="C5" i="137" s="1"/>
  <c r="B4" i="137"/>
  <c r="A4" i="137"/>
  <c r="C4" i="137" s="1"/>
  <c r="J1" i="137"/>
  <c r="A18" i="136"/>
  <c r="N17" i="136"/>
  <c r="M17" i="136"/>
  <c r="L17" i="136"/>
  <c r="K17" i="136"/>
  <c r="J17" i="136"/>
  <c r="I17" i="136"/>
  <c r="H17" i="136"/>
  <c r="G17" i="136"/>
  <c r="F17" i="136"/>
  <c r="E17" i="136"/>
  <c r="D17" i="136"/>
  <c r="N16" i="136"/>
  <c r="M16" i="136"/>
  <c r="L16" i="136"/>
  <c r="K16" i="136"/>
  <c r="J16" i="136"/>
  <c r="I16" i="136"/>
  <c r="H16" i="136"/>
  <c r="G16" i="136"/>
  <c r="F16" i="136"/>
  <c r="E16" i="136"/>
  <c r="D16" i="136"/>
  <c r="N15" i="136"/>
  <c r="M15" i="136"/>
  <c r="L15" i="136"/>
  <c r="K15" i="136"/>
  <c r="J15" i="136"/>
  <c r="I15" i="136"/>
  <c r="H15" i="136"/>
  <c r="G15" i="136"/>
  <c r="F15" i="136"/>
  <c r="E15" i="136"/>
  <c r="D15" i="136"/>
  <c r="C14" i="136"/>
  <c r="B14" i="136"/>
  <c r="A14" i="136"/>
  <c r="B13" i="136"/>
  <c r="A13" i="136"/>
  <c r="C13" i="136" s="1"/>
  <c r="B12" i="136"/>
  <c r="A12" i="136"/>
  <c r="C12" i="136" s="1"/>
  <c r="B11" i="136"/>
  <c r="A11" i="136"/>
  <c r="C11" i="136" s="1"/>
  <c r="C10" i="136"/>
  <c r="B10" i="136"/>
  <c r="A10" i="136"/>
  <c r="C9" i="136"/>
  <c r="B9" i="136"/>
  <c r="A9" i="136"/>
  <c r="B8" i="136"/>
  <c r="A8" i="136"/>
  <c r="C8" i="136" s="1"/>
  <c r="B7" i="136"/>
  <c r="A7" i="136"/>
  <c r="C7" i="136" s="1"/>
  <c r="C6" i="136"/>
  <c r="B6" i="136"/>
  <c r="A6" i="136"/>
  <c r="C5" i="136"/>
  <c r="B5" i="136"/>
  <c r="A5" i="136"/>
  <c r="B4" i="136"/>
  <c r="A4" i="136"/>
  <c r="C4" i="136" s="1"/>
  <c r="J1" i="136"/>
  <c r="E7" i="132" l="1"/>
  <c r="E8" i="132"/>
  <c r="E9" i="132"/>
  <c r="E10" i="132"/>
  <c r="E13" i="132"/>
  <c r="E14" i="132"/>
  <c r="E6" i="132"/>
  <c r="B160" i="62"/>
  <c r="B159" i="62"/>
  <c r="C13" i="135" l="1"/>
  <c r="B158" i="62"/>
  <c r="B157" i="62"/>
  <c r="B156" i="62"/>
  <c r="B155" i="62"/>
  <c r="E10" i="134" s="1"/>
  <c r="B154" i="62"/>
  <c r="E8" i="134"/>
  <c r="E11" i="134"/>
  <c r="E14" i="134"/>
  <c r="E15" i="134"/>
  <c r="E7" i="134"/>
  <c r="B153" i="62"/>
  <c r="E16" i="134" s="1"/>
  <c r="M16" i="134" s="1"/>
  <c r="D13" i="135" l="1"/>
  <c r="P16" i="134"/>
  <c r="I16" i="134"/>
  <c r="J16" i="134"/>
  <c r="N16" i="134"/>
  <c r="G16" i="134"/>
  <c r="K16" i="134"/>
  <c r="O16" i="134"/>
  <c r="H16" i="134"/>
  <c r="L16" i="134"/>
  <c r="B118" i="62" l="1"/>
  <c r="B53" i="62"/>
  <c r="B16" i="87" l="1"/>
  <c r="B16" i="83"/>
  <c r="B16" i="97"/>
  <c r="B16" i="114"/>
  <c r="B16" i="115"/>
  <c r="B16" i="80"/>
  <c r="B16" i="121"/>
  <c r="B16" i="133"/>
  <c r="B17" i="135"/>
  <c r="B18" i="120"/>
  <c r="B152" i="62" l="1"/>
  <c r="B151" i="62"/>
  <c r="B148" i="62"/>
  <c r="B146" i="62"/>
  <c r="B145" i="62"/>
  <c r="B144" i="62"/>
  <c r="B143" i="62"/>
  <c r="B142" i="62"/>
  <c r="B140" i="62"/>
  <c r="B139" i="62"/>
  <c r="B136" i="62"/>
  <c r="B133" i="62"/>
  <c r="B132" i="62"/>
  <c r="B129" i="62"/>
  <c r="B125" i="62"/>
  <c r="B124" i="62"/>
  <c r="B120" i="62"/>
  <c r="B119" i="62"/>
  <c r="B117" i="62"/>
  <c r="B116" i="62"/>
  <c r="B115" i="62"/>
  <c r="B114" i="62"/>
  <c r="B112" i="62"/>
  <c r="B111" i="62"/>
  <c r="B105" i="62"/>
  <c r="B93" i="62"/>
  <c r="B86" i="62"/>
  <c r="B85" i="62"/>
  <c r="B74" i="62"/>
  <c r="B67" i="62"/>
  <c r="B63" i="62"/>
  <c r="B60" i="62"/>
  <c r="B59" i="62"/>
  <c r="B58" i="62"/>
  <c r="B54" i="62"/>
  <c r="B50" i="62"/>
  <c r="B47" i="62"/>
  <c r="B46" i="62"/>
  <c r="B45" i="62"/>
  <c r="B44" i="62"/>
  <c r="B43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B150" i="62"/>
  <c r="B149" i="62"/>
  <c r="B147" i="62"/>
  <c r="B141" i="62"/>
  <c r="B138" i="62"/>
  <c r="B137" i="62"/>
  <c r="B135" i="62"/>
  <c r="B134" i="62"/>
  <c r="B131" i="62"/>
  <c r="B130" i="62"/>
  <c r="B128" i="62"/>
  <c r="B127" i="62"/>
  <c r="B126" i="62"/>
  <c r="B123" i="62"/>
  <c r="B122" i="62"/>
  <c r="B121" i="62"/>
  <c r="B113" i="62"/>
  <c r="B110" i="62"/>
  <c r="B109" i="62"/>
  <c r="B108" i="62"/>
  <c r="B107" i="62"/>
  <c r="B106" i="62"/>
  <c r="B104" i="62"/>
  <c r="B103" i="62"/>
  <c r="B102" i="62"/>
  <c r="B101" i="62"/>
  <c r="B100" i="62"/>
  <c r="B99" i="62"/>
  <c r="B98" i="62"/>
  <c r="B97" i="62"/>
  <c r="B96" i="62"/>
  <c r="B95" i="62"/>
  <c r="B94" i="62"/>
  <c r="B92" i="62"/>
  <c r="B91" i="62"/>
  <c r="B90" i="62"/>
  <c r="B89" i="62"/>
  <c r="B88" i="62"/>
  <c r="B87" i="62"/>
  <c r="B84" i="62"/>
  <c r="B83" i="62"/>
  <c r="B82" i="62"/>
  <c r="B81" i="62"/>
  <c r="B80" i="62"/>
  <c r="B79" i="62"/>
  <c r="B78" i="62"/>
  <c r="B77" i="62"/>
  <c r="B76" i="62"/>
  <c r="B75" i="62"/>
  <c r="B73" i="62"/>
  <c r="B72" i="62"/>
  <c r="B71" i="62"/>
  <c r="B70" i="62"/>
  <c r="B69" i="62"/>
  <c r="B68" i="62"/>
  <c r="B66" i="62"/>
  <c r="B65" i="62"/>
  <c r="B64" i="62"/>
  <c r="B62" i="62"/>
  <c r="B61" i="62"/>
  <c r="B57" i="62"/>
  <c r="B56" i="62"/>
  <c r="B55" i="62"/>
  <c r="B52" i="62"/>
  <c r="B51" i="62"/>
  <c r="E9" i="134" s="1"/>
  <c r="B49" i="62"/>
  <c r="B6" i="62"/>
  <c r="B5" i="62"/>
  <c r="E12" i="134" s="1"/>
  <c r="B4" i="62"/>
  <c r="B3" i="62"/>
  <c r="E13" i="134" s="1"/>
  <c r="G15" i="135" l="1"/>
  <c r="F15" i="135"/>
  <c r="E15" i="135"/>
  <c r="B6" i="135"/>
  <c r="C6" i="135"/>
  <c r="B7" i="135"/>
  <c r="C7" i="135"/>
  <c r="B8" i="135"/>
  <c r="C8" i="135"/>
  <c r="B9" i="135"/>
  <c r="C9" i="135"/>
  <c r="B10" i="135"/>
  <c r="C10" i="135"/>
  <c r="B11" i="135"/>
  <c r="C11" i="135"/>
  <c r="B12" i="135"/>
  <c r="C12" i="135"/>
  <c r="C5" i="135"/>
  <c r="B5" i="135"/>
  <c r="C4" i="135"/>
  <c r="B4" i="135"/>
  <c r="B24" i="135"/>
  <c r="F18" i="134"/>
  <c r="E14" i="135" s="1"/>
  <c r="D12" i="135"/>
  <c r="N14" i="134"/>
  <c r="D8" i="135"/>
  <c r="N10" i="134"/>
  <c r="P9" i="134"/>
  <c r="D10" i="135"/>
  <c r="D9" i="135"/>
  <c r="J8" i="134"/>
  <c r="J7" i="134"/>
  <c r="A3" i="134"/>
  <c r="D6" i="135" l="1"/>
  <c r="D7" i="135"/>
  <c r="D11" i="135"/>
  <c r="D4" i="135"/>
  <c r="D5" i="135"/>
  <c r="I9" i="134"/>
  <c r="N9" i="134"/>
  <c r="N7" i="134"/>
  <c r="O8" i="134"/>
  <c r="O7" i="134"/>
  <c r="J9" i="134"/>
  <c r="I7" i="134"/>
  <c r="K8" i="134"/>
  <c r="N13" i="134"/>
  <c r="P7" i="134"/>
  <c r="L7" i="134"/>
  <c r="H7" i="134"/>
  <c r="G8" i="134"/>
  <c r="L9" i="134"/>
  <c r="H10" i="134"/>
  <c r="J11" i="134"/>
  <c r="J13" i="134"/>
  <c r="M8" i="134"/>
  <c r="I8" i="134"/>
  <c r="P8" i="134"/>
  <c r="J10" i="134"/>
  <c r="P10" i="134"/>
  <c r="N11" i="134"/>
  <c r="K7" i="134"/>
  <c r="L8" i="134"/>
  <c r="O9" i="134"/>
  <c r="K9" i="134"/>
  <c r="G9" i="134"/>
  <c r="G7" i="134"/>
  <c r="G18" i="134" s="1"/>
  <c r="M7" i="134"/>
  <c r="H8" i="134"/>
  <c r="N8" i="134"/>
  <c r="H9" i="134"/>
  <c r="M9" i="134"/>
  <c r="L10" i="134"/>
  <c r="P15" i="134"/>
  <c r="Q13" i="125"/>
  <c r="J18" i="134" l="1"/>
  <c r="K18" i="134"/>
  <c r="J14" i="135" s="1"/>
  <c r="M18" i="134"/>
  <c r="O18" i="134"/>
  <c r="H18" i="134"/>
  <c r="L18" i="134"/>
  <c r="K14" i="135" s="1"/>
  <c r="I18" i="134"/>
  <c r="N18" i="134"/>
  <c r="P18" i="134"/>
  <c r="O14" i="135" s="1"/>
  <c r="G14" i="135"/>
  <c r="G16" i="135" s="1"/>
  <c r="F14" i="135"/>
  <c r="F16" i="135" s="1"/>
  <c r="M14" i="135" l="1"/>
  <c r="H14" i="135"/>
  <c r="N14" i="135"/>
  <c r="L14" i="135"/>
  <c r="I14" i="135"/>
  <c r="B30" i="77"/>
  <c r="B23" i="77"/>
  <c r="E15" i="133" l="1"/>
  <c r="G14" i="133"/>
  <c r="F14" i="133"/>
  <c r="E14" i="133"/>
  <c r="E13" i="133"/>
  <c r="C6" i="133"/>
  <c r="C7" i="133"/>
  <c r="C8" i="133"/>
  <c r="B8" i="133"/>
  <c r="B6" i="133"/>
  <c r="B23" i="133"/>
  <c r="C14" i="132"/>
  <c r="B14" i="132"/>
  <c r="N14" i="132" s="1"/>
  <c r="B13" i="132"/>
  <c r="C12" i="133" s="1"/>
  <c r="B12" i="132"/>
  <c r="B11" i="132"/>
  <c r="E11" i="132" s="1"/>
  <c r="J9" i="132"/>
  <c r="C9" i="132"/>
  <c r="B7" i="133" s="1"/>
  <c r="N8" i="132"/>
  <c r="C7" i="132"/>
  <c r="B7" i="132"/>
  <c r="O7" i="132" s="1"/>
  <c r="B6" i="132"/>
  <c r="G6" i="132" s="1"/>
  <c r="A2" i="132"/>
  <c r="E12" i="132" l="1"/>
  <c r="N12" i="132" s="1"/>
  <c r="D8" i="133"/>
  <c r="O10" i="132"/>
  <c r="B11" i="133"/>
  <c r="C11" i="133"/>
  <c r="B5" i="133"/>
  <c r="D11" i="133"/>
  <c r="N9" i="132"/>
  <c r="D7" i="133"/>
  <c r="H6" i="132"/>
  <c r="D5" i="133"/>
  <c r="D9" i="133"/>
  <c r="C5" i="133"/>
  <c r="O8" i="132"/>
  <c r="L6" i="132"/>
  <c r="H8" i="132"/>
  <c r="B4" i="133"/>
  <c r="B12" i="133"/>
  <c r="C10" i="133"/>
  <c r="M6" i="132"/>
  <c r="J7" i="132"/>
  <c r="J8" i="132"/>
  <c r="C12" i="132"/>
  <c r="B10" i="133" s="1"/>
  <c r="P13" i="132"/>
  <c r="C4" i="133"/>
  <c r="C9" i="133"/>
  <c r="D6" i="133"/>
  <c r="C11" i="132"/>
  <c r="B9" i="133" s="1"/>
  <c r="D4" i="133"/>
  <c r="K7" i="132"/>
  <c r="I10" i="132"/>
  <c r="N6" i="132"/>
  <c r="J6" i="132"/>
  <c r="O6" i="132"/>
  <c r="G7" i="132"/>
  <c r="L7" i="132"/>
  <c r="M8" i="132"/>
  <c r="I8" i="132"/>
  <c r="K8" i="132"/>
  <c r="P8" i="132"/>
  <c r="L10" i="132"/>
  <c r="M7" i="132"/>
  <c r="I7" i="132"/>
  <c r="P7" i="132"/>
  <c r="I6" i="132"/>
  <c r="K6" i="132"/>
  <c r="P6" i="132"/>
  <c r="H7" i="132"/>
  <c r="N7" i="132"/>
  <c r="G8" i="132"/>
  <c r="L8" i="132"/>
  <c r="J12" i="132"/>
  <c r="D10" i="133" l="1"/>
  <c r="M18" i="132"/>
  <c r="L13" i="133" s="1"/>
  <c r="D12" i="133"/>
  <c r="K18" i="132"/>
  <c r="J13" i="133" s="1"/>
  <c r="L18" i="132"/>
  <c r="K13" i="133" s="1"/>
  <c r="G18" i="132"/>
  <c r="N18" i="132"/>
  <c r="M13" i="133" s="1"/>
  <c r="I18" i="132"/>
  <c r="H13" i="133" s="1"/>
  <c r="O18" i="132"/>
  <c r="N13" i="133" s="1"/>
  <c r="H18" i="132"/>
  <c r="P18" i="132"/>
  <c r="O13" i="133" s="1"/>
  <c r="J18" i="132"/>
  <c r="I13" i="133" s="1"/>
  <c r="H22" i="132" l="1"/>
  <c r="G15" i="133" s="1"/>
  <c r="G13" i="133"/>
  <c r="G22" i="132"/>
  <c r="F15" i="133" s="1"/>
  <c r="F13" i="133"/>
  <c r="A30" i="125"/>
  <c r="A23" i="125"/>
  <c r="J48" i="125"/>
  <c r="D15" i="125"/>
  <c r="E14" i="125"/>
  <c r="D14" i="125"/>
  <c r="G13" i="125"/>
  <c r="I13" i="125"/>
  <c r="K13" i="125"/>
  <c r="M13" i="125"/>
  <c r="O13" i="125"/>
  <c r="S13" i="125"/>
  <c r="U13" i="125"/>
  <c r="W13" i="125"/>
  <c r="E13" i="125"/>
  <c r="D13" i="125"/>
  <c r="G20" i="123"/>
  <c r="E15" i="125" s="1"/>
  <c r="H18" i="123"/>
  <c r="F14" i="125" s="1"/>
  <c r="BN64" i="104" l="1"/>
  <c r="AT64" i="104"/>
  <c r="Z64" i="104"/>
  <c r="BN63" i="104"/>
  <c r="BB63" i="104"/>
  <c r="AP63" i="104"/>
  <c r="AD63" i="104"/>
  <c r="R63" i="104"/>
  <c r="BF56" i="104"/>
  <c r="AX56" i="104"/>
  <c r="AR56" i="104"/>
  <c r="AH56" i="104"/>
  <c r="AF56" i="104"/>
  <c r="T56" i="104"/>
  <c r="J56" i="104"/>
  <c r="H56" i="104"/>
  <c r="F56" i="104"/>
  <c r="E54" i="104"/>
  <c r="BB54" i="104" s="1"/>
  <c r="E53" i="104"/>
  <c r="E52" i="104"/>
  <c r="BN52" i="104" s="1"/>
  <c r="E51" i="104"/>
  <c r="BL51" i="104" s="1"/>
  <c r="E50" i="104"/>
  <c r="AP49" i="104"/>
  <c r="E49" i="104"/>
  <c r="BN49" i="104" s="1"/>
  <c r="E48" i="104"/>
  <c r="BB48" i="104" s="1"/>
  <c r="E47" i="104"/>
  <c r="AL47" i="104" s="1"/>
  <c r="E46" i="104"/>
  <c r="BN46" i="104" s="1"/>
  <c r="BB44" i="104"/>
  <c r="AL44" i="104"/>
  <c r="V44" i="104"/>
  <c r="BB43" i="104"/>
  <c r="AL43" i="104"/>
  <c r="V43" i="104"/>
  <c r="BN42" i="104"/>
  <c r="AT42" i="104"/>
  <c r="Z42" i="104"/>
  <c r="BL41" i="104"/>
  <c r="AZ41" i="104"/>
  <c r="AN41" i="104"/>
  <c r="AB41" i="104"/>
  <c r="BL40" i="104"/>
  <c r="AZ40" i="104"/>
  <c r="AN40" i="104"/>
  <c r="AB40" i="104"/>
  <c r="BL39" i="104"/>
  <c r="AZ39" i="104"/>
  <c r="AN39" i="104"/>
  <c r="AB39" i="104"/>
  <c r="BN38" i="104"/>
  <c r="BD38" i="104"/>
  <c r="AT38" i="104"/>
  <c r="AJ38" i="104"/>
  <c r="Z38" i="104"/>
  <c r="P38" i="104"/>
  <c r="BN37" i="104"/>
  <c r="BD37" i="104"/>
  <c r="AT37" i="104"/>
  <c r="AJ37" i="104"/>
  <c r="Z37" i="104"/>
  <c r="P37" i="104"/>
  <c r="BN36" i="104"/>
  <c r="BB36" i="104"/>
  <c r="AP36" i="104"/>
  <c r="AD36" i="104"/>
  <c r="R36" i="104"/>
  <c r="BN35" i="104"/>
  <c r="BB35" i="104"/>
  <c r="AP35" i="104"/>
  <c r="AD35" i="104"/>
  <c r="R35" i="104"/>
  <c r="BN34" i="104"/>
  <c r="BB34" i="104"/>
  <c r="AP34" i="104"/>
  <c r="AD34" i="104"/>
  <c r="R34" i="104"/>
  <c r="BJ33" i="104"/>
  <c r="BB33" i="104"/>
  <c r="AT33" i="104"/>
  <c r="AL33" i="104"/>
  <c r="AD33" i="104"/>
  <c r="V33" i="104"/>
  <c r="N33" i="104"/>
  <c r="BN32" i="104"/>
  <c r="BH32" i="104"/>
  <c r="BB32" i="104"/>
  <c r="AV32" i="104"/>
  <c r="AP32" i="104"/>
  <c r="AJ32" i="104"/>
  <c r="AD32" i="104"/>
  <c r="X32" i="104"/>
  <c r="R32" i="104"/>
  <c r="L32" i="104"/>
  <c r="E25" i="104"/>
  <c r="BJ25" i="104" s="1"/>
  <c r="V24" i="104"/>
  <c r="E24" i="104"/>
  <c r="AT24" i="104" s="1"/>
  <c r="AY21" i="104"/>
  <c r="AY27" i="104" s="1"/>
  <c r="AY58" i="104" s="1"/>
  <c r="AY66" i="104" s="1"/>
  <c r="G21" i="104"/>
  <c r="G27" i="104" s="1"/>
  <c r="G58" i="104" s="1"/>
  <c r="G66" i="104" s="1"/>
  <c r="BN19" i="104"/>
  <c r="BM19" i="104"/>
  <c r="BM21" i="104" s="1"/>
  <c r="BM27" i="104" s="1"/>
  <c r="BM58" i="104" s="1"/>
  <c r="BM66" i="104" s="1"/>
  <c r="BL19" i="104"/>
  <c r="BK19" i="104"/>
  <c r="BK21" i="104" s="1"/>
  <c r="BK27" i="104" s="1"/>
  <c r="BK58" i="104" s="1"/>
  <c r="BK66" i="104" s="1"/>
  <c r="BJ19" i="104"/>
  <c r="BI19" i="104"/>
  <c r="BI21" i="104" s="1"/>
  <c r="BI27" i="104" s="1"/>
  <c r="BI58" i="104" s="1"/>
  <c r="BI66" i="104" s="1"/>
  <c r="BH19" i="104"/>
  <c r="BG19" i="104"/>
  <c r="BG21" i="104" s="1"/>
  <c r="BG27" i="104" s="1"/>
  <c r="BG58" i="104" s="1"/>
  <c r="BG66" i="104" s="1"/>
  <c r="BF19" i="104"/>
  <c r="BE19" i="104"/>
  <c r="BE21" i="104" s="1"/>
  <c r="BE27" i="104" s="1"/>
  <c r="BE58" i="104" s="1"/>
  <c r="BE66" i="104" s="1"/>
  <c r="BD19" i="104"/>
  <c r="BC19" i="104"/>
  <c r="BC21" i="104" s="1"/>
  <c r="BC27" i="104" s="1"/>
  <c r="BC58" i="104" s="1"/>
  <c r="BC66" i="104" s="1"/>
  <c r="BB19" i="104"/>
  <c r="BA19" i="104"/>
  <c r="BA21" i="104" s="1"/>
  <c r="BA27" i="104" s="1"/>
  <c r="BA58" i="104" s="1"/>
  <c r="BA66" i="104" s="1"/>
  <c r="AZ19" i="104"/>
  <c r="AY19" i="104"/>
  <c r="AX19" i="104"/>
  <c r="AW19" i="104"/>
  <c r="AW21" i="104" s="1"/>
  <c r="AW27" i="104" s="1"/>
  <c r="AW58" i="104" s="1"/>
  <c r="AW66" i="104" s="1"/>
  <c r="AV19" i="104"/>
  <c r="AU19" i="104"/>
  <c r="AU21" i="104" s="1"/>
  <c r="AU27" i="104" s="1"/>
  <c r="AU58" i="104" s="1"/>
  <c r="AU66" i="104" s="1"/>
  <c r="AT19" i="104"/>
  <c r="AS19" i="104"/>
  <c r="AS21" i="104" s="1"/>
  <c r="AS27" i="104" s="1"/>
  <c r="AS58" i="104" s="1"/>
  <c r="AS66" i="104" s="1"/>
  <c r="AR19" i="104"/>
  <c r="AQ19" i="104"/>
  <c r="AQ21" i="104" s="1"/>
  <c r="AQ27" i="104" s="1"/>
  <c r="AQ58" i="104" s="1"/>
  <c r="AQ66" i="104" s="1"/>
  <c r="AP19" i="104"/>
  <c r="AO19" i="104"/>
  <c r="AO21" i="104" s="1"/>
  <c r="AO27" i="104" s="1"/>
  <c r="AO58" i="104" s="1"/>
  <c r="AO66" i="104" s="1"/>
  <c r="AN19" i="104"/>
  <c r="AM19" i="104"/>
  <c r="AM21" i="104" s="1"/>
  <c r="AM27" i="104" s="1"/>
  <c r="AM58" i="104" s="1"/>
  <c r="AM66" i="104" s="1"/>
  <c r="AL19" i="104"/>
  <c r="AK19" i="104"/>
  <c r="AK21" i="104" s="1"/>
  <c r="AK27" i="104" s="1"/>
  <c r="AK58" i="104" s="1"/>
  <c r="AK66" i="104" s="1"/>
  <c r="AJ19" i="104"/>
  <c r="AI19" i="104"/>
  <c r="AI21" i="104" s="1"/>
  <c r="AI27" i="104" s="1"/>
  <c r="AI58" i="104" s="1"/>
  <c r="AI66" i="104" s="1"/>
  <c r="AH19" i="104"/>
  <c r="AG19" i="104"/>
  <c r="AG21" i="104" s="1"/>
  <c r="AG27" i="104" s="1"/>
  <c r="AG58" i="104" s="1"/>
  <c r="AG66" i="104" s="1"/>
  <c r="AF19" i="104"/>
  <c r="AE19" i="104"/>
  <c r="AE21" i="104" s="1"/>
  <c r="AE27" i="104" s="1"/>
  <c r="AE58" i="104" s="1"/>
  <c r="AE66" i="104" s="1"/>
  <c r="AD19" i="104"/>
  <c r="AC19" i="104"/>
  <c r="AC21" i="104" s="1"/>
  <c r="AC27" i="104" s="1"/>
  <c r="AC58" i="104" s="1"/>
  <c r="AC66" i="104" s="1"/>
  <c r="AB19" i="104"/>
  <c r="AA19" i="104"/>
  <c r="AA21" i="104" s="1"/>
  <c r="AA27" i="104" s="1"/>
  <c r="AA58" i="104" s="1"/>
  <c r="AA66" i="104" s="1"/>
  <c r="Z19" i="104"/>
  <c r="Y19" i="104"/>
  <c r="Y21" i="104" s="1"/>
  <c r="Y27" i="104" s="1"/>
  <c r="Y58" i="104" s="1"/>
  <c r="Y66" i="104" s="1"/>
  <c r="X19" i="104"/>
  <c r="W19" i="104"/>
  <c r="W21" i="104" s="1"/>
  <c r="W27" i="104" s="1"/>
  <c r="W58" i="104" s="1"/>
  <c r="W66" i="104" s="1"/>
  <c r="V19" i="104"/>
  <c r="U19" i="104"/>
  <c r="U21" i="104" s="1"/>
  <c r="U27" i="104" s="1"/>
  <c r="U58" i="104" s="1"/>
  <c r="U66" i="104" s="1"/>
  <c r="T19" i="104"/>
  <c r="S19" i="104"/>
  <c r="S21" i="104" s="1"/>
  <c r="S27" i="104" s="1"/>
  <c r="S58" i="104" s="1"/>
  <c r="S66" i="104" s="1"/>
  <c r="R19" i="104"/>
  <c r="Q19" i="104"/>
  <c r="Q21" i="104" s="1"/>
  <c r="Q27" i="104" s="1"/>
  <c r="Q58" i="104" s="1"/>
  <c r="Q66" i="104" s="1"/>
  <c r="P19" i="104"/>
  <c r="O19" i="104"/>
  <c r="O21" i="104" s="1"/>
  <c r="O27" i="104" s="1"/>
  <c r="O58" i="104" s="1"/>
  <c r="O66" i="104" s="1"/>
  <c r="N19" i="104"/>
  <c r="M19" i="104"/>
  <c r="M21" i="104" s="1"/>
  <c r="M27" i="104" s="1"/>
  <c r="M58" i="104" s="1"/>
  <c r="M66" i="104" s="1"/>
  <c r="L19" i="104"/>
  <c r="K19" i="104"/>
  <c r="K21" i="104" s="1"/>
  <c r="K27" i="104" s="1"/>
  <c r="K58" i="104" s="1"/>
  <c r="K66" i="104" s="1"/>
  <c r="J19" i="104"/>
  <c r="I19" i="104"/>
  <c r="I21" i="104" s="1"/>
  <c r="I27" i="104" s="1"/>
  <c r="I58" i="104" s="1"/>
  <c r="I66" i="104" s="1"/>
  <c r="F17" i="104"/>
  <c r="F21" i="104" s="1"/>
  <c r="F27" i="104" s="1"/>
  <c r="F58" i="104" s="1"/>
  <c r="F66" i="104" s="1"/>
  <c r="E15" i="104"/>
  <c r="E6" i="104"/>
  <c r="AN6" i="104" s="1"/>
  <c r="BN64" i="103"/>
  <c r="AT64" i="103"/>
  <c r="Z64" i="103"/>
  <c r="BN63" i="103"/>
  <c r="BB63" i="103"/>
  <c r="AP63" i="103"/>
  <c r="AD63" i="103"/>
  <c r="R63" i="103"/>
  <c r="BF56" i="103"/>
  <c r="AX56" i="103"/>
  <c r="AR56" i="103"/>
  <c r="AH56" i="103"/>
  <c r="AF56" i="103"/>
  <c r="T56" i="103"/>
  <c r="J56" i="103"/>
  <c r="H56" i="103"/>
  <c r="F56" i="103"/>
  <c r="E54" i="103"/>
  <c r="E53" i="103"/>
  <c r="BB53" i="103" s="1"/>
  <c r="E52" i="103"/>
  <c r="E51" i="103"/>
  <c r="E50" i="103"/>
  <c r="E49" i="103"/>
  <c r="E48" i="103"/>
  <c r="AP48" i="103" s="1"/>
  <c r="E47" i="103"/>
  <c r="BB47" i="103" s="1"/>
  <c r="X46" i="103"/>
  <c r="E46" i="103"/>
  <c r="BN46" i="103" s="1"/>
  <c r="BB44" i="103"/>
  <c r="AL44" i="103"/>
  <c r="V44" i="103"/>
  <c r="BB43" i="103"/>
  <c r="AL43" i="103"/>
  <c r="V43" i="103"/>
  <c r="BN42" i="103"/>
  <c r="AT42" i="103"/>
  <c r="Z42" i="103"/>
  <c r="BL41" i="103"/>
  <c r="AZ41" i="103"/>
  <c r="AN41" i="103"/>
  <c r="AB41" i="103"/>
  <c r="BL40" i="103"/>
  <c r="AZ40" i="103"/>
  <c r="AN40" i="103"/>
  <c r="AB40" i="103"/>
  <c r="BL39" i="103"/>
  <c r="AZ39" i="103"/>
  <c r="AN39" i="103"/>
  <c r="AB39" i="103"/>
  <c r="BN38" i="103"/>
  <c r="BD38" i="103"/>
  <c r="AT38" i="103"/>
  <c r="AJ38" i="103"/>
  <c r="Z38" i="103"/>
  <c r="P38" i="103"/>
  <c r="BN37" i="103"/>
  <c r="BD37" i="103"/>
  <c r="AT37" i="103"/>
  <c r="AJ37" i="103"/>
  <c r="Z37" i="103"/>
  <c r="P37" i="103"/>
  <c r="BN36" i="103"/>
  <c r="BB36" i="103"/>
  <c r="AP36" i="103"/>
  <c r="AD36" i="103"/>
  <c r="R36" i="103"/>
  <c r="BN35" i="103"/>
  <c r="BB35" i="103"/>
  <c r="AP35" i="103"/>
  <c r="AD35" i="103"/>
  <c r="R35" i="103"/>
  <c r="BN34" i="103"/>
  <c r="BB34" i="103"/>
  <c r="AP34" i="103"/>
  <c r="AD34" i="103"/>
  <c r="R34" i="103"/>
  <c r="BJ33" i="103"/>
  <c r="BB33" i="103"/>
  <c r="AT33" i="103"/>
  <c r="AL33" i="103"/>
  <c r="AD33" i="103"/>
  <c r="V33" i="103"/>
  <c r="N33" i="103"/>
  <c r="BN32" i="103"/>
  <c r="BH32" i="103"/>
  <c r="BB32" i="103"/>
  <c r="AV32" i="103"/>
  <c r="AP32" i="103"/>
  <c r="AJ32" i="103"/>
  <c r="AD32" i="103"/>
  <c r="X32" i="103"/>
  <c r="R32" i="103"/>
  <c r="L32" i="103"/>
  <c r="BC27" i="103"/>
  <c r="BC58" i="103" s="1"/>
  <c r="BC66" i="103" s="1"/>
  <c r="E25" i="103"/>
  <c r="AP25" i="103" s="1"/>
  <c r="E24" i="103"/>
  <c r="AT24" i="103" s="1"/>
  <c r="AW21" i="103"/>
  <c r="AW27" i="103" s="1"/>
  <c r="AW58" i="103" s="1"/>
  <c r="AW66" i="103" s="1"/>
  <c r="AA21" i="103"/>
  <c r="AA27" i="103" s="1"/>
  <c r="AA58" i="103" s="1"/>
  <c r="AA66" i="103" s="1"/>
  <c r="G21" i="103"/>
  <c r="G27" i="103" s="1"/>
  <c r="G58" i="103" s="1"/>
  <c r="G66" i="103" s="1"/>
  <c r="BN19" i="103"/>
  <c r="BM19" i="103"/>
  <c r="BM21" i="103" s="1"/>
  <c r="BM27" i="103" s="1"/>
  <c r="BM58" i="103" s="1"/>
  <c r="BM66" i="103" s="1"/>
  <c r="BL19" i="103"/>
  <c r="BK19" i="103"/>
  <c r="BK21" i="103" s="1"/>
  <c r="BK27" i="103" s="1"/>
  <c r="BK58" i="103" s="1"/>
  <c r="BK66" i="103" s="1"/>
  <c r="BJ19" i="103"/>
  <c r="BI19" i="103"/>
  <c r="BI21" i="103" s="1"/>
  <c r="BI27" i="103" s="1"/>
  <c r="BI58" i="103" s="1"/>
  <c r="BI66" i="103" s="1"/>
  <c r="BH19" i="103"/>
  <c r="BG19" i="103"/>
  <c r="BG21" i="103" s="1"/>
  <c r="BG27" i="103" s="1"/>
  <c r="BG58" i="103" s="1"/>
  <c r="BG66" i="103" s="1"/>
  <c r="BF19" i="103"/>
  <c r="BE19" i="103"/>
  <c r="BE21" i="103" s="1"/>
  <c r="BE27" i="103" s="1"/>
  <c r="BE58" i="103" s="1"/>
  <c r="BE66" i="103" s="1"/>
  <c r="BD19" i="103"/>
  <c r="BC19" i="103"/>
  <c r="BC21" i="103" s="1"/>
  <c r="BB19" i="103"/>
  <c r="BA19" i="103"/>
  <c r="BA21" i="103" s="1"/>
  <c r="BA27" i="103" s="1"/>
  <c r="BA58" i="103" s="1"/>
  <c r="BA66" i="103" s="1"/>
  <c r="AZ19" i="103"/>
  <c r="AY19" i="103"/>
  <c r="AY21" i="103" s="1"/>
  <c r="AY27" i="103" s="1"/>
  <c r="AY58" i="103" s="1"/>
  <c r="AY66" i="103" s="1"/>
  <c r="AX19" i="103"/>
  <c r="AW19" i="103"/>
  <c r="AV19" i="103"/>
  <c r="AU19" i="103"/>
  <c r="AU21" i="103" s="1"/>
  <c r="AU27" i="103" s="1"/>
  <c r="AU58" i="103" s="1"/>
  <c r="AU66" i="103" s="1"/>
  <c r="AT19" i="103"/>
  <c r="AS19" i="103"/>
  <c r="AS21" i="103" s="1"/>
  <c r="AS27" i="103" s="1"/>
  <c r="AS58" i="103" s="1"/>
  <c r="AS66" i="103" s="1"/>
  <c r="AR19" i="103"/>
  <c r="AQ19" i="103"/>
  <c r="AQ21" i="103" s="1"/>
  <c r="AQ27" i="103" s="1"/>
  <c r="AQ58" i="103" s="1"/>
  <c r="AQ66" i="103" s="1"/>
  <c r="AP19" i="103"/>
  <c r="AO19" i="103"/>
  <c r="AO21" i="103" s="1"/>
  <c r="AO27" i="103" s="1"/>
  <c r="AO58" i="103" s="1"/>
  <c r="AO66" i="103" s="1"/>
  <c r="AN19" i="103"/>
  <c r="AM19" i="103"/>
  <c r="AM21" i="103" s="1"/>
  <c r="AM27" i="103" s="1"/>
  <c r="AM58" i="103" s="1"/>
  <c r="AM66" i="103" s="1"/>
  <c r="AL19" i="103"/>
  <c r="AK19" i="103"/>
  <c r="AK21" i="103" s="1"/>
  <c r="AK27" i="103" s="1"/>
  <c r="AK58" i="103" s="1"/>
  <c r="AK66" i="103" s="1"/>
  <c r="AJ19" i="103"/>
  <c r="AI19" i="103"/>
  <c r="AI21" i="103" s="1"/>
  <c r="AI27" i="103" s="1"/>
  <c r="AI58" i="103" s="1"/>
  <c r="AI66" i="103" s="1"/>
  <c r="AH19" i="103"/>
  <c r="AG19" i="103"/>
  <c r="AG21" i="103" s="1"/>
  <c r="AG27" i="103" s="1"/>
  <c r="AG58" i="103" s="1"/>
  <c r="AG66" i="103" s="1"/>
  <c r="AF19" i="103"/>
  <c r="AE19" i="103"/>
  <c r="AE21" i="103" s="1"/>
  <c r="AE27" i="103" s="1"/>
  <c r="AE58" i="103" s="1"/>
  <c r="AE66" i="103" s="1"/>
  <c r="AD19" i="103"/>
  <c r="AC19" i="103"/>
  <c r="AC21" i="103" s="1"/>
  <c r="AC27" i="103" s="1"/>
  <c r="AC58" i="103" s="1"/>
  <c r="AC66" i="103" s="1"/>
  <c r="AB19" i="103"/>
  <c r="AA19" i="103"/>
  <c r="Z19" i="103"/>
  <c r="Y19" i="103"/>
  <c r="Y21" i="103" s="1"/>
  <c r="Y27" i="103" s="1"/>
  <c r="Y58" i="103" s="1"/>
  <c r="Y66" i="103" s="1"/>
  <c r="X19" i="103"/>
  <c r="W19" i="103"/>
  <c r="W21" i="103" s="1"/>
  <c r="W27" i="103" s="1"/>
  <c r="W58" i="103" s="1"/>
  <c r="W66" i="103" s="1"/>
  <c r="V19" i="103"/>
  <c r="U19" i="103"/>
  <c r="U21" i="103" s="1"/>
  <c r="U27" i="103" s="1"/>
  <c r="U58" i="103" s="1"/>
  <c r="U66" i="103" s="1"/>
  <c r="T19" i="103"/>
  <c r="S19" i="103"/>
  <c r="S21" i="103" s="1"/>
  <c r="S27" i="103" s="1"/>
  <c r="S58" i="103" s="1"/>
  <c r="S66" i="103" s="1"/>
  <c r="R19" i="103"/>
  <c r="Q19" i="103"/>
  <c r="Q21" i="103" s="1"/>
  <c r="Q27" i="103" s="1"/>
  <c r="Q58" i="103" s="1"/>
  <c r="Q66" i="103" s="1"/>
  <c r="P19" i="103"/>
  <c r="O19" i="103"/>
  <c r="O21" i="103" s="1"/>
  <c r="O27" i="103" s="1"/>
  <c r="O58" i="103" s="1"/>
  <c r="O66" i="103" s="1"/>
  <c r="N19" i="103"/>
  <c r="M19" i="103"/>
  <c r="M21" i="103" s="1"/>
  <c r="M27" i="103" s="1"/>
  <c r="M58" i="103" s="1"/>
  <c r="M66" i="103" s="1"/>
  <c r="L19" i="103"/>
  <c r="K19" i="103"/>
  <c r="K21" i="103" s="1"/>
  <c r="K27" i="103" s="1"/>
  <c r="K58" i="103" s="1"/>
  <c r="K66" i="103" s="1"/>
  <c r="J19" i="103"/>
  <c r="I19" i="103"/>
  <c r="I21" i="103" s="1"/>
  <c r="I27" i="103" s="1"/>
  <c r="I58" i="103" s="1"/>
  <c r="I66" i="103" s="1"/>
  <c r="F17" i="103"/>
  <c r="F21" i="103" s="1"/>
  <c r="F27" i="103" s="1"/>
  <c r="F58" i="103" s="1"/>
  <c r="F66" i="103" s="1"/>
  <c r="E15" i="103"/>
  <c r="AT15" i="103" s="1"/>
  <c r="E6" i="103"/>
  <c r="BH6" i="103" s="1"/>
  <c r="BN64" i="102"/>
  <c r="AT64" i="102"/>
  <c r="Z64" i="102"/>
  <c r="BN63" i="102"/>
  <c r="BB63" i="102"/>
  <c r="AP63" i="102"/>
  <c r="AD63" i="102"/>
  <c r="R63" i="102"/>
  <c r="BF56" i="102"/>
  <c r="AX56" i="102"/>
  <c r="AR56" i="102"/>
  <c r="AH56" i="102"/>
  <c r="AF56" i="102"/>
  <c r="T56" i="102"/>
  <c r="J56" i="102"/>
  <c r="H56" i="102"/>
  <c r="F56" i="102"/>
  <c r="E54" i="102"/>
  <c r="AL54" i="102" s="1"/>
  <c r="E53" i="102"/>
  <c r="E52" i="102"/>
  <c r="AT52" i="102" s="1"/>
  <c r="E51" i="102"/>
  <c r="E50" i="102"/>
  <c r="AP49" i="102"/>
  <c r="AD49" i="102"/>
  <c r="R49" i="102"/>
  <c r="E49" i="102"/>
  <c r="BB49" i="102" s="1"/>
  <c r="AP48" i="102"/>
  <c r="R48" i="102"/>
  <c r="E48" i="102"/>
  <c r="AD48" i="102" s="1"/>
  <c r="E47" i="102"/>
  <c r="BB47" i="102" s="1"/>
  <c r="E46" i="102"/>
  <c r="BB44" i="102"/>
  <c r="AL44" i="102"/>
  <c r="V44" i="102"/>
  <c r="B44" i="102"/>
  <c r="C44" i="102" s="1"/>
  <c r="BB43" i="102"/>
  <c r="AL43" i="102"/>
  <c r="V43" i="102"/>
  <c r="BN42" i="102"/>
  <c r="AT42" i="102"/>
  <c r="Z42" i="102"/>
  <c r="BL41" i="102"/>
  <c r="AZ41" i="102"/>
  <c r="AN41" i="102"/>
  <c r="AB41" i="102"/>
  <c r="BL40" i="102"/>
  <c r="AZ40" i="102"/>
  <c r="AN40" i="102"/>
  <c r="AB40" i="102"/>
  <c r="BL39" i="102"/>
  <c r="AZ39" i="102"/>
  <c r="AN39" i="102"/>
  <c r="AB39" i="102"/>
  <c r="BN38" i="102"/>
  <c r="BD38" i="102"/>
  <c r="AT38" i="102"/>
  <c r="AJ38" i="102"/>
  <c r="Z38" i="102"/>
  <c r="P38" i="102"/>
  <c r="BN37" i="102"/>
  <c r="BD37" i="102"/>
  <c r="AT37" i="102"/>
  <c r="AJ37" i="102"/>
  <c r="Z37" i="102"/>
  <c r="P37" i="102"/>
  <c r="BN36" i="102"/>
  <c r="BB36" i="102"/>
  <c r="AP36" i="102"/>
  <c r="AD36" i="102"/>
  <c r="R36" i="102"/>
  <c r="BN35" i="102"/>
  <c r="BB35" i="102"/>
  <c r="AP35" i="102"/>
  <c r="AD35" i="102"/>
  <c r="R35" i="102"/>
  <c r="BN34" i="102"/>
  <c r="BB34" i="102"/>
  <c r="AP34" i="102"/>
  <c r="AD34" i="102"/>
  <c r="R34" i="102"/>
  <c r="BJ33" i="102"/>
  <c r="BB33" i="102"/>
  <c r="AT33" i="102"/>
  <c r="AL33" i="102"/>
  <c r="AD33" i="102"/>
  <c r="V33" i="102"/>
  <c r="N33" i="102"/>
  <c r="BN32" i="102"/>
  <c r="BH32" i="102"/>
  <c r="BB32" i="102"/>
  <c r="AV32" i="102"/>
  <c r="AP32" i="102"/>
  <c r="AJ32" i="102"/>
  <c r="AD32" i="102"/>
  <c r="X32" i="102"/>
  <c r="R32" i="102"/>
  <c r="L32" i="102"/>
  <c r="E25" i="102"/>
  <c r="AZ25" i="102" s="1"/>
  <c r="E24" i="102"/>
  <c r="BJ24" i="102" s="1"/>
  <c r="G21" i="102"/>
  <c r="G27" i="102" s="1"/>
  <c r="G58" i="102" s="1"/>
  <c r="G66" i="102" s="1"/>
  <c r="BN19" i="102"/>
  <c r="BM19" i="102"/>
  <c r="BM21" i="102" s="1"/>
  <c r="BM27" i="102" s="1"/>
  <c r="BM58" i="102" s="1"/>
  <c r="BM66" i="102" s="1"/>
  <c r="BL19" i="102"/>
  <c r="BK19" i="102"/>
  <c r="BK21" i="102" s="1"/>
  <c r="BK27" i="102" s="1"/>
  <c r="BK58" i="102" s="1"/>
  <c r="BK66" i="102" s="1"/>
  <c r="BJ19" i="102"/>
  <c r="BI19" i="102"/>
  <c r="BI21" i="102" s="1"/>
  <c r="BI27" i="102" s="1"/>
  <c r="BI58" i="102" s="1"/>
  <c r="BI66" i="102" s="1"/>
  <c r="BH19" i="102"/>
  <c r="BG19" i="102"/>
  <c r="BG21" i="102" s="1"/>
  <c r="BG27" i="102" s="1"/>
  <c r="BG58" i="102" s="1"/>
  <c r="BG66" i="102" s="1"/>
  <c r="BF19" i="102"/>
  <c r="BE19" i="102"/>
  <c r="BE21" i="102" s="1"/>
  <c r="BE27" i="102" s="1"/>
  <c r="BE58" i="102" s="1"/>
  <c r="BE66" i="102" s="1"/>
  <c r="BD19" i="102"/>
  <c r="BC19" i="102"/>
  <c r="BC21" i="102" s="1"/>
  <c r="BC27" i="102" s="1"/>
  <c r="BC58" i="102" s="1"/>
  <c r="BC66" i="102" s="1"/>
  <c r="BB19" i="102"/>
  <c r="BA19" i="102"/>
  <c r="BA21" i="102" s="1"/>
  <c r="BA27" i="102" s="1"/>
  <c r="BA58" i="102" s="1"/>
  <c r="BA66" i="102" s="1"/>
  <c r="AZ19" i="102"/>
  <c r="AY19" i="102"/>
  <c r="AY21" i="102" s="1"/>
  <c r="AY27" i="102" s="1"/>
  <c r="AY58" i="102" s="1"/>
  <c r="AY66" i="102" s="1"/>
  <c r="AX19" i="102"/>
  <c r="AW19" i="102"/>
  <c r="AW21" i="102" s="1"/>
  <c r="AW27" i="102" s="1"/>
  <c r="AW58" i="102" s="1"/>
  <c r="AW66" i="102" s="1"/>
  <c r="AV19" i="102"/>
  <c r="AU19" i="102"/>
  <c r="AU21" i="102" s="1"/>
  <c r="AU27" i="102" s="1"/>
  <c r="AU58" i="102" s="1"/>
  <c r="AU66" i="102" s="1"/>
  <c r="AT19" i="102"/>
  <c r="AS19" i="102"/>
  <c r="AS21" i="102" s="1"/>
  <c r="AS27" i="102" s="1"/>
  <c r="AS58" i="102" s="1"/>
  <c r="AS66" i="102" s="1"/>
  <c r="AR19" i="102"/>
  <c r="AQ19" i="102"/>
  <c r="AQ21" i="102" s="1"/>
  <c r="AQ27" i="102" s="1"/>
  <c r="AQ58" i="102" s="1"/>
  <c r="AQ66" i="102" s="1"/>
  <c r="AP19" i="102"/>
  <c r="AO19" i="102"/>
  <c r="AO21" i="102" s="1"/>
  <c r="AO27" i="102" s="1"/>
  <c r="AO58" i="102" s="1"/>
  <c r="AO66" i="102" s="1"/>
  <c r="AN19" i="102"/>
  <c r="AM19" i="102"/>
  <c r="AM21" i="102" s="1"/>
  <c r="AM27" i="102" s="1"/>
  <c r="AM58" i="102" s="1"/>
  <c r="AM66" i="102" s="1"/>
  <c r="AL19" i="102"/>
  <c r="AK19" i="102"/>
  <c r="AK21" i="102" s="1"/>
  <c r="AK27" i="102" s="1"/>
  <c r="AK58" i="102" s="1"/>
  <c r="AK66" i="102" s="1"/>
  <c r="AJ19" i="102"/>
  <c r="AI19" i="102"/>
  <c r="AI21" i="102" s="1"/>
  <c r="AI27" i="102" s="1"/>
  <c r="AI58" i="102" s="1"/>
  <c r="AI66" i="102" s="1"/>
  <c r="AH19" i="102"/>
  <c r="AG19" i="102"/>
  <c r="AG21" i="102" s="1"/>
  <c r="AG27" i="102" s="1"/>
  <c r="AG58" i="102" s="1"/>
  <c r="AG66" i="102" s="1"/>
  <c r="AF19" i="102"/>
  <c r="AE19" i="102"/>
  <c r="AE21" i="102" s="1"/>
  <c r="AE27" i="102" s="1"/>
  <c r="AE58" i="102" s="1"/>
  <c r="AE66" i="102" s="1"/>
  <c r="AD19" i="102"/>
  <c r="AC19" i="102"/>
  <c r="AC21" i="102" s="1"/>
  <c r="AC27" i="102" s="1"/>
  <c r="AC58" i="102" s="1"/>
  <c r="AC66" i="102" s="1"/>
  <c r="AB19" i="102"/>
  <c r="AA19" i="102"/>
  <c r="AA21" i="102" s="1"/>
  <c r="AA27" i="102" s="1"/>
  <c r="AA58" i="102" s="1"/>
  <c r="AA66" i="102" s="1"/>
  <c r="Z19" i="102"/>
  <c r="Y19" i="102"/>
  <c r="Y21" i="102" s="1"/>
  <c r="Y27" i="102" s="1"/>
  <c r="Y58" i="102" s="1"/>
  <c r="Y66" i="102" s="1"/>
  <c r="X19" i="102"/>
  <c r="W19" i="102"/>
  <c r="W21" i="102" s="1"/>
  <c r="W27" i="102" s="1"/>
  <c r="W58" i="102" s="1"/>
  <c r="W66" i="102" s="1"/>
  <c r="V19" i="102"/>
  <c r="U19" i="102"/>
  <c r="U21" i="102" s="1"/>
  <c r="U27" i="102" s="1"/>
  <c r="U58" i="102" s="1"/>
  <c r="U66" i="102" s="1"/>
  <c r="T19" i="102"/>
  <c r="S19" i="102"/>
  <c r="S21" i="102" s="1"/>
  <c r="S27" i="102" s="1"/>
  <c r="S58" i="102" s="1"/>
  <c r="S66" i="102" s="1"/>
  <c r="R19" i="102"/>
  <c r="Q19" i="102"/>
  <c r="Q21" i="102" s="1"/>
  <c r="Q27" i="102" s="1"/>
  <c r="Q58" i="102" s="1"/>
  <c r="Q66" i="102" s="1"/>
  <c r="P19" i="102"/>
  <c r="O19" i="102"/>
  <c r="O21" i="102" s="1"/>
  <c r="O27" i="102" s="1"/>
  <c r="O58" i="102" s="1"/>
  <c r="O66" i="102" s="1"/>
  <c r="N19" i="102"/>
  <c r="M19" i="102"/>
  <c r="M21" i="102" s="1"/>
  <c r="M27" i="102" s="1"/>
  <c r="M58" i="102" s="1"/>
  <c r="M66" i="102" s="1"/>
  <c r="L19" i="102"/>
  <c r="K19" i="102"/>
  <c r="K21" i="102" s="1"/>
  <c r="K27" i="102" s="1"/>
  <c r="K58" i="102" s="1"/>
  <c r="K66" i="102" s="1"/>
  <c r="J19" i="102"/>
  <c r="I19" i="102"/>
  <c r="I21" i="102" s="1"/>
  <c r="I27" i="102" s="1"/>
  <c r="I58" i="102" s="1"/>
  <c r="I66" i="102" s="1"/>
  <c r="F17" i="102"/>
  <c r="F21" i="102" s="1"/>
  <c r="F27" i="102" s="1"/>
  <c r="F58" i="102" s="1"/>
  <c r="F66" i="102" s="1"/>
  <c r="E15" i="102"/>
  <c r="E6" i="102"/>
  <c r="BL6" i="102" s="1"/>
  <c r="K57" i="74"/>
  <c r="W34" i="74"/>
  <c r="V34" i="74"/>
  <c r="K11" i="74"/>
  <c r="K10" i="74"/>
  <c r="K7" i="74"/>
  <c r="K6" i="74"/>
  <c r="A12" i="95"/>
  <c r="L1" i="95"/>
  <c r="A1" i="95" s="1"/>
  <c r="A11" i="96"/>
  <c r="L20" i="94"/>
  <c r="B19" i="94"/>
  <c r="E16" i="94"/>
  <c r="B15" i="94"/>
  <c r="B14" i="94"/>
  <c r="B13" i="94"/>
  <c r="B12" i="94"/>
  <c r="B11" i="94"/>
  <c r="B10" i="94"/>
  <c r="B9" i="94"/>
  <c r="B8" i="94"/>
  <c r="B7" i="94"/>
  <c r="C6" i="94"/>
  <c r="B6" i="94"/>
  <c r="N1" i="94"/>
  <c r="B1" i="94" s="1"/>
  <c r="M16" i="14"/>
  <c r="L16" i="14"/>
  <c r="K16" i="14"/>
  <c r="J16" i="14"/>
  <c r="I16" i="14"/>
  <c r="H16" i="14"/>
  <c r="G16" i="14"/>
  <c r="E14" i="14"/>
  <c r="E6" i="14"/>
  <c r="M6" i="14" s="1"/>
  <c r="F17" i="48"/>
  <c r="E12" i="48"/>
  <c r="L12" i="48" s="1"/>
  <c r="E6" i="48"/>
  <c r="I6" i="48" s="1"/>
  <c r="B26" i="91"/>
  <c r="K25" i="91"/>
  <c r="B24" i="91"/>
  <c r="C20" i="91"/>
  <c r="B20" i="91"/>
  <c r="C19" i="91"/>
  <c r="B19" i="91"/>
  <c r="C18" i="91"/>
  <c r="B18" i="91"/>
  <c r="C17" i="91"/>
  <c r="B17" i="91"/>
  <c r="C16" i="91"/>
  <c r="B16" i="91"/>
  <c r="C15" i="91"/>
  <c r="B15" i="91"/>
  <c r="C14" i="91"/>
  <c r="B14" i="91"/>
  <c r="C13" i="91"/>
  <c r="B13" i="91"/>
  <c r="C12" i="91"/>
  <c r="B12" i="91"/>
  <c r="C11" i="91"/>
  <c r="B11" i="91"/>
  <c r="C10" i="91"/>
  <c r="B10" i="91"/>
  <c r="C9" i="91"/>
  <c r="B9" i="91"/>
  <c r="C8" i="91"/>
  <c r="B8" i="91"/>
  <c r="C7" i="91"/>
  <c r="B7" i="91"/>
  <c r="C6" i="91"/>
  <c r="B6" i="91"/>
  <c r="M1" i="91"/>
  <c r="B1" i="91" s="1"/>
  <c r="K30" i="90"/>
  <c r="B29" i="90"/>
  <c r="C25" i="90"/>
  <c r="B25" i="90"/>
  <c r="C24" i="90"/>
  <c r="B24" i="90"/>
  <c r="C23" i="90"/>
  <c r="B23" i="90"/>
  <c r="C22" i="90"/>
  <c r="B22" i="90"/>
  <c r="C21" i="90"/>
  <c r="B21" i="90"/>
  <c r="C20" i="90"/>
  <c r="B20" i="90"/>
  <c r="D19" i="90"/>
  <c r="C19" i="90"/>
  <c r="B19" i="90"/>
  <c r="C18" i="90"/>
  <c r="B18" i="90"/>
  <c r="C17" i="90"/>
  <c r="B17" i="90"/>
  <c r="C16" i="90"/>
  <c r="B16" i="90"/>
  <c r="C15" i="90"/>
  <c r="B15" i="90"/>
  <c r="C14" i="90"/>
  <c r="B14" i="90"/>
  <c r="C13" i="90"/>
  <c r="B13" i="90"/>
  <c r="C12" i="90"/>
  <c r="B12" i="90"/>
  <c r="D11" i="90"/>
  <c r="C11" i="90"/>
  <c r="B11" i="90"/>
  <c r="D10" i="90"/>
  <c r="C10" i="90"/>
  <c r="B10" i="90"/>
  <c r="C9" i="90"/>
  <c r="B9" i="90"/>
  <c r="C8" i="90"/>
  <c r="B8" i="90"/>
  <c r="C7" i="90"/>
  <c r="B7" i="90"/>
  <c r="C6" i="90"/>
  <c r="B6" i="90"/>
  <c r="M1" i="90"/>
  <c r="B1" i="90" s="1"/>
  <c r="M21" i="18"/>
  <c r="K21" i="18"/>
  <c r="J21" i="18"/>
  <c r="I21" i="18"/>
  <c r="H21" i="18"/>
  <c r="E19" i="18"/>
  <c r="E11" i="18"/>
  <c r="E10" i="18"/>
  <c r="F10" i="18" s="1"/>
  <c r="H22" i="89"/>
  <c r="B21" i="89"/>
  <c r="C17" i="89"/>
  <c r="B17" i="89"/>
  <c r="C16" i="89"/>
  <c r="B16" i="89"/>
  <c r="C15" i="89"/>
  <c r="B15" i="89"/>
  <c r="C14" i="89"/>
  <c r="B14" i="89"/>
  <c r="C13" i="89"/>
  <c r="B13" i="89"/>
  <c r="C12" i="89"/>
  <c r="B12" i="89"/>
  <c r="C11" i="89"/>
  <c r="B11" i="89"/>
  <c r="C10" i="89"/>
  <c r="B10" i="89"/>
  <c r="C9" i="89"/>
  <c r="B9" i="89"/>
  <c r="C8" i="89"/>
  <c r="B8" i="89"/>
  <c r="C7" i="89"/>
  <c r="B7" i="89"/>
  <c r="C6" i="89"/>
  <c r="B6" i="89"/>
  <c r="K1" i="89"/>
  <c r="B1" i="89" s="1"/>
  <c r="E6" i="7"/>
  <c r="J6" i="7" s="1"/>
  <c r="L22" i="88"/>
  <c r="B21" i="88"/>
  <c r="K20" i="88"/>
  <c r="M19" i="88"/>
  <c r="L19" i="88"/>
  <c r="K19" i="88"/>
  <c r="I19" i="88"/>
  <c r="U41" i="88" s="1"/>
  <c r="H19" i="88"/>
  <c r="W41" i="88" s="1"/>
  <c r="F19" i="88"/>
  <c r="E19" i="88"/>
  <c r="X41" i="88" s="1"/>
  <c r="M18" i="88"/>
  <c r="L18" i="88"/>
  <c r="K18" i="88"/>
  <c r="C17" i="88"/>
  <c r="B17" i="88"/>
  <c r="C16" i="88"/>
  <c r="B16" i="88"/>
  <c r="C15" i="88"/>
  <c r="B15" i="88"/>
  <c r="C14" i="88"/>
  <c r="B14" i="88"/>
  <c r="C13" i="88"/>
  <c r="B13" i="88"/>
  <c r="C12" i="88"/>
  <c r="B12" i="88"/>
  <c r="C11" i="88"/>
  <c r="B11" i="88"/>
  <c r="C10" i="88"/>
  <c r="B10" i="88"/>
  <c r="C9" i="88"/>
  <c r="B9" i="88"/>
  <c r="C8" i="88"/>
  <c r="B8" i="88"/>
  <c r="C7" i="88"/>
  <c r="B7" i="88"/>
  <c r="C6" i="88"/>
  <c r="B6" i="88"/>
  <c r="N1" i="88"/>
  <c r="B1" i="88" s="1"/>
  <c r="F18" i="20"/>
  <c r="E18" i="88" s="1"/>
  <c r="E10" i="20"/>
  <c r="K10" i="20" s="1"/>
  <c r="E6" i="20"/>
  <c r="J6" i="20" s="1"/>
  <c r="D6" i="88"/>
  <c r="B12" i="125"/>
  <c r="A12" i="125"/>
  <c r="M62" i="123"/>
  <c r="L62" i="123"/>
  <c r="I55" i="123"/>
  <c r="H55" i="123"/>
  <c r="E53" i="123"/>
  <c r="N53" i="123" s="1"/>
  <c r="E52" i="123"/>
  <c r="N52" i="123" s="1"/>
  <c r="E51" i="123"/>
  <c r="E50" i="123"/>
  <c r="E49" i="123"/>
  <c r="E48" i="123"/>
  <c r="M48" i="123" s="1"/>
  <c r="E47" i="123"/>
  <c r="L47" i="123" s="1"/>
  <c r="E46" i="123"/>
  <c r="N46" i="123" s="1"/>
  <c r="E45" i="123"/>
  <c r="L45" i="123" s="1"/>
  <c r="N43" i="123"/>
  <c r="N42" i="123"/>
  <c r="M35" i="123"/>
  <c r="L35" i="123"/>
  <c r="M34" i="123"/>
  <c r="L34" i="123"/>
  <c r="M33" i="123"/>
  <c r="L33" i="123"/>
  <c r="N32" i="123"/>
  <c r="M32" i="123"/>
  <c r="K32" i="123"/>
  <c r="M31" i="123"/>
  <c r="L31" i="123"/>
  <c r="J31" i="123"/>
  <c r="E24" i="123"/>
  <c r="E23" i="123"/>
  <c r="K23" i="123" s="1"/>
  <c r="G26" i="123"/>
  <c r="G57" i="123" s="1"/>
  <c r="G65" i="123" s="1"/>
  <c r="B14" i="123"/>
  <c r="E13" i="123"/>
  <c r="B13" i="123"/>
  <c r="C13" i="123" s="1"/>
  <c r="B12" i="123"/>
  <c r="C12" i="123" s="1"/>
  <c r="B11" i="123"/>
  <c r="C11" i="123" s="1"/>
  <c r="B10" i="123"/>
  <c r="B9" i="123"/>
  <c r="B8" i="123"/>
  <c r="C8" i="123" s="1"/>
  <c r="B7" i="123"/>
  <c r="B6" i="123"/>
  <c r="A2" i="123"/>
  <c r="J58" i="67"/>
  <c r="U46" i="67"/>
  <c r="T46" i="67"/>
  <c r="P33" i="67"/>
  <c r="P32" i="67"/>
  <c r="J11" i="67"/>
  <c r="J10" i="67"/>
  <c r="J7" i="67"/>
  <c r="J6" i="67"/>
  <c r="I47" i="93"/>
  <c r="A30" i="93"/>
  <c r="A23" i="93"/>
  <c r="E15" i="93"/>
  <c r="D15" i="93"/>
  <c r="E14" i="93"/>
  <c r="D14" i="93"/>
  <c r="W13" i="93"/>
  <c r="G13" i="93"/>
  <c r="E13" i="93"/>
  <c r="D13" i="93"/>
  <c r="B12" i="93"/>
  <c r="A12" i="93"/>
  <c r="B11" i="93"/>
  <c r="A11" i="93"/>
  <c r="B10" i="93"/>
  <c r="A10" i="93"/>
  <c r="B9" i="93"/>
  <c r="A9" i="93"/>
  <c r="B8" i="93"/>
  <c r="A8" i="93"/>
  <c r="B7" i="93"/>
  <c r="A7" i="93"/>
  <c r="B6" i="93"/>
  <c r="A6" i="93"/>
  <c r="B5" i="93"/>
  <c r="A5" i="93"/>
  <c r="B4" i="93"/>
  <c r="A4" i="93"/>
  <c r="H17" i="19"/>
  <c r="F14" i="93" s="1"/>
  <c r="Y16" i="19"/>
  <c r="W16" i="19"/>
  <c r="U13" i="93" s="1"/>
  <c r="U16" i="19"/>
  <c r="S13" i="93" s="1"/>
  <c r="S16" i="19"/>
  <c r="Q13" i="93" s="1"/>
  <c r="Q16" i="19"/>
  <c r="O13" i="93" s="1"/>
  <c r="O16" i="19"/>
  <c r="M13" i="93" s="1"/>
  <c r="M16" i="19"/>
  <c r="K13" i="93" s="1"/>
  <c r="K16" i="19"/>
  <c r="I13" i="93" s="1"/>
  <c r="I16" i="19"/>
  <c r="E13" i="19"/>
  <c r="E6" i="19"/>
  <c r="V6" i="19" s="1"/>
  <c r="K77" i="118"/>
  <c r="CB75" i="118"/>
  <c r="CA75" i="118"/>
  <c r="CA77" i="118" s="1"/>
  <c r="BZ75" i="118"/>
  <c r="BY75" i="118"/>
  <c r="BY77" i="118" s="1"/>
  <c r="BX75" i="118"/>
  <c r="BW75" i="118"/>
  <c r="BW77" i="118" s="1"/>
  <c r="BV75" i="118"/>
  <c r="BU75" i="118"/>
  <c r="BU77" i="118" s="1"/>
  <c r="BT75" i="118"/>
  <c r="BS75" i="118"/>
  <c r="BS77" i="118" s="1"/>
  <c r="BR75" i="118"/>
  <c r="BQ75" i="118"/>
  <c r="BQ77" i="118" s="1"/>
  <c r="BP75" i="118"/>
  <c r="BO75" i="118"/>
  <c r="BO77" i="118" s="1"/>
  <c r="BN75" i="118"/>
  <c r="BM75" i="118"/>
  <c r="BM77" i="118" s="1"/>
  <c r="BL75" i="118"/>
  <c r="BK75" i="118"/>
  <c r="BK77" i="118" s="1"/>
  <c r="BJ75" i="118"/>
  <c r="BI75" i="118"/>
  <c r="BI77" i="118" s="1"/>
  <c r="BH75" i="118"/>
  <c r="BG75" i="118"/>
  <c r="BG77" i="118" s="1"/>
  <c r="BF75" i="118"/>
  <c r="BE75" i="118"/>
  <c r="BE77" i="118" s="1"/>
  <c r="BD75" i="118"/>
  <c r="BC75" i="118"/>
  <c r="BC77" i="118" s="1"/>
  <c r="BB75" i="118"/>
  <c r="BA75" i="118"/>
  <c r="BA77" i="118" s="1"/>
  <c r="AZ75" i="118"/>
  <c r="AY75" i="118"/>
  <c r="AY77" i="118" s="1"/>
  <c r="AX75" i="118"/>
  <c r="AW75" i="118"/>
  <c r="AW77" i="118" s="1"/>
  <c r="AV75" i="118"/>
  <c r="AU75" i="118"/>
  <c r="AU77" i="118" s="1"/>
  <c r="AT75" i="118"/>
  <c r="AS75" i="118"/>
  <c r="AS77" i="118" s="1"/>
  <c r="AR75" i="118"/>
  <c r="AQ75" i="118"/>
  <c r="AQ77" i="118" s="1"/>
  <c r="AP75" i="118"/>
  <c r="AO75" i="118"/>
  <c r="AO77" i="118" s="1"/>
  <c r="AN75" i="118"/>
  <c r="AM75" i="118"/>
  <c r="AM77" i="118" s="1"/>
  <c r="AL75" i="118"/>
  <c r="AK75" i="118"/>
  <c r="AK77" i="118" s="1"/>
  <c r="AJ75" i="118"/>
  <c r="AI75" i="118"/>
  <c r="AI77" i="118" s="1"/>
  <c r="AH75" i="118"/>
  <c r="AG75" i="118"/>
  <c r="AG77" i="118" s="1"/>
  <c r="AF75" i="118"/>
  <c r="AE75" i="118"/>
  <c r="AE77" i="118" s="1"/>
  <c r="AD75" i="118"/>
  <c r="AC75" i="118"/>
  <c r="AC77" i="118" s="1"/>
  <c r="AB75" i="118"/>
  <c r="AA75" i="118"/>
  <c r="AA77" i="118" s="1"/>
  <c r="Z75" i="118"/>
  <c r="G73" i="118"/>
  <c r="G77" i="118" s="1"/>
  <c r="B71" i="118"/>
  <c r="F71" i="118" s="1"/>
  <c r="BP70" i="118"/>
  <c r="AZ70" i="118"/>
  <c r="B70" i="118"/>
  <c r="C70" i="118" s="1"/>
  <c r="BH69" i="118"/>
  <c r="B69" i="118"/>
  <c r="C69" i="118" s="1"/>
  <c r="CB68" i="118"/>
  <c r="BZ68" i="118"/>
  <c r="BX68" i="118"/>
  <c r="BV68" i="118"/>
  <c r="BT68" i="118"/>
  <c r="BR68" i="118"/>
  <c r="BP68" i="118"/>
  <c r="BN68" i="118"/>
  <c r="BL68" i="118"/>
  <c r="BJ68" i="118"/>
  <c r="BH68" i="118"/>
  <c r="BF68" i="118"/>
  <c r="BD68" i="118"/>
  <c r="BB68" i="118"/>
  <c r="AZ68" i="118"/>
  <c r="AX68" i="118"/>
  <c r="AV68" i="118"/>
  <c r="AT68" i="118"/>
  <c r="AR68" i="118"/>
  <c r="AP68" i="118"/>
  <c r="AN68" i="118"/>
  <c r="AL68" i="118"/>
  <c r="AJ68" i="118"/>
  <c r="AH68" i="118"/>
  <c r="AF68" i="118"/>
  <c r="AD68" i="118"/>
  <c r="AB68" i="118"/>
  <c r="Z68" i="118"/>
  <c r="M68" i="118"/>
  <c r="B68" i="118"/>
  <c r="B67" i="118"/>
  <c r="F67" i="118" s="1"/>
  <c r="B66" i="118"/>
  <c r="C66" i="118" s="1"/>
  <c r="B65" i="118"/>
  <c r="C65" i="118" s="1"/>
  <c r="B64" i="118"/>
  <c r="F64" i="118" s="1"/>
  <c r="B63" i="118"/>
  <c r="F63" i="118" s="1"/>
  <c r="B62" i="118"/>
  <c r="C62" i="118" s="1"/>
  <c r="B61" i="118"/>
  <c r="B30" i="118"/>
  <c r="B23" i="118"/>
  <c r="G14" i="118"/>
  <c r="F14" i="118"/>
  <c r="E14" i="118"/>
  <c r="X13" i="118"/>
  <c r="V13" i="118"/>
  <c r="T13" i="118"/>
  <c r="R13" i="118"/>
  <c r="P13" i="118"/>
  <c r="N13" i="118"/>
  <c r="L13" i="118"/>
  <c r="J13" i="118"/>
  <c r="H13" i="118"/>
  <c r="F13" i="118"/>
  <c r="E13" i="118"/>
  <c r="C12" i="118"/>
  <c r="B12" i="118"/>
  <c r="D11" i="118"/>
  <c r="BP71" i="118" s="1"/>
  <c r="C11" i="118"/>
  <c r="C10" i="118"/>
  <c r="C9" i="118"/>
  <c r="C8" i="118"/>
  <c r="B8" i="118"/>
  <c r="C7" i="118"/>
  <c r="C6" i="118"/>
  <c r="C5" i="118"/>
  <c r="D4" i="118"/>
  <c r="AR61" i="118" s="1"/>
  <c r="C4" i="118"/>
  <c r="AB25" i="106"/>
  <c r="L25" i="106"/>
  <c r="E25" i="106"/>
  <c r="AE24" i="106"/>
  <c r="O24" i="106"/>
  <c r="E24" i="106"/>
  <c r="AG25" i="106" s="1"/>
  <c r="F21" i="106"/>
  <c r="F27" i="106" s="1"/>
  <c r="AJ20" i="106"/>
  <c r="AI20" i="106"/>
  <c r="AH20" i="106"/>
  <c r="AG20" i="106"/>
  <c r="AF20" i="106"/>
  <c r="AE20" i="106"/>
  <c r="AD20" i="106"/>
  <c r="AC20" i="106"/>
  <c r="AB20" i="106"/>
  <c r="AA20" i="106"/>
  <c r="Z20" i="106"/>
  <c r="Y20" i="106"/>
  <c r="X20" i="106"/>
  <c r="W20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F18" i="106"/>
  <c r="E15" i="106"/>
  <c r="AD15" i="106" s="1"/>
  <c r="E7" i="106"/>
  <c r="AI7" i="106" s="1"/>
  <c r="G25" i="105"/>
  <c r="E25" i="105"/>
  <c r="AH24" i="105"/>
  <c r="R24" i="105"/>
  <c r="J24" i="105"/>
  <c r="E24" i="105"/>
  <c r="AJ20" i="105"/>
  <c r="AI20" i="105"/>
  <c r="AH20" i="105"/>
  <c r="AG20" i="105"/>
  <c r="AF20" i="105"/>
  <c r="AE20" i="105"/>
  <c r="AD20" i="105"/>
  <c r="AC20" i="105"/>
  <c r="AB20" i="105"/>
  <c r="AA20" i="105"/>
  <c r="Z20" i="105"/>
  <c r="Y20" i="105"/>
  <c r="X20" i="105"/>
  <c r="W20" i="105"/>
  <c r="V20" i="105"/>
  <c r="U20" i="105"/>
  <c r="T20" i="105"/>
  <c r="S20" i="105"/>
  <c r="R20" i="105"/>
  <c r="Q20" i="105"/>
  <c r="P20" i="105"/>
  <c r="O20" i="105"/>
  <c r="N20" i="105"/>
  <c r="M20" i="105"/>
  <c r="L20" i="105"/>
  <c r="K20" i="105"/>
  <c r="J20" i="105"/>
  <c r="I20" i="105"/>
  <c r="F18" i="105"/>
  <c r="F21" i="105" s="1"/>
  <c r="F27" i="105" s="1"/>
  <c r="E15" i="105"/>
  <c r="AD15" i="105" s="1"/>
  <c r="E7" i="105"/>
  <c r="AI7" i="105" s="1"/>
  <c r="I20" i="86"/>
  <c r="F19" i="86"/>
  <c r="B19" i="86"/>
  <c r="C15" i="86"/>
  <c r="B15" i="86"/>
  <c r="C14" i="86"/>
  <c r="B14" i="86"/>
  <c r="C13" i="86"/>
  <c r="B13" i="86"/>
  <c r="C12" i="86"/>
  <c r="B12" i="86"/>
  <c r="C11" i="86"/>
  <c r="B11" i="86"/>
  <c r="C10" i="86"/>
  <c r="B10" i="86"/>
  <c r="C9" i="86"/>
  <c r="B9" i="86"/>
  <c r="C8" i="86"/>
  <c r="B8" i="86"/>
  <c r="C7" i="86"/>
  <c r="B7" i="86"/>
  <c r="C6" i="86"/>
  <c r="B6" i="86"/>
  <c r="M1" i="86"/>
  <c r="B1" i="86" s="1"/>
  <c r="E6" i="71"/>
  <c r="Y15" i="50"/>
  <c r="W15" i="50"/>
  <c r="U15" i="50"/>
  <c r="S15" i="50"/>
  <c r="Q15" i="50"/>
  <c r="O15" i="50"/>
  <c r="M15" i="50"/>
  <c r="K15" i="50"/>
  <c r="I15" i="50"/>
  <c r="G15" i="50"/>
  <c r="F15" i="50"/>
  <c r="E12" i="50"/>
  <c r="N12" i="50" s="1"/>
  <c r="E5" i="50"/>
  <c r="D4" i="77" s="1"/>
  <c r="BG71" i="77" s="1"/>
  <c r="E6" i="70"/>
  <c r="D4" i="87" s="1"/>
  <c r="J20" i="85"/>
  <c r="B19" i="85"/>
  <c r="C15" i="85"/>
  <c r="B15" i="85"/>
  <c r="C14" i="85"/>
  <c r="B14" i="85"/>
  <c r="C13" i="85"/>
  <c r="B13" i="85"/>
  <c r="C12" i="85"/>
  <c r="B12" i="85"/>
  <c r="C11" i="85"/>
  <c r="B11" i="85"/>
  <c r="C10" i="85"/>
  <c r="B10" i="85"/>
  <c r="C9" i="85"/>
  <c r="B9" i="85"/>
  <c r="C8" i="85"/>
  <c r="B8" i="85"/>
  <c r="C7" i="85"/>
  <c r="B7" i="85"/>
  <c r="C6" i="85"/>
  <c r="B6" i="85"/>
  <c r="M1" i="85"/>
  <c r="B1" i="85" s="1"/>
  <c r="E6" i="68"/>
  <c r="I20" i="84"/>
  <c r="B19" i="84"/>
  <c r="C15" i="84"/>
  <c r="B15" i="84"/>
  <c r="C14" i="84"/>
  <c r="B14" i="84"/>
  <c r="C13" i="84"/>
  <c r="B13" i="84"/>
  <c r="C12" i="84"/>
  <c r="B12" i="84"/>
  <c r="C11" i="84"/>
  <c r="B11" i="84"/>
  <c r="C10" i="84"/>
  <c r="B10" i="84"/>
  <c r="C9" i="84"/>
  <c r="B9" i="84"/>
  <c r="C8" i="84"/>
  <c r="B8" i="84"/>
  <c r="C7" i="84"/>
  <c r="B7" i="84"/>
  <c r="C6" i="84"/>
  <c r="B6" i="84"/>
  <c r="M1" i="84"/>
  <c r="B1" i="84" s="1"/>
  <c r="E6" i="69"/>
  <c r="L6" i="69" s="1"/>
  <c r="AJ62" i="101"/>
  <c r="Z62" i="101"/>
  <c r="P62" i="101"/>
  <c r="AJ61" i="101"/>
  <c r="AD61" i="101"/>
  <c r="X61" i="101"/>
  <c r="R61" i="101"/>
  <c r="L61" i="101"/>
  <c r="AF54" i="101"/>
  <c r="AB54" i="101"/>
  <c r="Y54" i="101"/>
  <c r="T54" i="101"/>
  <c r="S54" i="101"/>
  <c r="M54" i="101"/>
  <c r="H54" i="101"/>
  <c r="G54" i="101"/>
  <c r="F54" i="101"/>
  <c r="E52" i="101"/>
  <c r="E51" i="101"/>
  <c r="E50" i="101"/>
  <c r="P49" i="101"/>
  <c r="E49" i="101"/>
  <c r="AE49" i="101" s="1"/>
  <c r="E48" i="101"/>
  <c r="AD48" i="101" s="1"/>
  <c r="R47" i="101"/>
  <c r="E47" i="101"/>
  <c r="AJ47" i="101" s="1"/>
  <c r="E46" i="101"/>
  <c r="X45" i="101"/>
  <c r="I45" i="101"/>
  <c r="E45" i="101"/>
  <c r="AA45" i="101" s="1"/>
  <c r="AD43" i="101"/>
  <c r="V43" i="101"/>
  <c r="N43" i="101"/>
  <c r="AJ42" i="101"/>
  <c r="Z42" i="101"/>
  <c r="P42" i="101"/>
  <c r="AI41" i="101"/>
  <c r="AC41" i="101"/>
  <c r="W41" i="101"/>
  <c r="Q41" i="101"/>
  <c r="AI40" i="101"/>
  <c r="AC40" i="101"/>
  <c r="W40" i="101"/>
  <c r="Q40" i="101"/>
  <c r="AI39" i="101"/>
  <c r="AC39" i="101"/>
  <c r="W39" i="101"/>
  <c r="Q39" i="101"/>
  <c r="AJ38" i="101"/>
  <c r="AE38" i="101"/>
  <c r="Z38" i="101"/>
  <c r="U38" i="101"/>
  <c r="P38" i="101"/>
  <c r="K38" i="101"/>
  <c r="AJ37" i="101"/>
  <c r="AE37" i="101"/>
  <c r="Z37" i="101"/>
  <c r="U37" i="101"/>
  <c r="P37" i="101"/>
  <c r="K37" i="101"/>
  <c r="AJ36" i="101"/>
  <c r="AD36" i="101"/>
  <c r="X36" i="101"/>
  <c r="R36" i="101"/>
  <c r="L36" i="101"/>
  <c r="AJ35" i="101"/>
  <c r="AD35" i="101"/>
  <c r="X35" i="101"/>
  <c r="R35" i="101"/>
  <c r="L35" i="101"/>
  <c r="AJ34" i="101"/>
  <c r="AD34" i="101"/>
  <c r="X34" i="101"/>
  <c r="R34" i="101"/>
  <c r="L34" i="101"/>
  <c r="AH33" i="101"/>
  <c r="AD33" i="101"/>
  <c r="Z33" i="101"/>
  <c r="V33" i="101"/>
  <c r="R33" i="101"/>
  <c r="N33" i="101"/>
  <c r="J33" i="101"/>
  <c r="AJ32" i="101"/>
  <c r="AG32" i="101"/>
  <c r="AD32" i="101"/>
  <c r="AA32" i="101"/>
  <c r="AA54" i="101" s="1"/>
  <c r="X32" i="101"/>
  <c r="U32" i="101"/>
  <c r="R32" i="101"/>
  <c r="O32" i="101"/>
  <c r="L32" i="101"/>
  <c r="I32" i="101"/>
  <c r="AJ25" i="101"/>
  <c r="AI25" i="101"/>
  <c r="AE25" i="101"/>
  <c r="AC25" i="101"/>
  <c r="AB25" i="101"/>
  <c r="X25" i="101"/>
  <c r="W25" i="101"/>
  <c r="T25" i="101"/>
  <c r="Q25" i="101"/>
  <c r="O25" i="101"/>
  <c r="M25" i="101"/>
  <c r="I25" i="101"/>
  <c r="H25" i="101"/>
  <c r="G25" i="101"/>
  <c r="E25" i="101"/>
  <c r="AH25" i="101" s="1"/>
  <c r="AD24" i="101"/>
  <c r="N24" i="101"/>
  <c r="E24" i="101"/>
  <c r="AJ19" i="101"/>
  <c r="AI19" i="101"/>
  <c r="AH19" i="101"/>
  <c r="AG19" i="101"/>
  <c r="AF19" i="101"/>
  <c r="AE19" i="101"/>
  <c r="AD19" i="101"/>
  <c r="AC19" i="101"/>
  <c r="AB19" i="101"/>
  <c r="AA19" i="101"/>
  <c r="Z19" i="101"/>
  <c r="Y19" i="101"/>
  <c r="X19" i="101"/>
  <c r="W19" i="101"/>
  <c r="V19" i="101"/>
  <c r="U19" i="101"/>
  <c r="T19" i="101"/>
  <c r="S19" i="101"/>
  <c r="R19" i="101"/>
  <c r="Q19" i="101"/>
  <c r="P19" i="101"/>
  <c r="O19" i="101"/>
  <c r="N19" i="101"/>
  <c r="M19" i="101"/>
  <c r="L19" i="101"/>
  <c r="K19" i="101"/>
  <c r="J19" i="101"/>
  <c r="I19" i="101"/>
  <c r="F17" i="101"/>
  <c r="F21" i="101" s="1"/>
  <c r="F27" i="101" s="1"/>
  <c r="E6" i="101"/>
  <c r="G19" i="92"/>
  <c r="B18" i="92"/>
  <c r="C14" i="92"/>
  <c r="B14" i="92"/>
  <c r="C13" i="92"/>
  <c r="B13" i="92"/>
  <c r="C12" i="92"/>
  <c r="B12" i="92"/>
  <c r="C11" i="92"/>
  <c r="B11" i="92"/>
  <c r="C10" i="92"/>
  <c r="B10" i="92"/>
  <c r="C9" i="92"/>
  <c r="B9" i="92"/>
  <c r="C8" i="92"/>
  <c r="B8" i="92"/>
  <c r="C7" i="92"/>
  <c r="B7" i="92"/>
  <c r="C6" i="92"/>
  <c r="B6" i="92"/>
  <c r="J1" i="92"/>
  <c r="B1" i="92" s="1"/>
  <c r="E6" i="10"/>
  <c r="I6" i="10" s="1"/>
  <c r="E6" i="59"/>
  <c r="AJ62" i="100"/>
  <c r="Z62" i="100"/>
  <c r="P62" i="100"/>
  <c r="AJ61" i="100"/>
  <c r="AD61" i="100"/>
  <c r="X61" i="100"/>
  <c r="R61" i="100"/>
  <c r="L61" i="100"/>
  <c r="AF54" i="100"/>
  <c r="AB54" i="100"/>
  <c r="Y54" i="100"/>
  <c r="T54" i="100"/>
  <c r="S54" i="100"/>
  <c r="M54" i="100"/>
  <c r="H54" i="100"/>
  <c r="G54" i="100"/>
  <c r="F54" i="100"/>
  <c r="V52" i="100"/>
  <c r="E52" i="100"/>
  <c r="N52" i="100" s="1"/>
  <c r="E51" i="100"/>
  <c r="P51" i="100" s="1"/>
  <c r="AC50" i="100"/>
  <c r="E50" i="100"/>
  <c r="E49" i="100"/>
  <c r="AE49" i="100" s="1"/>
  <c r="AD48" i="100"/>
  <c r="E48" i="100"/>
  <c r="E47" i="100"/>
  <c r="AJ47" i="100" s="1"/>
  <c r="E46" i="100"/>
  <c r="AD46" i="100" s="1"/>
  <c r="X45" i="100"/>
  <c r="O45" i="100"/>
  <c r="E45" i="100"/>
  <c r="AA45" i="100" s="1"/>
  <c r="AD43" i="100"/>
  <c r="V43" i="100"/>
  <c r="N43" i="100"/>
  <c r="AJ42" i="100"/>
  <c r="Z42" i="100"/>
  <c r="P42" i="100"/>
  <c r="AI41" i="100"/>
  <c r="AC41" i="100"/>
  <c r="W41" i="100"/>
  <c r="Q41" i="100"/>
  <c r="AI40" i="100"/>
  <c r="AC40" i="100"/>
  <c r="W40" i="100"/>
  <c r="Q40" i="100"/>
  <c r="AI39" i="100"/>
  <c r="AC39" i="100"/>
  <c r="W39" i="100"/>
  <c r="Q39" i="100"/>
  <c r="AJ38" i="100"/>
  <c r="AE38" i="100"/>
  <c r="Z38" i="100"/>
  <c r="U38" i="100"/>
  <c r="P38" i="100"/>
  <c r="K38" i="100"/>
  <c r="AJ37" i="100"/>
  <c r="AE37" i="100"/>
  <c r="AE54" i="100" s="1"/>
  <c r="Z37" i="100"/>
  <c r="U37" i="100"/>
  <c r="P37" i="100"/>
  <c r="K37" i="100"/>
  <c r="AJ36" i="100"/>
  <c r="AD36" i="100"/>
  <c r="X36" i="100"/>
  <c r="R36" i="100"/>
  <c r="L36" i="100"/>
  <c r="AJ35" i="100"/>
  <c r="AD35" i="100"/>
  <c r="X35" i="100"/>
  <c r="R35" i="100"/>
  <c r="L35" i="100"/>
  <c r="AJ34" i="100"/>
  <c r="AD34" i="100"/>
  <c r="X34" i="100"/>
  <c r="R34" i="100"/>
  <c r="L34" i="100"/>
  <c r="AH33" i="100"/>
  <c r="AD33" i="100"/>
  <c r="Z33" i="100"/>
  <c r="V33" i="100"/>
  <c r="R33" i="100"/>
  <c r="N33" i="100"/>
  <c r="J33" i="100"/>
  <c r="AJ32" i="100"/>
  <c r="AG32" i="100"/>
  <c r="AD32" i="100"/>
  <c r="AA32" i="100"/>
  <c r="AA54" i="100" s="1"/>
  <c r="X32" i="100"/>
  <c r="U32" i="100"/>
  <c r="R32" i="100"/>
  <c r="O32" i="100"/>
  <c r="L32" i="100"/>
  <c r="I32" i="100"/>
  <c r="AE25" i="100"/>
  <c r="AB25" i="100"/>
  <c r="T25" i="100"/>
  <c r="Q25" i="100"/>
  <c r="I25" i="100"/>
  <c r="G25" i="100"/>
  <c r="E25" i="100"/>
  <c r="AH25" i="100" s="1"/>
  <c r="E24" i="100"/>
  <c r="V24" i="100" s="1"/>
  <c r="AJ19" i="100"/>
  <c r="AI19" i="100"/>
  <c r="AH19" i="100"/>
  <c r="AG19" i="100"/>
  <c r="AF19" i="100"/>
  <c r="AE19" i="100"/>
  <c r="AD19" i="100"/>
  <c r="AC19" i="100"/>
  <c r="AB19" i="100"/>
  <c r="AA19" i="100"/>
  <c r="Z19" i="100"/>
  <c r="Y19" i="100"/>
  <c r="X19" i="100"/>
  <c r="W19" i="100"/>
  <c r="V19" i="100"/>
  <c r="U19" i="100"/>
  <c r="T19" i="100"/>
  <c r="S19" i="100"/>
  <c r="R19" i="100"/>
  <c r="Q19" i="100"/>
  <c r="P19" i="100"/>
  <c r="O19" i="100"/>
  <c r="N19" i="100"/>
  <c r="M19" i="100"/>
  <c r="L19" i="100"/>
  <c r="K19" i="100"/>
  <c r="J19" i="100"/>
  <c r="I19" i="100"/>
  <c r="F17" i="100"/>
  <c r="F21" i="100" s="1"/>
  <c r="F27" i="100" s="1"/>
  <c r="E6" i="100"/>
  <c r="AI6" i="100" s="1"/>
  <c r="J19" i="81"/>
  <c r="B18" i="81"/>
  <c r="C14" i="81"/>
  <c r="B14" i="81"/>
  <c r="C13" i="81"/>
  <c r="B13" i="81"/>
  <c r="C12" i="81"/>
  <c r="B12" i="81"/>
  <c r="C11" i="81"/>
  <c r="B11" i="81"/>
  <c r="C10" i="81"/>
  <c r="B10" i="81"/>
  <c r="C9" i="81"/>
  <c r="B9" i="81"/>
  <c r="C8" i="81"/>
  <c r="B8" i="81"/>
  <c r="C7" i="81"/>
  <c r="B7" i="81"/>
  <c r="C6" i="81"/>
  <c r="B6" i="81"/>
  <c r="L1" i="81"/>
  <c r="B1" i="81" s="1"/>
  <c r="K20" i="82"/>
  <c r="B19" i="82"/>
  <c r="C15" i="82"/>
  <c r="B15" i="82"/>
  <c r="C14" i="82"/>
  <c r="B14" i="82"/>
  <c r="C13" i="82"/>
  <c r="B13" i="82"/>
  <c r="C12" i="82"/>
  <c r="B12" i="82"/>
  <c r="C11" i="82"/>
  <c r="B11" i="82"/>
  <c r="C10" i="82"/>
  <c r="B10" i="82"/>
  <c r="C9" i="82"/>
  <c r="B9" i="82"/>
  <c r="C8" i="82"/>
  <c r="B8" i="82"/>
  <c r="C7" i="82"/>
  <c r="B7" i="82"/>
  <c r="C6" i="82"/>
  <c r="B6" i="82"/>
  <c r="M1" i="82"/>
  <c r="B1" i="82" s="1"/>
  <c r="B23" i="87"/>
  <c r="E15" i="87"/>
  <c r="G14" i="87"/>
  <c r="F14" i="87"/>
  <c r="E14" i="87"/>
  <c r="E13" i="87"/>
  <c r="C12" i="87"/>
  <c r="B12" i="87"/>
  <c r="C11" i="87"/>
  <c r="B11" i="87"/>
  <c r="C10" i="87"/>
  <c r="B10" i="87"/>
  <c r="C9" i="87"/>
  <c r="B9" i="87"/>
  <c r="C8" i="87"/>
  <c r="B8" i="87"/>
  <c r="C7" i="87"/>
  <c r="B7" i="87"/>
  <c r="C6" i="87"/>
  <c r="B6" i="87"/>
  <c r="C5" i="87"/>
  <c r="B5" i="87"/>
  <c r="C4" i="87"/>
  <c r="B4" i="87"/>
  <c r="B23" i="83"/>
  <c r="E14" i="83"/>
  <c r="G13" i="83"/>
  <c r="F13" i="83"/>
  <c r="E13" i="83"/>
  <c r="E12" i="83"/>
  <c r="C11" i="83"/>
  <c r="C10" i="83"/>
  <c r="C9" i="83"/>
  <c r="C8" i="83"/>
  <c r="C7" i="83"/>
  <c r="C6" i="83"/>
  <c r="C5" i="83"/>
  <c r="C4" i="83"/>
  <c r="B4" i="83"/>
  <c r="E6" i="55"/>
  <c r="N6" i="55" s="1"/>
  <c r="E6" i="58"/>
  <c r="B23" i="97"/>
  <c r="E15" i="97"/>
  <c r="F14" i="97"/>
  <c r="E14" i="97"/>
  <c r="E13" i="97"/>
  <c r="C12" i="97"/>
  <c r="B12" i="97"/>
  <c r="C11" i="97"/>
  <c r="B11" i="97"/>
  <c r="C10" i="97"/>
  <c r="B10" i="97"/>
  <c r="C9" i="97"/>
  <c r="B9" i="97"/>
  <c r="C8" i="97"/>
  <c r="B8" i="97"/>
  <c r="C7" i="97"/>
  <c r="B7" i="97"/>
  <c r="C6" i="97"/>
  <c r="B6" i="97"/>
  <c r="C5" i="97"/>
  <c r="B5" i="97"/>
  <c r="C4" i="97"/>
  <c r="B4" i="97"/>
  <c r="H17" i="44"/>
  <c r="G14" i="97" s="1"/>
  <c r="E6" i="44"/>
  <c r="M6" i="44" s="1"/>
  <c r="H30" i="114"/>
  <c r="B23" i="114"/>
  <c r="E15" i="114"/>
  <c r="G14" i="114"/>
  <c r="F14" i="114"/>
  <c r="E14" i="114"/>
  <c r="E13" i="114"/>
  <c r="C11" i="114"/>
  <c r="B11" i="114"/>
  <c r="E24" i="113"/>
  <c r="E23" i="113"/>
  <c r="B14" i="113"/>
  <c r="C14" i="113" s="1"/>
  <c r="B12" i="114" s="1"/>
  <c r="B13" i="113"/>
  <c r="C13" i="113" s="1"/>
  <c r="B12" i="113"/>
  <c r="B10" i="113"/>
  <c r="C10" i="113" s="1"/>
  <c r="B8" i="114" s="1"/>
  <c r="B9" i="113"/>
  <c r="C8" i="113"/>
  <c r="B6" i="114" s="1"/>
  <c r="C7" i="113"/>
  <c r="B5" i="114" s="1"/>
  <c r="B6" i="113"/>
  <c r="E6" i="113" s="1"/>
  <c r="B23" i="115"/>
  <c r="E15" i="115"/>
  <c r="G14" i="115"/>
  <c r="F14" i="115"/>
  <c r="E14" i="115"/>
  <c r="E13" i="115"/>
  <c r="C9" i="115"/>
  <c r="B9" i="115"/>
  <c r="B14" i="112"/>
  <c r="B13" i="112"/>
  <c r="B12" i="112"/>
  <c r="C12" i="112" s="1"/>
  <c r="B10" i="112"/>
  <c r="C10" i="112" s="1"/>
  <c r="B9" i="112"/>
  <c r="C9" i="112" s="1"/>
  <c r="C8" i="112"/>
  <c r="C7" i="112"/>
  <c r="B6" i="112"/>
  <c r="C6" i="115" s="1"/>
  <c r="B21" i="79"/>
  <c r="B14" i="79"/>
  <c r="E13" i="79"/>
  <c r="G12" i="79"/>
  <c r="F12" i="79"/>
  <c r="E12" i="79"/>
  <c r="E11" i="79"/>
  <c r="B10" i="79"/>
  <c r="C9" i="79"/>
  <c r="B9" i="79"/>
  <c r="C8" i="79"/>
  <c r="B8" i="79"/>
  <c r="C7" i="79"/>
  <c r="B7" i="79"/>
  <c r="C6" i="79"/>
  <c r="B6" i="79"/>
  <c r="C5" i="79"/>
  <c r="B5" i="79"/>
  <c r="C4" i="79"/>
  <c r="B4" i="79"/>
  <c r="E6" i="60"/>
  <c r="N6" i="60" s="1"/>
  <c r="AJ64" i="107"/>
  <c r="Z64" i="107"/>
  <c r="P64" i="107"/>
  <c r="AJ63" i="107"/>
  <c r="AD63" i="107"/>
  <c r="X63" i="107"/>
  <c r="R63" i="107"/>
  <c r="L63" i="107"/>
  <c r="AF56" i="107"/>
  <c r="AB56" i="107"/>
  <c r="Y56" i="107"/>
  <c r="T56" i="107"/>
  <c r="S56" i="107"/>
  <c r="M56" i="107"/>
  <c r="H56" i="107"/>
  <c r="G56" i="107"/>
  <c r="F56" i="107"/>
  <c r="AF55" i="107"/>
  <c r="AB55" i="107"/>
  <c r="Y55" i="107"/>
  <c r="T55" i="107"/>
  <c r="S55" i="107"/>
  <c r="M55" i="107"/>
  <c r="H55" i="107"/>
  <c r="G55" i="107"/>
  <c r="F55" i="107"/>
  <c r="E54" i="107"/>
  <c r="Z54" i="107" s="1"/>
  <c r="E53" i="107"/>
  <c r="AD53" i="107" s="1"/>
  <c r="AC52" i="107"/>
  <c r="E52" i="107"/>
  <c r="AI52" i="107" s="1"/>
  <c r="AI55" i="107" s="1"/>
  <c r="AJ51" i="107"/>
  <c r="E51" i="107"/>
  <c r="P51" i="107" s="1"/>
  <c r="E50" i="107"/>
  <c r="AD50" i="107" s="1"/>
  <c r="E49" i="107"/>
  <c r="AD49" i="107" s="1"/>
  <c r="E48" i="107"/>
  <c r="O47" i="107"/>
  <c r="O55" i="107" s="1"/>
  <c r="E47" i="107"/>
  <c r="AJ47" i="107" s="1"/>
  <c r="AJ45" i="107"/>
  <c r="Z45" i="107"/>
  <c r="P45" i="107"/>
  <c r="AD44" i="107"/>
  <c r="V44" i="107"/>
  <c r="N44" i="107"/>
  <c r="AI43" i="107"/>
  <c r="AC43" i="107"/>
  <c r="W43" i="107"/>
  <c r="Q43" i="107"/>
  <c r="AI42" i="107"/>
  <c r="AC42" i="107"/>
  <c r="W42" i="107"/>
  <c r="Q42" i="107"/>
  <c r="AI41" i="107"/>
  <c r="AC41" i="107"/>
  <c r="W41" i="107"/>
  <c r="Q41" i="107"/>
  <c r="AJ39" i="107"/>
  <c r="AE39" i="107"/>
  <c r="Z39" i="107"/>
  <c r="U39" i="107"/>
  <c r="P39" i="107"/>
  <c r="K39" i="107"/>
  <c r="AJ38" i="107"/>
  <c r="AE38" i="107"/>
  <c r="Z38" i="107"/>
  <c r="U38" i="107"/>
  <c r="P38" i="107"/>
  <c r="K38" i="107"/>
  <c r="AJ37" i="107"/>
  <c r="AE37" i="107"/>
  <c r="Z37" i="107"/>
  <c r="U37" i="107"/>
  <c r="P37" i="107"/>
  <c r="K37" i="107"/>
  <c r="AJ36" i="107"/>
  <c r="AD36" i="107"/>
  <c r="X36" i="107"/>
  <c r="R36" i="107"/>
  <c r="L36" i="107"/>
  <c r="AJ35" i="107"/>
  <c r="AD35" i="107"/>
  <c r="X35" i="107"/>
  <c r="R35" i="107"/>
  <c r="L35" i="107"/>
  <c r="AJ34" i="107"/>
  <c r="AD34" i="107"/>
  <c r="X34" i="107"/>
  <c r="R34" i="107"/>
  <c r="L34" i="107"/>
  <c r="AH33" i="107"/>
  <c r="AD33" i="107"/>
  <c r="Z33" i="107"/>
  <c r="V33" i="107"/>
  <c r="R33" i="107"/>
  <c r="N33" i="107"/>
  <c r="J33" i="107"/>
  <c r="AJ32" i="107"/>
  <c r="AG32" i="107"/>
  <c r="AD32" i="107"/>
  <c r="AA32" i="107"/>
  <c r="X32" i="107"/>
  <c r="U32" i="107"/>
  <c r="R32" i="107"/>
  <c r="O32" i="107"/>
  <c r="L32" i="107"/>
  <c r="I32" i="107"/>
  <c r="E25" i="107"/>
  <c r="AI25" i="107" s="1"/>
  <c r="S24" i="107"/>
  <c r="E24" i="107"/>
  <c r="AE24" i="107" s="1"/>
  <c r="AJ19" i="107"/>
  <c r="AI19" i="107"/>
  <c r="AH19" i="107"/>
  <c r="AG19" i="107"/>
  <c r="AF19" i="107"/>
  <c r="AE19" i="107"/>
  <c r="AD19" i="107"/>
  <c r="AC19" i="107"/>
  <c r="AB19" i="107"/>
  <c r="AA19" i="107"/>
  <c r="Z19" i="107"/>
  <c r="Y19" i="107"/>
  <c r="X19" i="107"/>
  <c r="W19" i="107"/>
  <c r="V19" i="107"/>
  <c r="U19" i="107"/>
  <c r="T19" i="107"/>
  <c r="S19" i="107"/>
  <c r="R19" i="107"/>
  <c r="Q19" i="107"/>
  <c r="P19" i="107"/>
  <c r="O19" i="107"/>
  <c r="N19" i="107"/>
  <c r="M19" i="107"/>
  <c r="L19" i="107"/>
  <c r="K19" i="107"/>
  <c r="J19" i="107"/>
  <c r="I19" i="107"/>
  <c r="F17" i="107"/>
  <c r="F21" i="107" s="1"/>
  <c r="F27" i="107" s="1"/>
  <c r="F58" i="107" s="1"/>
  <c r="F66" i="107" s="1"/>
  <c r="C15" i="107"/>
  <c r="C14" i="107"/>
  <c r="C13" i="107"/>
  <c r="C12" i="107"/>
  <c r="C11" i="107"/>
  <c r="C10" i="107"/>
  <c r="C9" i="107"/>
  <c r="C8" i="107"/>
  <c r="C7" i="107"/>
  <c r="E6" i="107"/>
  <c r="AH6" i="107" s="1"/>
  <c r="C6" i="107"/>
  <c r="B23" i="80"/>
  <c r="E15" i="80"/>
  <c r="G14" i="80"/>
  <c r="F14" i="80"/>
  <c r="E14" i="80"/>
  <c r="E13" i="80"/>
  <c r="C12" i="80"/>
  <c r="B12" i="80"/>
  <c r="C11" i="80"/>
  <c r="B11" i="80"/>
  <c r="C10" i="80"/>
  <c r="B10" i="80"/>
  <c r="C9" i="80"/>
  <c r="B9" i="80"/>
  <c r="C8" i="80"/>
  <c r="B8" i="80"/>
  <c r="C7" i="80"/>
  <c r="B7" i="80"/>
  <c r="C6" i="80"/>
  <c r="B6" i="80"/>
  <c r="C5" i="80"/>
  <c r="B5" i="80"/>
  <c r="C4" i="80"/>
  <c r="B4" i="80"/>
  <c r="E6" i="6"/>
  <c r="N6" i="6" s="1"/>
  <c r="B21" i="122"/>
  <c r="B14" i="122"/>
  <c r="E13" i="122"/>
  <c r="G12" i="122"/>
  <c r="F12" i="122"/>
  <c r="E12" i="122"/>
  <c r="E11" i="122"/>
  <c r="C4" i="122"/>
  <c r="B4" i="122"/>
  <c r="B8" i="127"/>
  <c r="B7" i="127"/>
  <c r="B6" i="127"/>
  <c r="E5" i="127"/>
  <c r="K5" i="127" s="1"/>
  <c r="B23" i="121"/>
  <c r="E15" i="121"/>
  <c r="G14" i="121"/>
  <c r="F14" i="121"/>
  <c r="E14" i="121"/>
  <c r="E13" i="121"/>
  <c r="C12" i="121"/>
  <c r="B12" i="121"/>
  <c r="C11" i="121"/>
  <c r="B11" i="121"/>
  <c r="C10" i="121"/>
  <c r="B10" i="121"/>
  <c r="C9" i="121"/>
  <c r="B9" i="121"/>
  <c r="C8" i="121"/>
  <c r="B8" i="121"/>
  <c r="C7" i="121"/>
  <c r="B7" i="121"/>
  <c r="C6" i="121"/>
  <c r="B6" i="121"/>
  <c r="C5" i="121"/>
  <c r="B5" i="121"/>
  <c r="C4" i="121"/>
  <c r="B4" i="121"/>
  <c r="E5" i="126"/>
  <c r="AJ61" i="108"/>
  <c r="Z61" i="108"/>
  <c r="P61" i="108"/>
  <c r="AJ60" i="108"/>
  <c r="AD60" i="108"/>
  <c r="X60" i="108"/>
  <c r="R60" i="108"/>
  <c r="L60" i="108"/>
  <c r="AF53" i="108"/>
  <c r="AB53" i="108"/>
  <c r="Y53" i="108"/>
  <c r="T53" i="108"/>
  <c r="S53" i="108"/>
  <c r="M53" i="108"/>
  <c r="H53" i="108"/>
  <c r="G53" i="108"/>
  <c r="F53" i="108"/>
  <c r="AF52" i="108"/>
  <c r="AB52" i="108"/>
  <c r="Y52" i="108"/>
  <c r="T52" i="108"/>
  <c r="S52" i="108"/>
  <c r="M52" i="108"/>
  <c r="H52" i="108"/>
  <c r="G52" i="108"/>
  <c r="F52" i="108"/>
  <c r="E51" i="108"/>
  <c r="W51" i="108" s="1"/>
  <c r="V50" i="108"/>
  <c r="E50" i="108"/>
  <c r="AD50" i="108" s="1"/>
  <c r="AC49" i="108"/>
  <c r="W49" i="108"/>
  <c r="E49" i="108"/>
  <c r="AI49" i="108" s="1"/>
  <c r="E48" i="108"/>
  <c r="AJ48" i="108" s="1"/>
  <c r="E47" i="108"/>
  <c r="E46" i="108"/>
  <c r="L46" i="108" s="1"/>
  <c r="N45" i="108"/>
  <c r="E45" i="108"/>
  <c r="AD45" i="108" s="1"/>
  <c r="E44" i="108"/>
  <c r="O44" i="108" s="1"/>
  <c r="O53" i="108" s="1"/>
  <c r="AI42" i="108"/>
  <c r="AC42" i="108"/>
  <c r="W42" i="108"/>
  <c r="Q42" i="108"/>
  <c r="AD41" i="108"/>
  <c r="V41" i="108"/>
  <c r="N41" i="108"/>
  <c r="AI40" i="108"/>
  <c r="AC40" i="108"/>
  <c r="W40" i="108"/>
  <c r="Q40" i="108"/>
  <c r="AI39" i="108"/>
  <c r="AC39" i="108"/>
  <c r="W39" i="108"/>
  <c r="Q39" i="108"/>
  <c r="AJ38" i="108"/>
  <c r="AE38" i="108"/>
  <c r="Z38" i="108"/>
  <c r="U38" i="108"/>
  <c r="P38" i="108"/>
  <c r="K38" i="108"/>
  <c r="AJ37" i="108"/>
  <c r="AE37" i="108"/>
  <c r="Z37" i="108"/>
  <c r="U37" i="108"/>
  <c r="P37" i="108"/>
  <c r="K37" i="108"/>
  <c r="AJ36" i="108"/>
  <c r="AE36" i="108"/>
  <c r="Z36" i="108"/>
  <c r="U36" i="108"/>
  <c r="P36" i="108"/>
  <c r="K36" i="108"/>
  <c r="AJ35" i="108"/>
  <c r="AD35" i="108"/>
  <c r="X35" i="108"/>
  <c r="R35" i="108"/>
  <c r="L35" i="108"/>
  <c r="AJ34" i="108"/>
  <c r="AD34" i="108"/>
  <c r="X34" i="108"/>
  <c r="R34" i="108"/>
  <c r="L34" i="108"/>
  <c r="AJ33" i="108"/>
  <c r="AD33" i="108"/>
  <c r="X33" i="108"/>
  <c r="R33" i="108"/>
  <c r="L33" i="108"/>
  <c r="AH32" i="108"/>
  <c r="AD32" i="108"/>
  <c r="Z32" i="108"/>
  <c r="V32" i="108"/>
  <c r="R32" i="108"/>
  <c r="N32" i="108"/>
  <c r="J32" i="108"/>
  <c r="AJ31" i="108"/>
  <c r="AG31" i="108"/>
  <c r="AD31" i="108"/>
  <c r="AA31" i="108"/>
  <c r="X31" i="108"/>
  <c r="U31" i="108"/>
  <c r="R31" i="108"/>
  <c r="O31" i="108"/>
  <c r="L31" i="108"/>
  <c r="I31" i="108"/>
  <c r="E24" i="108"/>
  <c r="AH24" i="108" s="1"/>
  <c r="AG23" i="108"/>
  <c r="Q23" i="108"/>
  <c r="M23" i="108"/>
  <c r="E23" i="108"/>
  <c r="AF23" i="108" s="1"/>
  <c r="AJ18" i="108"/>
  <c r="AI18" i="108"/>
  <c r="AH18" i="108"/>
  <c r="AG18" i="108"/>
  <c r="AF18" i="108"/>
  <c r="AE18" i="108"/>
  <c r="AD18" i="108"/>
  <c r="AC18" i="108"/>
  <c r="AB18" i="108"/>
  <c r="AA18" i="108"/>
  <c r="Z18" i="108"/>
  <c r="Y18" i="108"/>
  <c r="X18" i="108"/>
  <c r="W18" i="108"/>
  <c r="V18" i="108"/>
  <c r="U18" i="108"/>
  <c r="T18" i="108"/>
  <c r="S18" i="108"/>
  <c r="R18" i="108"/>
  <c r="Q18" i="108"/>
  <c r="P18" i="108"/>
  <c r="O18" i="108"/>
  <c r="N18" i="108"/>
  <c r="M18" i="108"/>
  <c r="L18" i="108"/>
  <c r="K18" i="108"/>
  <c r="J18" i="108"/>
  <c r="I18" i="108"/>
  <c r="F16" i="108"/>
  <c r="F20" i="108" s="1"/>
  <c r="F26" i="108" s="1"/>
  <c r="E6" i="108"/>
  <c r="AD6" i="108" s="1"/>
  <c r="BN63" i="99"/>
  <c r="AT63" i="99"/>
  <c r="Z63" i="99"/>
  <c r="BN62" i="99"/>
  <c r="BB62" i="99"/>
  <c r="AP62" i="99"/>
  <c r="AD62" i="99"/>
  <c r="R62" i="99"/>
  <c r="BM55" i="99"/>
  <c r="BK55" i="99"/>
  <c r="BI55" i="99"/>
  <c r="BG55" i="99"/>
  <c r="BF55" i="99"/>
  <c r="BE55" i="99"/>
  <c r="BC55" i="99"/>
  <c r="BA55" i="99"/>
  <c r="AY55" i="99"/>
  <c r="AX55" i="99"/>
  <c r="AW55" i="99"/>
  <c r="AU55" i="99"/>
  <c r="AS55" i="99"/>
  <c r="AR55" i="99"/>
  <c r="AQ55" i="99"/>
  <c r="AO55" i="99"/>
  <c r="AM55" i="99"/>
  <c r="AK55" i="99"/>
  <c r="AI55" i="99"/>
  <c r="AH55" i="99"/>
  <c r="AG55" i="99"/>
  <c r="AF55" i="99"/>
  <c r="AE55" i="99"/>
  <c r="AC55" i="99"/>
  <c r="AA55" i="99"/>
  <c r="Y55" i="99"/>
  <c r="W55" i="99"/>
  <c r="U55" i="99"/>
  <c r="T55" i="99"/>
  <c r="S55" i="99"/>
  <c r="Q55" i="99"/>
  <c r="O55" i="99"/>
  <c r="M55" i="99"/>
  <c r="K55" i="99"/>
  <c r="J55" i="99"/>
  <c r="I55" i="99"/>
  <c r="H55" i="99"/>
  <c r="G55" i="99"/>
  <c r="F55" i="99"/>
  <c r="BB53" i="99"/>
  <c r="E53" i="99"/>
  <c r="V53" i="99" s="1"/>
  <c r="E52" i="99"/>
  <c r="Z52" i="99" s="1"/>
  <c r="E51" i="99"/>
  <c r="AJ50" i="99"/>
  <c r="Z50" i="99"/>
  <c r="E50" i="99"/>
  <c r="BD50" i="99" s="1"/>
  <c r="E49" i="99"/>
  <c r="AP48" i="99"/>
  <c r="AD48" i="99"/>
  <c r="E48" i="99"/>
  <c r="BN48" i="99" s="1"/>
  <c r="E47" i="99"/>
  <c r="BB47" i="99" s="1"/>
  <c r="BN46" i="99"/>
  <c r="E46" i="99"/>
  <c r="BB44" i="99"/>
  <c r="AL44" i="99"/>
  <c r="V44" i="99"/>
  <c r="BN43" i="99"/>
  <c r="AT43" i="99"/>
  <c r="Z43" i="99"/>
  <c r="BL42" i="99"/>
  <c r="AZ42" i="99"/>
  <c r="AN42" i="99"/>
  <c r="AB42" i="99"/>
  <c r="BL41" i="99"/>
  <c r="AZ41" i="99"/>
  <c r="AN41" i="99"/>
  <c r="AB41" i="99"/>
  <c r="BL40" i="99"/>
  <c r="AZ40" i="99"/>
  <c r="AN40" i="99"/>
  <c r="AB40" i="99"/>
  <c r="BN39" i="99"/>
  <c r="BD39" i="99"/>
  <c r="AT39" i="99"/>
  <c r="AJ39" i="99"/>
  <c r="Z39" i="99"/>
  <c r="P39" i="99"/>
  <c r="BN38" i="99"/>
  <c r="BD38" i="99"/>
  <c r="AT38" i="99"/>
  <c r="AJ38" i="99"/>
  <c r="Z38" i="99"/>
  <c r="P38" i="99"/>
  <c r="BN37" i="99"/>
  <c r="BB37" i="99"/>
  <c r="AP37" i="99"/>
  <c r="AD37" i="99"/>
  <c r="R37" i="99"/>
  <c r="BN36" i="99"/>
  <c r="BB36" i="99"/>
  <c r="AP36" i="99"/>
  <c r="AD36" i="99"/>
  <c r="R36" i="99"/>
  <c r="BN35" i="99"/>
  <c r="BB35" i="99"/>
  <c r="AP35" i="99"/>
  <c r="AD35" i="99"/>
  <c r="R35" i="99"/>
  <c r="BJ34" i="99"/>
  <c r="BB34" i="99"/>
  <c r="AT34" i="99"/>
  <c r="AL34" i="99"/>
  <c r="AD34" i="99"/>
  <c r="V34" i="99"/>
  <c r="N34" i="99"/>
  <c r="BN33" i="99"/>
  <c r="BH33" i="99"/>
  <c r="BB33" i="99"/>
  <c r="AV33" i="99"/>
  <c r="AP33" i="99"/>
  <c r="AJ33" i="99"/>
  <c r="AD33" i="99"/>
  <c r="X33" i="99"/>
  <c r="R33" i="99"/>
  <c r="L33" i="99"/>
  <c r="AZ26" i="99"/>
  <c r="AR26" i="99"/>
  <c r="T26" i="99"/>
  <c r="N26" i="99"/>
  <c r="E26" i="99"/>
  <c r="AT26" i="99" s="1"/>
  <c r="BH25" i="99"/>
  <c r="AP25" i="99"/>
  <c r="R25" i="99"/>
  <c r="E25" i="99"/>
  <c r="BL25" i="99" s="1"/>
  <c r="G22" i="99"/>
  <c r="G28" i="99" s="1"/>
  <c r="G57" i="99" s="1"/>
  <c r="G65" i="99" s="1"/>
  <c r="BN20" i="99"/>
  <c r="BM20" i="99"/>
  <c r="BM22" i="99" s="1"/>
  <c r="BM28" i="99" s="1"/>
  <c r="BM57" i="99" s="1"/>
  <c r="BM65" i="99" s="1"/>
  <c r="BL20" i="99"/>
  <c r="BK20" i="99"/>
  <c r="BK22" i="99" s="1"/>
  <c r="BK28" i="99" s="1"/>
  <c r="BK57" i="99" s="1"/>
  <c r="BK65" i="99" s="1"/>
  <c r="BJ20" i="99"/>
  <c r="BI20" i="99"/>
  <c r="BI22" i="99" s="1"/>
  <c r="BI28" i="99" s="1"/>
  <c r="BI57" i="99" s="1"/>
  <c r="BI65" i="99" s="1"/>
  <c r="BH20" i="99"/>
  <c r="BG20" i="99"/>
  <c r="BG22" i="99" s="1"/>
  <c r="BG28" i="99" s="1"/>
  <c r="BG57" i="99" s="1"/>
  <c r="BG65" i="99" s="1"/>
  <c r="BF20" i="99"/>
  <c r="BE20" i="99"/>
  <c r="BE22" i="99" s="1"/>
  <c r="BE28" i="99" s="1"/>
  <c r="BE57" i="99" s="1"/>
  <c r="BE65" i="99" s="1"/>
  <c r="BD20" i="99"/>
  <c r="BC20" i="99"/>
  <c r="BC22" i="99" s="1"/>
  <c r="BC28" i="99" s="1"/>
  <c r="BC57" i="99" s="1"/>
  <c r="BC65" i="99" s="1"/>
  <c r="BB20" i="99"/>
  <c r="BA20" i="99"/>
  <c r="BA22" i="99" s="1"/>
  <c r="BA28" i="99" s="1"/>
  <c r="AZ20" i="99"/>
  <c r="AY20" i="99"/>
  <c r="AY22" i="99" s="1"/>
  <c r="AY28" i="99" s="1"/>
  <c r="AY57" i="99" s="1"/>
  <c r="AY65" i="99" s="1"/>
  <c r="AX20" i="99"/>
  <c r="AW20" i="99"/>
  <c r="AW22" i="99" s="1"/>
  <c r="AW28" i="99" s="1"/>
  <c r="AW57" i="99" s="1"/>
  <c r="AW65" i="99" s="1"/>
  <c r="AV20" i="99"/>
  <c r="AU20" i="99"/>
  <c r="AU22" i="99" s="1"/>
  <c r="AU28" i="99" s="1"/>
  <c r="AU57" i="99" s="1"/>
  <c r="AU65" i="99" s="1"/>
  <c r="AT20" i="99"/>
  <c r="AS20" i="99"/>
  <c r="AS22" i="99" s="1"/>
  <c r="AS28" i="99" s="1"/>
  <c r="AS57" i="99" s="1"/>
  <c r="AS65" i="99" s="1"/>
  <c r="AR20" i="99"/>
  <c r="AQ20" i="99"/>
  <c r="AQ22" i="99" s="1"/>
  <c r="AQ28" i="99" s="1"/>
  <c r="AQ57" i="99" s="1"/>
  <c r="AQ65" i="99" s="1"/>
  <c r="AP20" i="99"/>
  <c r="AO20" i="99"/>
  <c r="AO22" i="99" s="1"/>
  <c r="AO28" i="99" s="1"/>
  <c r="AN20" i="99"/>
  <c r="AM20" i="99"/>
  <c r="AM22" i="99" s="1"/>
  <c r="AM28" i="99" s="1"/>
  <c r="AM57" i="99" s="1"/>
  <c r="AM65" i="99" s="1"/>
  <c r="AL20" i="99"/>
  <c r="AK20" i="99"/>
  <c r="AK22" i="99" s="1"/>
  <c r="AK28" i="99" s="1"/>
  <c r="AK57" i="99" s="1"/>
  <c r="AK65" i="99" s="1"/>
  <c r="AJ20" i="99"/>
  <c r="AI20" i="99"/>
  <c r="AI22" i="99" s="1"/>
  <c r="AI28" i="99" s="1"/>
  <c r="AI57" i="99" s="1"/>
  <c r="AI65" i="99" s="1"/>
  <c r="AH20" i="99"/>
  <c r="AG20" i="99"/>
  <c r="AG22" i="99" s="1"/>
  <c r="AG28" i="99" s="1"/>
  <c r="AG57" i="99" s="1"/>
  <c r="AG65" i="99" s="1"/>
  <c r="AF20" i="99"/>
  <c r="AE20" i="99"/>
  <c r="AE22" i="99" s="1"/>
  <c r="AE28" i="99" s="1"/>
  <c r="AE57" i="99" s="1"/>
  <c r="AE65" i="99" s="1"/>
  <c r="AD20" i="99"/>
  <c r="AC20" i="99"/>
  <c r="AC22" i="99" s="1"/>
  <c r="AC28" i="99" s="1"/>
  <c r="AB20" i="99"/>
  <c r="AA20" i="99"/>
  <c r="AA22" i="99" s="1"/>
  <c r="AA28" i="99" s="1"/>
  <c r="AA57" i="99" s="1"/>
  <c r="AA65" i="99" s="1"/>
  <c r="Z20" i="99"/>
  <c r="Y20" i="99"/>
  <c r="Y22" i="99" s="1"/>
  <c r="Y28" i="99" s="1"/>
  <c r="Y57" i="99" s="1"/>
  <c r="Y65" i="99" s="1"/>
  <c r="X20" i="99"/>
  <c r="W20" i="99"/>
  <c r="W22" i="99" s="1"/>
  <c r="W28" i="99" s="1"/>
  <c r="W57" i="99" s="1"/>
  <c r="W65" i="99" s="1"/>
  <c r="V20" i="99"/>
  <c r="U20" i="99"/>
  <c r="U22" i="99" s="1"/>
  <c r="U28" i="99" s="1"/>
  <c r="T20" i="99"/>
  <c r="S20" i="99"/>
  <c r="S22" i="99" s="1"/>
  <c r="S28" i="99" s="1"/>
  <c r="S57" i="99" s="1"/>
  <c r="S65" i="99" s="1"/>
  <c r="R20" i="99"/>
  <c r="Q20" i="99"/>
  <c r="Q22" i="99" s="1"/>
  <c r="Q28" i="99" s="1"/>
  <c r="Q57" i="99" s="1"/>
  <c r="Q65" i="99" s="1"/>
  <c r="P20" i="99"/>
  <c r="O20" i="99"/>
  <c r="O22" i="99" s="1"/>
  <c r="O28" i="99" s="1"/>
  <c r="O57" i="99" s="1"/>
  <c r="O65" i="99" s="1"/>
  <c r="N20" i="99"/>
  <c r="M20" i="99"/>
  <c r="M22" i="99" s="1"/>
  <c r="M28" i="99" s="1"/>
  <c r="M57" i="99" s="1"/>
  <c r="M65" i="99" s="1"/>
  <c r="L20" i="99"/>
  <c r="K20" i="99"/>
  <c r="K22" i="99" s="1"/>
  <c r="K28" i="99" s="1"/>
  <c r="K57" i="99" s="1"/>
  <c r="K65" i="99" s="1"/>
  <c r="J20" i="99"/>
  <c r="I20" i="99"/>
  <c r="I22" i="99" s="1"/>
  <c r="I28" i="99" s="1"/>
  <c r="F18" i="99"/>
  <c r="F22" i="99" s="1"/>
  <c r="F28" i="99" s="1"/>
  <c r="F57" i="99" s="1"/>
  <c r="F65" i="99" s="1"/>
  <c r="E16" i="99"/>
  <c r="E6" i="99"/>
  <c r="BD6" i="99" s="1"/>
  <c r="B26" i="78"/>
  <c r="B19" i="78"/>
  <c r="E17" i="78"/>
  <c r="G16" i="78"/>
  <c r="F16" i="78"/>
  <c r="E16" i="78"/>
  <c r="E15" i="78"/>
  <c r="C14" i="78"/>
  <c r="B14" i="78"/>
  <c r="C13" i="78"/>
  <c r="B13" i="78"/>
  <c r="C12" i="78"/>
  <c r="B12" i="78"/>
  <c r="C11" i="78"/>
  <c r="B11" i="78"/>
  <c r="C10" i="78"/>
  <c r="B10" i="78"/>
  <c r="C9" i="78"/>
  <c r="B9" i="78"/>
  <c r="C8" i="78"/>
  <c r="B8" i="78"/>
  <c r="C7" i="78"/>
  <c r="B7" i="78"/>
  <c r="C6" i="78"/>
  <c r="B6" i="78"/>
  <c r="C5" i="78"/>
  <c r="B5" i="78"/>
  <c r="C4" i="78"/>
  <c r="B4" i="78"/>
  <c r="E14" i="12"/>
  <c r="J14" i="12" s="1"/>
  <c r="E5" i="12"/>
  <c r="K5" i="12" s="1"/>
  <c r="G86" i="77"/>
  <c r="BG84" i="77"/>
  <c r="BF84" i="77"/>
  <c r="BF86" i="77" s="1"/>
  <c r="BE84" i="77"/>
  <c r="BD84" i="77"/>
  <c r="BD86" i="77" s="1"/>
  <c r="BC84" i="77"/>
  <c r="BB84" i="77"/>
  <c r="BB86" i="77" s="1"/>
  <c r="BA84" i="77"/>
  <c r="AZ84" i="77"/>
  <c r="AZ86" i="77" s="1"/>
  <c r="AY84" i="77"/>
  <c r="AX84" i="77"/>
  <c r="AX86" i="77" s="1"/>
  <c r="AW84" i="77"/>
  <c r="AV84" i="77"/>
  <c r="AV86" i="77" s="1"/>
  <c r="AU84" i="77"/>
  <c r="AT84" i="77"/>
  <c r="AT86" i="77" s="1"/>
  <c r="AS84" i="77"/>
  <c r="AR84" i="77"/>
  <c r="AR86" i="77" s="1"/>
  <c r="AQ84" i="77"/>
  <c r="AP84" i="77"/>
  <c r="AP86" i="77" s="1"/>
  <c r="AO84" i="77"/>
  <c r="AN84" i="77"/>
  <c r="AN86" i="77" s="1"/>
  <c r="AM84" i="77"/>
  <c r="AL84" i="77"/>
  <c r="AL86" i="77" s="1"/>
  <c r="AK84" i="77"/>
  <c r="AJ84" i="77"/>
  <c r="AJ86" i="77" s="1"/>
  <c r="AI84" i="77"/>
  <c r="AH84" i="77"/>
  <c r="AH86" i="77" s="1"/>
  <c r="AG84" i="77"/>
  <c r="AF84" i="77"/>
  <c r="AF86" i="77" s="1"/>
  <c r="AE84" i="77"/>
  <c r="AD84" i="77"/>
  <c r="AD86" i="77" s="1"/>
  <c r="AC84" i="77"/>
  <c r="AB84" i="77"/>
  <c r="AB86" i="77" s="1"/>
  <c r="AA84" i="77"/>
  <c r="Z84" i="77"/>
  <c r="Z86" i="77" s="1"/>
  <c r="Y84" i="77"/>
  <c r="Y86" i="77" s="1"/>
  <c r="X84" i="77"/>
  <c r="W84" i="77"/>
  <c r="W86" i="77" s="1"/>
  <c r="V84" i="77"/>
  <c r="U84" i="77"/>
  <c r="U86" i="77" s="1"/>
  <c r="T84" i="77"/>
  <c r="S84" i="77"/>
  <c r="S86" i="77" s="1"/>
  <c r="R84" i="77"/>
  <c r="P84" i="77"/>
  <c r="O84" i="77"/>
  <c r="O86" i="77" s="1"/>
  <c r="N84" i="77"/>
  <c r="M84" i="77"/>
  <c r="M86" i="77" s="1"/>
  <c r="L84" i="77"/>
  <c r="K84" i="77"/>
  <c r="K86" i="77" s="1"/>
  <c r="J84" i="77"/>
  <c r="I84" i="77"/>
  <c r="I86" i="77" s="1"/>
  <c r="F82" i="77"/>
  <c r="F86" i="77" s="1"/>
  <c r="BC80" i="77"/>
  <c r="AU80" i="77"/>
  <c r="AM80" i="77"/>
  <c r="AE80" i="77"/>
  <c r="V80" i="77"/>
  <c r="N80" i="77"/>
  <c r="B80" i="77"/>
  <c r="C80" i="77" s="1"/>
  <c r="B79" i="77"/>
  <c r="C79" i="77" s="1"/>
  <c r="B78" i="77"/>
  <c r="C78" i="77" s="1"/>
  <c r="B77" i="77"/>
  <c r="C77" i="77" s="1"/>
  <c r="B76" i="77"/>
  <c r="C76" i="77" s="1"/>
  <c r="AE75" i="77"/>
  <c r="B75" i="77"/>
  <c r="C75" i="77" s="1"/>
  <c r="B74" i="77"/>
  <c r="C74" i="77" s="1"/>
  <c r="B73" i="77"/>
  <c r="C73" i="77" s="1"/>
  <c r="B72" i="77"/>
  <c r="C72" i="77" s="1"/>
  <c r="B71" i="77"/>
  <c r="C71" i="77" s="1"/>
  <c r="BG70" i="77"/>
  <c r="BG82" i="77" s="1"/>
  <c r="BG86" i="77" s="1"/>
  <c r="BE70" i="77"/>
  <c r="BE82" i="77" s="1"/>
  <c r="BC70" i="77"/>
  <c r="BC82" i="77" s="1"/>
  <c r="BA70" i="77"/>
  <c r="BA82" i="77" s="1"/>
  <c r="AY70" i="77"/>
  <c r="AY82" i="77" s="1"/>
  <c r="AW70" i="77"/>
  <c r="AW82" i="77" s="1"/>
  <c r="AU70" i="77"/>
  <c r="AU82" i="77" s="1"/>
  <c r="AS70" i="77"/>
  <c r="AS82" i="77" s="1"/>
  <c r="AQ70" i="77"/>
  <c r="AQ82" i="77" s="1"/>
  <c r="AQ86" i="77" s="1"/>
  <c r="AO70" i="77"/>
  <c r="AO82" i="77" s="1"/>
  <c r="AM70" i="77"/>
  <c r="AM82" i="77" s="1"/>
  <c r="AK70" i="77"/>
  <c r="AK82" i="77" s="1"/>
  <c r="AI70" i="77"/>
  <c r="AI82" i="77" s="1"/>
  <c r="AI86" i="77" s="1"/>
  <c r="AG70" i="77"/>
  <c r="AG82" i="77" s="1"/>
  <c r="AE70" i="77"/>
  <c r="AE82" i="77" s="1"/>
  <c r="AC70" i="77"/>
  <c r="AC82" i="77" s="1"/>
  <c r="AA70" i="77"/>
  <c r="AA82" i="77" s="1"/>
  <c r="AA86" i="77" s="1"/>
  <c r="X70" i="77"/>
  <c r="X82" i="77" s="1"/>
  <c r="V70" i="77"/>
  <c r="V82" i="77" s="1"/>
  <c r="T70" i="77"/>
  <c r="T82" i="77" s="1"/>
  <c r="R70" i="77"/>
  <c r="R82" i="77" s="1"/>
  <c r="P70" i="77"/>
  <c r="P82" i="77" s="1"/>
  <c r="N70" i="77"/>
  <c r="N82" i="77" s="1"/>
  <c r="L70" i="77"/>
  <c r="L82" i="77" s="1"/>
  <c r="J70" i="77"/>
  <c r="J82" i="77" s="1"/>
  <c r="H70" i="77"/>
  <c r="H82" i="77" s="1"/>
  <c r="H86" i="77" s="1"/>
  <c r="B70" i="77"/>
  <c r="C70" i="77" s="1"/>
  <c r="F15" i="77"/>
  <c r="E15" i="77"/>
  <c r="G14" i="77"/>
  <c r="F14" i="77"/>
  <c r="E14" i="77"/>
  <c r="X13" i="77"/>
  <c r="V13" i="77"/>
  <c r="T13" i="77"/>
  <c r="R13" i="77"/>
  <c r="P13" i="77"/>
  <c r="N13" i="77"/>
  <c r="L13" i="77"/>
  <c r="J13" i="77"/>
  <c r="H13" i="77"/>
  <c r="F13" i="77"/>
  <c r="E13" i="77"/>
  <c r="C12" i="77"/>
  <c r="B12" i="77"/>
  <c r="C11" i="77"/>
  <c r="B11" i="77"/>
  <c r="C10" i="77"/>
  <c r="B10" i="77"/>
  <c r="C9" i="77"/>
  <c r="B9" i="77"/>
  <c r="C8" i="77"/>
  <c r="B8" i="77"/>
  <c r="C7" i="77"/>
  <c r="B7" i="77"/>
  <c r="C6" i="77"/>
  <c r="B6" i="77"/>
  <c r="C5" i="77"/>
  <c r="B5" i="77"/>
  <c r="C4" i="77"/>
  <c r="B4" i="77"/>
  <c r="AS65" i="98"/>
  <c r="F65" i="98"/>
  <c r="BN63" i="98"/>
  <c r="AT63" i="98"/>
  <c r="Z63" i="98"/>
  <c r="BN62" i="98"/>
  <c r="BB62" i="98"/>
  <c r="AP62" i="98"/>
  <c r="AD62" i="98"/>
  <c r="R62" i="98"/>
  <c r="G57" i="98"/>
  <c r="G65" i="98" s="1"/>
  <c r="BF55" i="98"/>
  <c r="AX55" i="98"/>
  <c r="AR55" i="98"/>
  <c r="AH55" i="98"/>
  <c r="AF55" i="98"/>
  <c r="T55" i="98"/>
  <c r="J55" i="98"/>
  <c r="H55" i="98"/>
  <c r="F55" i="98"/>
  <c r="E53" i="98"/>
  <c r="E52" i="98"/>
  <c r="Z52" i="98" s="1"/>
  <c r="E51" i="98"/>
  <c r="E50" i="98"/>
  <c r="E49" i="98"/>
  <c r="E48" i="98"/>
  <c r="BN48" i="98" s="1"/>
  <c r="E47" i="98"/>
  <c r="AT47" i="98" s="1"/>
  <c r="AP46" i="98"/>
  <c r="E46" i="98"/>
  <c r="BN46" i="98" s="1"/>
  <c r="BB44" i="98"/>
  <c r="AL44" i="98"/>
  <c r="V44" i="98"/>
  <c r="BN43" i="98"/>
  <c r="AT43" i="98"/>
  <c r="Z43" i="98"/>
  <c r="BL42" i="98"/>
  <c r="AZ42" i="98"/>
  <c r="AN42" i="98"/>
  <c r="AB42" i="98"/>
  <c r="BL41" i="98"/>
  <c r="AZ41" i="98"/>
  <c r="AN41" i="98"/>
  <c r="AB41" i="98"/>
  <c r="BL40" i="98"/>
  <c r="AZ40" i="98"/>
  <c r="AN40" i="98"/>
  <c r="AB40" i="98"/>
  <c r="BN39" i="98"/>
  <c r="BD39" i="98"/>
  <c r="AT39" i="98"/>
  <c r="AJ39" i="98"/>
  <c r="Z39" i="98"/>
  <c r="P39" i="98"/>
  <c r="BN38" i="98"/>
  <c r="BD38" i="98"/>
  <c r="AT38" i="98"/>
  <c r="AJ38" i="98"/>
  <c r="Z38" i="98"/>
  <c r="P38" i="98"/>
  <c r="BN37" i="98"/>
  <c r="BB37" i="98"/>
  <c r="AP37" i="98"/>
  <c r="AD37" i="98"/>
  <c r="R37" i="98"/>
  <c r="BN36" i="98"/>
  <c r="BB36" i="98"/>
  <c r="AP36" i="98"/>
  <c r="AD36" i="98"/>
  <c r="R36" i="98"/>
  <c r="BN35" i="98"/>
  <c r="BB35" i="98"/>
  <c r="AP35" i="98"/>
  <c r="AD35" i="98"/>
  <c r="R35" i="98"/>
  <c r="BJ34" i="98"/>
  <c r="BB34" i="98"/>
  <c r="AT34" i="98"/>
  <c r="AL34" i="98"/>
  <c r="AD34" i="98"/>
  <c r="V34" i="98"/>
  <c r="N34" i="98"/>
  <c r="BN33" i="98"/>
  <c r="BH33" i="98"/>
  <c r="BB33" i="98"/>
  <c r="AV33" i="98"/>
  <c r="AP33" i="98"/>
  <c r="AJ33" i="98"/>
  <c r="AD33" i="98"/>
  <c r="X33" i="98"/>
  <c r="R33" i="98"/>
  <c r="L33" i="98"/>
  <c r="E26" i="98"/>
  <c r="BL26" i="98" s="1"/>
  <c r="E25" i="98"/>
  <c r="BJ25" i="98" s="1"/>
  <c r="AO22" i="98"/>
  <c r="AO28" i="98" s="1"/>
  <c r="AO57" i="98" s="1"/>
  <c r="AO65" i="98" s="1"/>
  <c r="G22" i="98"/>
  <c r="G28" i="98" s="1"/>
  <c r="BN20" i="98"/>
  <c r="BM20" i="98"/>
  <c r="BM22" i="98" s="1"/>
  <c r="BM28" i="98" s="1"/>
  <c r="BM57" i="98" s="1"/>
  <c r="BM65" i="98" s="1"/>
  <c r="BL20" i="98"/>
  <c r="BK20" i="98"/>
  <c r="BK22" i="98" s="1"/>
  <c r="BK28" i="98" s="1"/>
  <c r="BK57" i="98" s="1"/>
  <c r="BK65" i="98" s="1"/>
  <c r="BJ20" i="98"/>
  <c r="BI20" i="98"/>
  <c r="BI22" i="98" s="1"/>
  <c r="BI28" i="98" s="1"/>
  <c r="BI57" i="98" s="1"/>
  <c r="BI65" i="98" s="1"/>
  <c r="BH20" i="98"/>
  <c r="BG20" i="98"/>
  <c r="BG22" i="98" s="1"/>
  <c r="BG28" i="98" s="1"/>
  <c r="BG57" i="98" s="1"/>
  <c r="BG65" i="98" s="1"/>
  <c r="BF20" i="98"/>
  <c r="BE20" i="98"/>
  <c r="BE22" i="98" s="1"/>
  <c r="BE28" i="98" s="1"/>
  <c r="BE57" i="98" s="1"/>
  <c r="BE65" i="98" s="1"/>
  <c r="BD20" i="98"/>
  <c r="BC20" i="98"/>
  <c r="BC22" i="98" s="1"/>
  <c r="BC28" i="98" s="1"/>
  <c r="BC57" i="98" s="1"/>
  <c r="BC65" i="98" s="1"/>
  <c r="BB20" i="98"/>
  <c r="BA20" i="98"/>
  <c r="BA22" i="98" s="1"/>
  <c r="BA28" i="98" s="1"/>
  <c r="BA57" i="98" s="1"/>
  <c r="BA65" i="98" s="1"/>
  <c r="AZ20" i="98"/>
  <c r="AY20" i="98"/>
  <c r="AY22" i="98" s="1"/>
  <c r="AY28" i="98" s="1"/>
  <c r="AY57" i="98" s="1"/>
  <c r="AY65" i="98" s="1"/>
  <c r="AX20" i="98"/>
  <c r="AW20" i="98"/>
  <c r="AW22" i="98" s="1"/>
  <c r="AW28" i="98" s="1"/>
  <c r="AW57" i="98" s="1"/>
  <c r="AW65" i="98" s="1"/>
  <c r="AV20" i="98"/>
  <c r="AU20" i="98"/>
  <c r="AU22" i="98" s="1"/>
  <c r="AU28" i="98" s="1"/>
  <c r="AU57" i="98" s="1"/>
  <c r="AU65" i="98" s="1"/>
  <c r="AT20" i="98"/>
  <c r="AS20" i="98"/>
  <c r="AS22" i="98" s="1"/>
  <c r="AS28" i="98" s="1"/>
  <c r="AS57" i="98" s="1"/>
  <c r="AR20" i="98"/>
  <c r="AQ20" i="98"/>
  <c r="AQ22" i="98" s="1"/>
  <c r="AQ28" i="98" s="1"/>
  <c r="AQ57" i="98" s="1"/>
  <c r="AQ65" i="98" s="1"/>
  <c r="AP20" i="98"/>
  <c r="AO20" i="98"/>
  <c r="AN20" i="98"/>
  <c r="AM20" i="98"/>
  <c r="AM22" i="98" s="1"/>
  <c r="AM28" i="98" s="1"/>
  <c r="AM57" i="98" s="1"/>
  <c r="AM65" i="98" s="1"/>
  <c r="AL20" i="98"/>
  <c r="AK20" i="98"/>
  <c r="AK22" i="98" s="1"/>
  <c r="AK28" i="98" s="1"/>
  <c r="AK57" i="98" s="1"/>
  <c r="AK65" i="98" s="1"/>
  <c r="AJ20" i="98"/>
  <c r="AI20" i="98"/>
  <c r="AI22" i="98" s="1"/>
  <c r="AI28" i="98" s="1"/>
  <c r="AI57" i="98" s="1"/>
  <c r="AI65" i="98" s="1"/>
  <c r="AH20" i="98"/>
  <c r="AG20" i="98"/>
  <c r="AG22" i="98" s="1"/>
  <c r="AG28" i="98" s="1"/>
  <c r="AG57" i="98" s="1"/>
  <c r="AG65" i="98" s="1"/>
  <c r="AF20" i="98"/>
  <c r="AE20" i="98"/>
  <c r="AE22" i="98" s="1"/>
  <c r="AE28" i="98" s="1"/>
  <c r="AE57" i="98" s="1"/>
  <c r="AE65" i="98" s="1"/>
  <c r="AD20" i="98"/>
  <c r="AC20" i="98"/>
  <c r="AC22" i="98" s="1"/>
  <c r="AC28" i="98" s="1"/>
  <c r="AC57" i="98" s="1"/>
  <c r="AC65" i="98" s="1"/>
  <c r="AB20" i="98"/>
  <c r="AA20" i="98"/>
  <c r="AA22" i="98" s="1"/>
  <c r="AA28" i="98" s="1"/>
  <c r="AA57" i="98" s="1"/>
  <c r="AA65" i="98" s="1"/>
  <c r="F18" i="98"/>
  <c r="F22" i="98" s="1"/>
  <c r="F28" i="98" s="1"/>
  <c r="F57" i="98" s="1"/>
  <c r="E16" i="98"/>
  <c r="BJ16" i="98" s="1"/>
  <c r="E6" i="98"/>
  <c r="AZ6" i="98" s="1"/>
  <c r="BJ68" i="119"/>
  <c r="G68" i="119"/>
  <c r="E68" i="119"/>
  <c r="BO66" i="119"/>
  <c r="BN66" i="119"/>
  <c r="BN68" i="119" s="1"/>
  <c r="BM66" i="119"/>
  <c r="BL66" i="119"/>
  <c r="BL68" i="119" s="1"/>
  <c r="BK66" i="119"/>
  <c r="BJ66" i="119"/>
  <c r="BI66" i="119"/>
  <c r="BH66" i="119"/>
  <c r="BH68" i="119" s="1"/>
  <c r="BG66" i="119"/>
  <c r="BF66" i="119"/>
  <c r="BF68" i="119" s="1"/>
  <c r="BE66" i="119"/>
  <c r="BD66" i="119"/>
  <c r="BD68" i="119" s="1"/>
  <c r="BC66" i="119"/>
  <c r="BB66" i="119"/>
  <c r="BB68" i="119" s="1"/>
  <c r="BA66" i="119"/>
  <c r="AZ66" i="119"/>
  <c r="AZ68" i="119" s="1"/>
  <c r="AY66" i="119"/>
  <c r="AX66" i="119"/>
  <c r="AX68" i="119" s="1"/>
  <c r="AW66" i="119"/>
  <c r="AV66" i="119"/>
  <c r="AV68" i="119" s="1"/>
  <c r="AU66" i="119"/>
  <c r="AT66" i="119"/>
  <c r="AT68" i="119" s="1"/>
  <c r="AS66" i="119"/>
  <c r="AR66" i="119"/>
  <c r="AR68" i="119" s="1"/>
  <c r="AQ66" i="119"/>
  <c r="AP66" i="119"/>
  <c r="AP68" i="119" s="1"/>
  <c r="AO66" i="119"/>
  <c r="AN66" i="119"/>
  <c r="AN68" i="119" s="1"/>
  <c r="AM66" i="119"/>
  <c r="AL66" i="119"/>
  <c r="AL68" i="119" s="1"/>
  <c r="AK66" i="119"/>
  <c r="AJ66" i="119"/>
  <c r="AJ68" i="119" s="1"/>
  <c r="AI66" i="119"/>
  <c r="AH66" i="119"/>
  <c r="AH68" i="119" s="1"/>
  <c r="AG66" i="119"/>
  <c r="AF66" i="119"/>
  <c r="AF68" i="119" s="1"/>
  <c r="AE66" i="119"/>
  <c r="AD66" i="119"/>
  <c r="AD68" i="119" s="1"/>
  <c r="AC66" i="119"/>
  <c r="AB66" i="119"/>
  <c r="AB68" i="119" s="1"/>
  <c r="AA66" i="119"/>
  <c r="Z66" i="119"/>
  <c r="Z68" i="119" s="1"/>
  <c r="Y66" i="119"/>
  <c r="X66" i="119"/>
  <c r="X68" i="119" s="1"/>
  <c r="W66" i="119"/>
  <c r="V66" i="119"/>
  <c r="V68" i="119" s="1"/>
  <c r="U66" i="119"/>
  <c r="T66" i="119"/>
  <c r="T68" i="119" s="1"/>
  <c r="S66" i="119"/>
  <c r="R66" i="119"/>
  <c r="R68" i="119" s="1"/>
  <c r="Q66" i="119"/>
  <c r="P66" i="119"/>
  <c r="P68" i="119" s="1"/>
  <c r="O66" i="119"/>
  <c r="N66" i="119"/>
  <c r="N68" i="119" s="1"/>
  <c r="M66" i="119"/>
  <c r="L66" i="119"/>
  <c r="L68" i="119" s="1"/>
  <c r="K66" i="119"/>
  <c r="E64" i="119"/>
  <c r="B62" i="119"/>
  <c r="C62" i="119" s="1"/>
  <c r="BC61" i="119"/>
  <c r="AM61" i="119"/>
  <c r="B61" i="119"/>
  <c r="C61" i="119" s="1"/>
  <c r="AU60" i="119"/>
  <c r="B60" i="119"/>
  <c r="C60" i="119" s="1"/>
  <c r="B59" i="119"/>
  <c r="C59" i="119" s="1"/>
  <c r="B58" i="119"/>
  <c r="C58" i="119" s="1"/>
  <c r="AM57" i="119"/>
  <c r="B57" i="119"/>
  <c r="C57" i="119" s="1"/>
  <c r="B56" i="119"/>
  <c r="C56" i="119" s="1"/>
  <c r="B55" i="119"/>
  <c r="C55" i="119" s="1"/>
  <c r="B54" i="119"/>
  <c r="C54" i="119" s="1"/>
  <c r="C53" i="119"/>
  <c r="B53" i="119"/>
  <c r="B52" i="119"/>
  <c r="C52" i="119" s="1"/>
  <c r="K22" i="119"/>
  <c r="B21" i="119"/>
  <c r="M1" i="119"/>
  <c r="B1" i="119" s="1"/>
  <c r="BN64" i="129"/>
  <c r="AT64" i="129"/>
  <c r="Z64" i="129"/>
  <c r="BN63" i="129"/>
  <c r="BB63" i="129"/>
  <c r="AP63" i="129"/>
  <c r="AD63" i="129"/>
  <c r="R63" i="129"/>
  <c r="BF56" i="129"/>
  <c r="AX56" i="129"/>
  <c r="AR56" i="129"/>
  <c r="AH56" i="129"/>
  <c r="AF56" i="129"/>
  <c r="T56" i="129"/>
  <c r="J56" i="129"/>
  <c r="H56" i="129"/>
  <c r="F56" i="129"/>
  <c r="BB54" i="129"/>
  <c r="E54" i="129"/>
  <c r="AL54" i="129" s="1"/>
  <c r="E53" i="129"/>
  <c r="AT53" i="129" s="1"/>
  <c r="E52" i="129"/>
  <c r="BL52" i="129" s="1"/>
  <c r="E51" i="129"/>
  <c r="Z51" i="129" s="1"/>
  <c r="AP50" i="129"/>
  <c r="E50" i="129"/>
  <c r="R50" i="129" s="1"/>
  <c r="AP49" i="129"/>
  <c r="AD49" i="129"/>
  <c r="R49" i="129"/>
  <c r="E49" i="129"/>
  <c r="BB49" i="129" s="1"/>
  <c r="E48" i="129"/>
  <c r="E47" i="129"/>
  <c r="E45" i="129"/>
  <c r="V45" i="129" s="1"/>
  <c r="BN44" i="129"/>
  <c r="AT44" i="129"/>
  <c r="Z44" i="129"/>
  <c r="BL43" i="129"/>
  <c r="AZ43" i="129"/>
  <c r="AN43" i="129"/>
  <c r="AB43" i="129"/>
  <c r="BL42" i="129"/>
  <c r="AZ42" i="129"/>
  <c r="AN42" i="129"/>
  <c r="AB42" i="129"/>
  <c r="BL41" i="129"/>
  <c r="AZ41" i="129"/>
  <c r="AN41" i="129"/>
  <c r="AB41" i="129"/>
  <c r="BN40" i="129"/>
  <c r="BD40" i="129"/>
  <c r="AT40" i="129"/>
  <c r="AJ40" i="129"/>
  <c r="Z40" i="129"/>
  <c r="P40" i="129"/>
  <c r="BN39" i="129"/>
  <c r="BD39" i="129"/>
  <c r="AT39" i="129"/>
  <c r="AJ39" i="129"/>
  <c r="Z39" i="129"/>
  <c r="P39" i="129"/>
  <c r="BN38" i="129"/>
  <c r="BB38" i="129"/>
  <c r="AP38" i="129"/>
  <c r="AD38" i="129"/>
  <c r="R38" i="129"/>
  <c r="BN37" i="129"/>
  <c r="BB37" i="129"/>
  <c r="AP37" i="129"/>
  <c r="AD37" i="129"/>
  <c r="R37" i="129"/>
  <c r="BN36" i="129"/>
  <c r="BB36" i="129"/>
  <c r="AP36" i="129"/>
  <c r="AD36" i="129"/>
  <c r="R36" i="129"/>
  <c r="BJ35" i="129"/>
  <c r="BB35" i="129"/>
  <c r="AT35" i="129"/>
  <c r="AL35" i="129"/>
  <c r="AD35" i="129"/>
  <c r="V35" i="129"/>
  <c r="N35" i="129"/>
  <c r="BN34" i="129"/>
  <c r="BH34" i="129"/>
  <c r="BB34" i="129"/>
  <c r="AV34" i="129"/>
  <c r="AP34" i="129"/>
  <c r="AJ34" i="129"/>
  <c r="AD34" i="129"/>
  <c r="X34" i="129"/>
  <c r="R34" i="129"/>
  <c r="L34" i="129"/>
  <c r="E27" i="129"/>
  <c r="BD27" i="129" s="1"/>
  <c r="E26" i="129"/>
  <c r="AU23" i="129"/>
  <c r="AU29" i="129" s="1"/>
  <c r="AU58" i="129" s="1"/>
  <c r="AU66" i="129" s="1"/>
  <c r="Y23" i="129"/>
  <c r="Y29" i="129" s="1"/>
  <c r="Y58" i="129" s="1"/>
  <c r="Y66" i="129" s="1"/>
  <c r="G23" i="129"/>
  <c r="G29" i="129" s="1"/>
  <c r="G58" i="129" s="1"/>
  <c r="G66" i="129" s="1"/>
  <c r="BN21" i="129"/>
  <c r="BM21" i="129"/>
  <c r="BL21" i="129"/>
  <c r="BK21" i="129"/>
  <c r="BJ21" i="129"/>
  <c r="BI21" i="129"/>
  <c r="BH21" i="129"/>
  <c r="BG21" i="129"/>
  <c r="BF21" i="129"/>
  <c r="BE21" i="129"/>
  <c r="BD21" i="129"/>
  <c r="BC21" i="129"/>
  <c r="BB21" i="129"/>
  <c r="BA21" i="129"/>
  <c r="AZ21" i="129"/>
  <c r="AY21" i="129"/>
  <c r="AY23" i="129" s="1"/>
  <c r="AY29" i="129" s="1"/>
  <c r="AY58" i="129" s="1"/>
  <c r="AY66" i="129" s="1"/>
  <c r="AX21" i="129"/>
  <c r="AW21" i="129"/>
  <c r="AV21" i="129"/>
  <c r="AU21" i="129"/>
  <c r="AT21" i="129"/>
  <c r="AS21" i="129"/>
  <c r="AR21" i="129"/>
  <c r="AQ21" i="129"/>
  <c r="AP21" i="129"/>
  <c r="AO21" i="129"/>
  <c r="AN21" i="129"/>
  <c r="AM21" i="129"/>
  <c r="AL21" i="129"/>
  <c r="AK21" i="129"/>
  <c r="AJ21" i="129"/>
  <c r="AI21" i="129"/>
  <c r="AI23" i="129" s="1"/>
  <c r="AI29" i="129" s="1"/>
  <c r="AI58" i="129" s="1"/>
  <c r="AI66" i="129" s="1"/>
  <c r="AH21" i="129"/>
  <c r="AG21" i="129"/>
  <c r="AF21" i="129"/>
  <c r="AE21" i="129"/>
  <c r="AD21" i="129"/>
  <c r="AC21" i="129"/>
  <c r="AB21" i="129"/>
  <c r="AA21" i="129"/>
  <c r="AA23" i="129" s="1"/>
  <c r="AA29" i="129" s="1"/>
  <c r="AA58" i="129" s="1"/>
  <c r="AA66" i="129" s="1"/>
  <c r="Z21" i="129"/>
  <c r="Y21" i="129"/>
  <c r="X21" i="129"/>
  <c r="W21" i="129"/>
  <c r="V21" i="129"/>
  <c r="U21" i="129"/>
  <c r="T21" i="129"/>
  <c r="S21" i="129"/>
  <c r="R21" i="129"/>
  <c r="Q21" i="129"/>
  <c r="P21" i="129"/>
  <c r="O21" i="129"/>
  <c r="N21" i="129"/>
  <c r="M21" i="129"/>
  <c r="L21" i="129"/>
  <c r="K21" i="129"/>
  <c r="J21" i="129"/>
  <c r="I21" i="129"/>
  <c r="BM19" i="129"/>
  <c r="BK19" i="129"/>
  <c r="BI19" i="129"/>
  <c r="BG19" i="129"/>
  <c r="BG23" i="129" s="1"/>
  <c r="BG29" i="129" s="1"/>
  <c r="BG58" i="129" s="1"/>
  <c r="BG66" i="129" s="1"/>
  <c r="BE19" i="129"/>
  <c r="BC19" i="129"/>
  <c r="BC23" i="129" s="1"/>
  <c r="BC29" i="129" s="1"/>
  <c r="BC58" i="129" s="1"/>
  <c r="BC66" i="129" s="1"/>
  <c r="BA19" i="129"/>
  <c r="AY19" i="129"/>
  <c r="AW19" i="129"/>
  <c r="AU19" i="129"/>
  <c r="AS19" i="129"/>
  <c r="AQ19" i="129"/>
  <c r="AO19" i="129"/>
  <c r="AM19" i="129"/>
  <c r="AM23" i="129" s="1"/>
  <c r="AM29" i="129" s="1"/>
  <c r="AM58" i="129" s="1"/>
  <c r="AM66" i="129" s="1"/>
  <c r="AK19" i="129"/>
  <c r="AI19" i="129"/>
  <c r="AG19" i="129"/>
  <c r="AE19" i="129"/>
  <c r="AE23" i="129" s="1"/>
  <c r="AE29" i="129" s="1"/>
  <c r="AE58" i="129" s="1"/>
  <c r="AE66" i="129" s="1"/>
  <c r="AC19" i="129"/>
  <c r="AA19" i="129"/>
  <c r="Y19" i="129"/>
  <c r="W19" i="129"/>
  <c r="U19" i="129"/>
  <c r="S19" i="129"/>
  <c r="S23" i="129" s="1"/>
  <c r="S29" i="129" s="1"/>
  <c r="S58" i="129" s="1"/>
  <c r="S66" i="129" s="1"/>
  <c r="Q19" i="129"/>
  <c r="O19" i="129"/>
  <c r="O23" i="129" s="1"/>
  <c r="O29" i="129" s="1"/>
  <c r="O58" i="129" s="1"/>
  <c r="O66" i="129" s="1"/>
  <c r="M19" i="129"/>
  <c r="K19" i="129"/>
  <c r="I19" i="129"/>
  <c r="F19" i="129"/>
  <c r="F23" i="129" s="1"/>
  <c r="F29" i="129" s="1"/>
  <c r="F58" i="129" s="1"/>
  <c r="F66" i="129" s="1"/>
  <c r="B16" i="129"/>
  <c r="B14" i="129"/>
  <c r="C14" i="129" s="1"/>
  <c r="B13" i="129"/>
  <c r="C13" i="129" s="1"/>
  <c r="B12" i="129"/>
  <c r="C12" i="129" s="1"/>
  <c r="C11" i="129"/>
  <c r="B11" i="129"/>
  <c r="B10" i="129"/>
  <c r="B9" i="129"/>
  <c r="C9" i="129" s="1"/>
  <c r="B8" i="129"/>
  <c r="C8" i="129" s="1"/>
  <c r="B7" i="129"/>
  <c r="B6" i="129"/>
  <c r="A2" i="129"/>
  <c r="H72" i="120"/>
  <c r="BR70" i="120"/>
  <c r="BQ70" i="120"/>
  <c r="BQ72" i="120" s="1"/>
  <c r="BP70" i="120"/>
  <c r="BO70" i="120"/>
  <c r="BO72" i="120" s="1"/>
  <c r="BN70" i="120"/>
  <c r="BM70" i="120"/>
  <c r="BM72" i="120" s="1"/>
  <c r="BL70" i="120"/>
  <c r="BK70" i="120"/>
  <c r="BK72" i="120" s="1"/>
  <c r="BJ70" i="120"/>
  <c r="BI70" i="120"/>
  <c r="BI72" i="120" s="1"/>
  <c r="BH70" i="120"/>
  <c r="BG70" i="120"/>
  <c r="BG72" i="120" s="1"/>
  <c r="BF70" i="120"/>
  <c r="BE70" i="120"/>
  <c r="BE72" i="120" s="1"/>
  <c r="BD70" i="120"/>
  <c r="BC70" i="120"/>
  <c r="BC72" i="120" s="1"/>
  <c r="BB70" i="120"/>
  <c r="BA70" i="120"/>
  <c r="BA72" i="120" s="1"/>
  <c r="AZ70" i="120"/>
  <c r="AY70" i="120"/>
  <c r="AY72" i="120" s="1"/>
  <c r="AX70" i="120"/>
  <c r="AW70" i="120"/>
  <c r="AW72" i="120" s="1"/>
  <c r="AV70" i="120"/>
  <c r="AU70" i="120"/>
  <c r="AU72" i="120" s="1"/>
  <c r="AT70" i="120"/>
  <c r="AS70" i="120"/>
  <c r="AS72" i="120" s="1"/>
  <c r="AR70" i="120"/>
  <c r="AQ70" i="120"/>
  <c r="AQ72" i="120" s="1"/>
  <c r="AP70" i="120"/>
  <c r="AO70" i="120"/>
  <c r="AO72" i="120" s="1"/>
  <c r="AN70" i="120"/>
  <c r="AM70" i="120"/>
  <c r="AM72" i="120" s="1"/>
  <c r="AL70" i="120"/>
  <c r="AK70" i="120"/>
  <c r="AK72" i="120" s="1"/>
  <c r="AJ70" i="120"/>
  <c r="AI70" i="120"/>
  <c r="AI72" i="120" s="1"/>
  <c r="AH70" i="120"/>
  <c r="AG70" i="120"/>
  <c r="AG72" i="120" s="1"/>
  <c r="AF70" i="120"/>
  <c r="AE70" i="120"/>
  <c r="AE72" i="120" s="1"/>
  <c r="AD70" i="120"/>
  <c r="AC70" i="120"/>
  <c r="AC72" i="120" s="1"/>
  <c r="AB70" i="120"/>
  <c r="AA70" i="120"/>
  <c r="AA72" i="120" s="1"/>
  <c r="Z70" i="120"/>
  <c r="Y70" i="120"/>
  <c r="Y72" i="120" s="1"/>
  <c r="X70" i="120"/>
  <c r="W70" i="120"/>
  <c r="W72" i="120" s="1"/>
  <c r="V70" i="120"/>
  <c r="U70" i="120"/>
  <c r="U72" i="120" s="1"/>
  <c r="T70" i="120"/>
  <c r="S70" i="120"/>
  <c r="S72" i="120" s="1"/>
  <c r="R70" i="120"/>
  <c r="Q70" i="120"/>
  <c r="Q72" i="120" s="1"/>
  <c r="E68" i="120"/>
  <c r="E72" i="120" s="1"/>
  <c r="B66" i="120"/>
  <c r="C66" i="120" s="1"/>
  <c r="BF65" i="120"/>
  <c r="AP65" i="120"/>
  <c r="B65" i="120"/>
  <c r="C65" i="120" s="1"/>
  <c r="AX64" i="120"/>
  <c r="B64" i="120"/>
  <c r="C64" i="120" s="1"/>
  <c r="BR63" i="120"/>
  <c r="BP63" i="120"/>
  <c r="BN63" i="120"/>
  <c r="BL63" i="120"/>
  <c r="BJ63" i="120"/>
  <c r="BH63" i="120"/>
  <c r="BF63" i="120"/>
  <c r="BD63" i="120"/>
  <c r="BB63" i="120"/>
  <c r="AZ63" i="120"/>
  <c r="AX63" i="120"/>
  <c r="AV63" i="120"/>
  <c r="AT63" i="120"/>
  <c r="AR63" i="120"/>
  <c r="AP63" i="120"/>
  <c r="AN63" i="120"/>
  <c r="AL63" i="120"/>
  <c r="AJ63" i="120"/>
  <c r="AH63" i="120"/>
  <c r="AF63" i="120"/>
  <c r="AD63" i="120"/>
  <c r="AB63" i="120"/>
  <c r="Z63" i="120"/>
  <c r="X63" i="120"/>
  <c r="V63" i="120"/>
  <c r="T63" i="120"/>
  <c r="R63" i="120"/>
  <c r="I63" i="120"/>
  <c r="B63" i="120"/>
  <c r="C63" i="120" s="1"/>
  <c r="B62" i="120"/>
  <c r="C62" i="120" s="1"/>
  <c r="AP61" i="120"/>
  <c r="B61" i="120"/>
  <c r="C61" i="120" s="1"/>
  <c r="B60" i="120"/>
  <c r="C60" i="120" s="1"/>
  <c r="B59" i="120"/>
  <c r="C59" i="120" s="1"/>
  <c r="B58" i="120"/>
  <c r="C58" i="120" s="1"/>
  <c r="B57" i="120"/>
  <c r="C57" i="120" s="1"/>
  <c r="B56" i="120"/>
  <c r="C56" i="120" s="1"/>
  <c r="B25" i="120"/>
  <c r="E17" i="120"/>
  <c r="G16" i="120"/>
  <c r="F16" i="120"/>
  <c r="E16" i="120"/>
  <c r="BD63" i="128"/>
  <c r="AJ63" i="128"/>
  <c r="P63" i="128"/>
  <c r="BD62" i="128"/>
  <c r="AR62" i="128"/>
  <c r="AF62" i="128"/>
  <c r="T62" i="128"/>
  <c r="L62" i="128"/>
  <c r="AV55" i="128"/>
  <c r="AN55" i="128"/>
  <c r="AH55" i="128"/>
  <c r="X55" i="128"/>
  <c r="V55" i="128"/>
  <c r="M55" i="128"/>
  <c r="H55" i="128"/>
  <c r="G55" i="128"/>
  <c r="F55" i="128"/>
  <c r="E53" i="128"/>
  <c r="AB53" i="128" s="1"/>
  <c r="E52" i="128"/>
  <c r="AJ52" i="128" s="1"/>
  <c r="E51" i="128"/>
  <c r="R51" i="128" s="1"/>
  <c r="R55" i="128" s="1"/>
  <c r="P50" i="128"/>
  <c r="E50" i="128"/>
  <c r="AJ50" i="128" s="1"/>
  <c r="E49" i="128"/>
  <c r="T49" i="128" s="1"/>
  <c r="E48" i="128"/>
  <c r="AR48" i="128" s="1"/>
  <c r="AR47" i="128"/>
  <c r="E47" i="128"/>
  <c r="AB47" i="128" s="1"/>
  <c r="Z46" i="128"/>
  <c r="E46" i="128"/>
  <c r="E44" i="128"/>
  <c r="N44" i="128" s="1"/>
  <c r="BD43" i="128"/>
  <c r="AJ43" i="128"/>
  <c r="P43" i="128"/>
  <c r="BB42" i="128"/>
  <c r="AP42" i="128"/>
  <c r="AD42" i="128"/>
  <c r="R42" i="128"/>
  <c r="BB41" i="128"/>
  <c r="AP41" i="128"/>
  <c r="AD41" i="128"/>
  <c r="R41" i="128"/>
  <c r="BB40" i="128"/>
  <c r="AP40" i="128"/>
  <c r="AD40" i="128"/>
  <c r="R40" i="128"/>
  <c r="BD39" i="128"/>
  <c r="AT39" i="128"/>
  <c r="AJ39" i="128"/>
  <c r="Z39" i="128"/>
  <c r="P39" i="128"/>
  <c r="K39" i="128"/>
  <c r="BD38" i="128"/>
  <c r="AT38" i="128"/>
  <c r="AJ38" i="128"/>
  <c r="Z38" i="128"/>
  <c r="P38" i="128"/>
  <c r="K38" i="128"/>
  <c r="BD37" i="128"/>
  <c r="AR37" i="128"/>
  <c r="AF37" i="128"/>
  <c r="T37" i="128"/>
  <c r="L37" i="128"/>
  <c r="BD36" i="128"/>
  <c r="AR36" i="128"/>
  <c r="AF36" i="128"/>
  <c r="T36" i="128"/>
  <c r="L36" i="128"/>
  <c r="BD35" i="128"/>
  <c r="AR35" i="128"/>
  <c r="AF35" i="128"/>
  <c r="T35" i="128"/>
  <c r="L35" i="128"/>
  <c r="AZ34" i="128"/>
  <c r="AR34" i="128"/>
  <c r="AJ34" i="128"/>
  <c r="AB34" i="128"/>
  <c r="T34" i="128"/>
  <c r="N34" i="128"/>
  <c r="J34" i="128"/>
  <c r="BD33" i="128"/>
  <c r="AX33" i="128"/>
  <c r="AR33" i="128"/>
  <c r="AL33" i="128"/>
  <c r="AF33" i="128"/>
  <c r="Z33" i="128"/>
  <c r="T33" i="128"/>
  <c r="O33" i="128"/>
  <c r="L33" i="128"/>
  <c r="I33" i="128"/>
  <c r="F28" i="128"/>
  <c r="P29" i="128" s="1"/>
  <c r="E26" i="128"/>
  <c r="E25" i="128"/>
  <c r="AT25" i="128" s="1"/>
  <c r="AQ22" i="128"/>
  <c r="AQ28" i="128" s="1"/>
  <c r="AQ57" i="128" s="1"/>
  <c r="AQ65" i="128" s="1"/>
  <c r="W22" i="128"/>
  <c r="W28" i="128" s="1"/>
  <c r="W57" i="128" s="1"/>
  <c r="W65" i="128" s="1"/>
  <c r="BD20" i="128"/>
  <c r="BC20" i="128"/>
  <c r="BB20" i="128"/>
  <c r="BA20" i="128"/>
  <c r="AZ20" i="128"/>
  <c r="AY20" i="128"/>
  <c r="AX20" i="128"/>
  <c r="AW20" i="128"/>
  <c r="AV20" i="128"/>
  <c r="AU20" i="128"/>
  <c r="AT20" i="128"/>
  <c r="AS20" i="128"/>
  <c r="AR20" i="128"/>
  <c r="AQ20" i="128"/>
  <c r="AP20" i="128"/>
  <c r="AO20" i="128"/>
  <c r="AN20" i="128"/>
  <c r="AM20" i="128"/>
  <c r="AL20" i="128"/>
  <c r="AK20" i="128"/>
  <c r="AJ20" i="128"/>
  <c r="AI20" i="128"/>
  <c r="AH20" i="128"/>
  <c r="AG20" i="128"/>
  <c r="AF20" i="128"/>
  <c r="AE20" i="128"/>
  <c r="AD20" i="128"/>
  <c r="AC20" i="128"/>
  <c r="AB20" i="128"/>
  <c r="AA20" i="128"/>
  <c r="Z20" i="128"/>
  <c r="Y20" i="128"/>
  <c r="X20" i="128"/>
  <c r="W20" i="128"/>
  <c r="V20" i="128"/>
  <c r="U20" i="128"/>
  <c r="T20" i="128"/>
  <c r="S20" i="128"/>
  <c r="R20" i="128"/>
  <c r="Q20" i="128"/>
  <c r="BC18" i="128"/>
  <c r="BA18" i="128"/>
  <c r="AY18" i="128"/>
  <c r="AY22" i="128" s="1"/>
  <c r="AY28" i="128" s="1"/>
  <c r="AY57" i="128" s="1"/>
  <c r="AY65" i="128" s="1"/>
  <c r="AW18" i="128"/>
  <c r="AW22" i="128" s="1"/>
  <c r="AW28" i="128" s="1"/>
  <c r="AW57" i="128" s="1"/>
  <c r="AW65" i="128" s="1"/>
  <c r="AU18" i="128"/>
  <c r="AU22" i="128" s="1"/>
  <c r="AU28" i="128" s="1"/>
  <c r="AU57" i="128" s="1"/>
  <c r="AU65" i="128" s="1"/>
  <c r="AS18" i="128"/>
  <c r="AQ18" i="128"/>
  <c r="AO18" i="128"/>
  <c r="AO22" i="128" s="1"/>
  <c r="AO28" i="128" s="1"/>
  <c r="AO57" i="128" s="1"/>
  <c r="AO65" i="128" s="1"/>
  <c r="AM18" i="128"/>
  <c r="AM22" i="128" s="1"/>
  <c r="AM28" i="128" s="1"/>
  <c r="AM57" i="128" s="1"/>
  <c r="AM65" i="128" s="1"/>
  <c r="AK18" i="128"/>
  <c r="AI18" i="128"/>
  <c r="AI22" i="128" s="1"/>
  <c r="AI28" i="128" s="1"/>
  <c r="AI57" i="128" s="1"/>
  <c r="AI65" i="128" s="1"/>
  <c r="AG18" i="128"/>
  <c r="AG22" i="128" s="1"/>
  <c r="AG28" i="128" s="1"/>
  <c r="AG57" i="128" s="1"/>
  <c r="AG65" i="128" s="1"/>
  <c r="AE18" i="128"/>
  <c r="AE22" i="128" s="1"/>
  <c r="AE28" i="128" s="1"/>
  <c r="AE57" i="128" s="1"/>
  <c r="AE65" i="128" s="1"/>
  <c r="AC18" i="128"/>
  <c r="AA18" i="128"/>
  <c r="Y18" i="128"/>
  <c r="Y22" i="128" s="1"/>
  <c r="Y28" i="128" s="1"/>
  <c r="Y57" i="128" s="1"/>
  <c r="Y65" i="128" s="1"/>
  <c r="W18" i="128"/>
  <c r="U18" i="128"/>
  <c r="S18" i="128"/>
  <c r="S22" i="128" s="1"/>
  <c r="S28" i="128" s="1"/>
  <c r="S57" i="128" s="1"/>
  <c r="S65" i="128" s="1"/>
  <c r="Q18" i="128"/>
  <c r="Q22" i="128" s="1"/>
  <c r="Q28" i="128" s="1"/>
  <c r="Q57" i="128" s="1"/>
  <c r="Q65" i="128" s="1"/>
  <c r="F18" i="128"/>
  <c r="E15" i="120" s="1"/>
  <c r="B15" i="128"/>
  <c r="B13" i="128"/>
  <c r="C13" i="128" s="1"/>
  <c r="B12" i="128"/>
  <c r="B11" i="128"/>
  <c r="C11" i="128" s="1"/>
  <c r="B10" i="128"/>
  <c r="B9" i="128"/>
  <c r="C9" i="128" s="1"/>
  <c r="B8" i="128"/>
  <c r="B7" i="128"/>
  <c r="C7" i="128" s="1"/>
  <c r="B6" i="128"/>
  <c r="A2" i="128"/>
  <c r="H66" i="111"/>
  <c r="F66" i="111"/>
  <c r="BQ64" i="111"/>
  <c r="BP64" i="111"/>
  <c r="BP66" i="111" s="1"/>
  <c r="BO64" i="111"/>
  <c r="BN64" i="111"/>
  <c r="BN66" i="111" s="1"/>
  <c r="BM64" i="111"/>
  <c r="BL64" i="111"/>
  <c r="BL66" i="111" s="1"/>
  <c r="BK64" i="111"/>
  <c r="BJ64" i="111"/>
  <c r="BJ66" i="111" s="1"/>
  <c r="BI64" i="111"/>
  <c r="BH64" i="111"/>
  <c r="BH66" i="111" s="1"/>
  <c r="BG64" i="111"/>
  <c r="BF64" i="111"/>
  <c r="BF66" i="111" s="1"/>
  <c r="BE64" i="111"/>
  <c r="BD64" i="111"/>
  <c r="BD66" i="111" s="1"/>
  <c r="BC64" i="111"/>
  <c r="BB64" i="111"/>
  <c r="BB66" i="111" s="1"/>
  <c r="BA64" i="111"/>
  <c r="AZ64" i="111"/>
  <c r="AZ66" i="111" s="1"/>
  <c r="AY64" i="111"/>
  <c r="AX64" i="111"/>
  <c r="AX66" i="111" s="1"/>
  <c r="AW64" i="111"/>
  <c r="AV64" i="111"/>
  <c r="AV66" i="111" s="1"/>
  <c r="AU64" i="111"/>
  <c r="AT64" i="111"/>
  <c r="AT66" i="111" s="1"/>
  <c r="AS64" i="111"/>
  <c r="AR64" i="111"/>
  <c r="AR66" i="111" s="1"/>
  <c r="AQ64" i="111"/>
  <c r="AP64" i="111"/>
  <c r="AP66" i="111" s="1"/>
  <c r="AO64" i="111"/>
  <c r="AN64" i="111"/>
  <c r="AN66" i="111" s="1"/>
  <c r="AM64" i="111"/>
  <c r="AL64" i="111"/>
  <c r="AL66" i="111" s="1"/>
  <c r="AK64" i="111"/>
  <c r="AJ64" i="111"/>
  <c r="AJ66" i="111" s="1"/>
  <c r="AI64" i="111"/>
  <c r="AH64" i="111"/>
  <c r="AH66" i="111" s="1"/>
  <c r="AG64" i="111"/>
  <c r="AF64" i="111"/>
  <c r="AF66" i="111" s="1"/>
  <c r="AE64" i="111"/>
  <c r="AD64" i="111"/>
  <c r="AD66" i="111" s="1"/>
  <c r="AC64" i="111"/>
  <c r="AB64" i="111"/>
  <c r="AB66" i="111" s="1"/>
  <c r="AA64" i="111"/>
  <c r="Z64" i="111"/>
  <c r="Z66" i="111" s="1"/>
  <c r="Y64" i="111"/>
  <c r="X64" i="111"/>
  <c r="X66" i="111" s="1"/>
  <c r="W64" i="111"/>
  <c r="V64" i="111"/>
  <c r="V66" i="111" s="1"/>
  <c r="U64" i="111"/>
  <c r="T64" i="111"/>
  <c r="T66" i="111" s="1"/>
  <c r="S64" i="111"/>
  <c r="R64" i="111"/>
  <c r="R66" i="111" s="1"/>
  <c r="Q64" i="111"/>
  <c r="P64" i="111"/>
  <c r="P66" i="111" s="1"/>
  <c r="O64" i="111"/>
  <c r="N64" i="111"/>
  <c r="N66" i="111" s="1"/>
  <c r="M64" i="111"/>
  <c r="L64" i="111"/>
  <c r="L66" i="111" s="1"/>
  <c r="F62" i="111"/>
  <c r="B60" i="111"/>
  <c r="C60" i="111" s="1"/>
  <c r="BE59" i="111"/>
  <c r="AO59" i="111"/>
  <c r="B59" i="111"/>
  <c r="E59" i="111" s="1"/>
  <c r="AW58" i="111"/>
  <c r="B58" i="111"/>
  <c r="E58" i="111" s="1"/>
  <c r="B57" i="111"/>
  <c r="C57" i="111" s="1"/>
  <c r="B56" i="111"/>
  <c r="C56" i="111" s="1"/>
  <c r="B55" i="111"/>
  <c r="E55" i="111" s="1"/>
  <c r="AO55" i="111" s="1"/>
  <c r="B54" i="111"/>
  <c r="E54" i="111" s="1"/>
  <c r="B53" i="111"/>
  <c r="C53" i="111" s="1"/>
  <c r="B52" i="111"/>
  <c r="C52" i="111" s="1"/>
  <c r="B51" i="111"/>
  <c r="E51" i="111" s="1"/>
  <c r="B50" i="111"/>
  <c r="E50" i="111" s="1"/>
  <c r="M20" i="111"/>
  <c r="B19" i="111"/>
  <c r="E16" i="111"/>
  <c r="C15" i="111"/>
  <c r="B15" i="111"/>
  <c r="C14" i="111"/>
  <c r="C13" i="111"/>
  <c r="C12" i="111"/>
  <c r="C11" i="111"/>
  <c r="B11" i="111"/>
  <c r="C10" i="111"/>
  <c r="C9" i="111"/>
  <c r="C8" i="111"/>
  <c r="C7" i="111"/>
  <c r="C6" i="111"/>
  <c r="O1" i="111"/>
  <c r="B1" i="111" s="1"/>
  <c r="E25" i="116"/>
  <c r="E24" i="116"/>
  <c r="O25" i="116" s="1"/>
  <c r="E14" i="116"/>
  <c r="O14" i="116" s="1"/>
  <c r="C14" i="116"/>
  <c r="B14" i="111" s="1"/>
  <c r="C13" i="116"/>
  <c r="B13" i="111" s="1"/>
  <c r="C12" i="116"/>
  <c r="B12" i="111" s="1"/>
  <c r="C11" i="116"/>
  <c r="C10" i="116"/>
  <c r="B10" i="111" s="1"/>
  <c r="C9" i="116"/>
  <c r="B9" i="111" s="1"/>
  <c r="C8" i="116"/>
  <c r="B8" i="111" s="1"/>
  <c r="C7" i="116"/>
  <c r="B7" i="111" s="1"/>
  <c r="E6" i="116"/>
  <c r="D6" i="111" s="1"/>
  <c r="BO50" i="111" s="1"/>
  <c r="C6" i="116"/>
  <c r="B6" i="111" s="1"/>
  <c r="E24" i="117"/>
  <c r="AC23" i="117"/>
  <c r="E23" i="117"/>
  <c r="Z24" i="117" s="1"/>
  <c r="G20" i="117"/>
  <c r="F15" i="118" s="1"/>
  <c r="F20" i="117"/>
  <c r="E15" i="118" s="1"/>
  <c r="E13" i="117"/>
  <c r="AC13" i="117" s="1"/>
  <c r="C13" i="117"/>
  <c r="B11" i="118" s="1"/>
  <c r="C12" i="117"/>
  <c r="B10" i="118" s="1"/>
  <c r="C11" i="117"/>
  <c r="B9" i="118" s="1"/>
  <c r="C9" i="117"/>
  <c r="B7" i="118" s="1"/>
  <c r="C8" i="117"/>
  <c r="B6" i="118" s="1"/>
  <c r="C7" i="117"/>
  <c r="B5" i="118" s="1"/>
  <c r="E6" i="117"/>
  <c r="AB6" i="117" s="1"/>
  <c r="B4" i="118"/>
  <c r="E16" i="128"/>
  <c r="O33" i="74"/>
  <c r="H33" i="74"/>
  <c r="E9" i="127"/>
  <c r="I30" i="74"/>
  <c r="E14" i="71"/>
  <c r="G14" i="71" s="1"/>
  <c r="E14" i="68"/>
  <c r="E10" i="6"/>
  <c r="E11" i="48"/>
  <c r="E10" i="48"/>
  <c r="E10" i="71"/>
  <c r="D8" i="118"/>
  <c r="AL65" i="118" s="1"/>
  <c r="D7" i="118"/>
  <c r="AL64" i="118" s="1"/>
  <c r="D6" i="118"/>
  <c r="CB63" i="118" s="1"/>
  <c r="E9" i="69"/>
  <c r="E7" i="113"/>
  <c r="M7" i="113" s="1"/>
  <c r="E14" i="108"/>
  <c r="Z14" i="108" s="1"/>
  <c r="E11" i="101"/>
  <c r="AD11" i="101" s="1"/>
  <c r="E15" i="100"/>
  <c r="Z15" i="100" s="1"/>
  <c r="E14" i="99"/>
  <c r="BJ14" i="99" s="1"/>
  <c r="E14" i="98"/>
  <c r="AT14" i="98" s="1"/>
  <c r="E14" i="69"/>
  <c r="E10" i="68"/>
  <c r="I10" i="68" s="1"/>
  <c r="E10" i="70"/>
  <c r="E16" i="7"/>
  <c r="E11" i="14"/>
  <c r="E10" i="59"/>
  <c r="E10" i="7"/>
  <c r="E10" i="69"/>
  <c r="D10" i="84" s="1"/>
  <c r="E16" i="20"/>
  <c r="D17" i="88" s="1"/>
  <c r="E11" i="7"/>
  <c r="E9" i="20"/>
  <c r="K9" i="20" s="1"/>
  <c r="E11" i="68"/>
  <c r="E11" i="69"/>
  <c r="E9" i="68"/>
  <c r="E10" i="10"/>
  <c r="E11" i="10"/>
  <c r="E7" i="7"/>
  <c r="E7" i="14"/>
  <c r="E15" i="99"/>
  <c r="E15" i="107"/>
  <c r="E7" i="10"/>
  <c r="E7" i="108"/>
  <c r="E7" i="116"/>
  <c r="E10" i="108"/>
  <c r="E10" i="14"/>
  <c r="E10" i="126"/>
  <c r="E6" i="126"/>
  <c r="J6" i="126" s="1"/>
  <c r="E9" i="108"/>
  <c r="E8" i="108"/>
  <c r="U8" i="108" s="1"/>
  <c r="E14" i="128"/>
  <c r="AB14" i="128" s="1"/>
  <c r="R30" i="67"/>
  <c r="H30" i="67"/>
  <c r="B9" i="62"/>
  <c r="E13" i="100"/>
  <c r="B2" i="62"/>
  <c r="E13" i="116" s="1"/>
  <c r="N13" i="116" s="1"/>
  <c r="D4" i="66"/>
  <c r="L1" i="135" s="1"/>
  <c r="B62" i="65"/>
  <c r="I3" i="65"/>
  <c r="J30" i="67" l="1"/>
  <c r="AJ29" i="128"/>
  <c r="BL56" i="129"/>
  <c r="AD26" i="98"/>
  <c r="BD26" i="98"/>
  <c r="AG25" i="107"/>
  <c r="BD25" i="104"/>
  <c r="E52" i="111"/>
  <c r="E13" i="128"/>
  <c r="AB13" i="128" s="1"/>
  <c r="BD29" i="128"/>
  <c r="F57" i="128"/>
  <c r="W23" i="129"/>
  <c r="W29" i="129" s="1"/>
  <c r="W58" i="129" s="1"/>
  <c r="W66" i="129" s="1"/>
  <c r="BK23" i="129"/>
  <c r="BK29" i="129" s="1"/>
  <c r="BK58" i="129" s="1"/>
  <c r="BK66" i="129" s="1"/>
  <c r="N27" i="129"/>
  <c r="H26" i="98"/>
  <c r="AF26" i="98"/>
  <c r="BJ26" i="98"/>
  <c r="AG86" i="77"/>
  <c r="AO86" i="77"/>
  <c r="AW86" i="77"/>
  <c r="BE86" i="77"/>
  <c r="Z25" i="99"/>
  <c r="AR25" i="99"/>
  <c r="BN25" i="99"/>
  <c r="AD47" i="99"/>
  <c r="BN52" i="99"/>
  <c r="F55" i="108"/>
  <c r="F63" i="108" s="1"/>
  <c r="I44" i="108"/>
  <c r="I52" i="108" s="1"/>
  <c r="AE48" i="108"/>
  <c r="AE52" i="108" s="1"/>
  <c r="W24" i="107"/>
  <c r="I25" i="107"/>
  <c r="AA47" i="107"/>
  <c r="AA55" i="107" s="1"/>
  <c r="L49" i="107"/>
  <c r="X50" i="107"/>
  <c r="J24" i="100"/>
  <c r="P54" i="100"/>
  <c r="R47" i="100"/>
  <c r="P49" i="100"/>
  <c r="S24" i="106"/>
  <c r="AI24" i="106"/>
  <c r="P25" i="106"/>
  <c r="AF25" i="106"/>
  <c r="V24" i="102"/>
  <c r="V54" i="102"/>
  <c r="T24" i="103"/>
  <c r="AV46" i="103"/>
  <c r="AD48" i="103"/>
  <c r="H25" i="104"/>
  <c r="R46" i="104"/>
  <c r="BN48" i="104"/>
  <c r="N24" i="117"/>
  <c r="AA22" i="128"/>
  <c r="AA28" i="128" s="1"/>
  <c r="AA57" i="128" s="1"/>
  <c r="AA65" i="128" s="1"/>
  <c r="BC22" i="128"/>
  <c r="BC28" i="128" s="1"/>
  <c r="BC57" i="128" s="1"/>
  <c r="BC65" i="128" s="1"/>
  <c r="AJ25" i="128"/>
  <c r="AR44" i="128"/>
  <c r="J47" i="128"/>
  <c r="J55" i="128" s="1"/>
  <c r="AF27" i="129"/>
  <c r="P51" i="129"/>
  <c r="V25" i="98"/>
  <c r="N26" i="98"/>
  <c r="AN26" i="98"/>
  <c r="L46" i="98"/>
  <c r="N47" i="98"/>
  <c r="N55" i="98" s="1"/>
  <c r="I57" i="99"/>
  <c r="I65" i="99" s="1"/>
  <c r="U57" i="99"/>
  <c r="U65" i="99" s="1"/>
  <c r="AC57" i="99"/>
  <c r="AC65" i="99" s="1"/>
  <c r="AO57" i="99"/>
  <c r="AO65" i="99" s="1"/>
  <c r="BA57" i="99"/>
  <c r="BA65" i="99" s="1"/>
  <c r="J25" i="99"/>
  <c r="AB25" i="99"/>
  <c r="AX25" i="99"/>
  <c r="AD26" i="99"/>
  <c r="BH26" i="99"/>
  <c r="BJ47" i="99"/>
  <c r="BN50" i="99"/>
  <c r="X23" i="108"/>
  <c r="N24" i="108"/>
  <c r="X44" i="108"/>
  <c r="AJ46" i="108"/>
  <c r="G24" i="107"/>
  <c r="AB24" i="107"/>
  <c r="P25" i="107"/>
  <c r="I47" i="107"/>
  <c r="AG47" i="107"/>
  <c r="AG55" i="107" s="1"/>
  <c r="R49" i="107"/>
  <c r="Q52" i="107"/>
  <c r="Q55" i="107" s="1"/>
  <c r="N53" i="107"/>
  <c r="Z24" i="100"/>
  <c r="L25" i="100"/>
  <c r="W25" i="100"/>
  <c r="AG25" i="100"/>
  <c r="AJ49" i="100"/>
  <c r="Z51" i="100"/>
  <c r="F56" i="101"/>
  <c r="F64" i="101" s="1"/>
  <c r="L25" i="101"/>
  <c r="S25" i="101"/>
  <c r="Y25" i="101"/>
  <c r="AG25" i="101"/>
  <c r="G24" i="106"/>
  <c r="W24" i="106"/>
  <c r="T25" i="106"/>
  <c r="AJ25" i="106"/>
  <c r="AD24" i="102"/>
  <c r="AD47" i="102"/>
  <c r="BN48" i="102"/>
  <c r="Z52" i="102"/>
  <c r="BB54" i="102"/>
  <c r="AF24" i="103"/>
  <c r="X25" i="104"/>
  <c r="BL56" i="104"/>
  <c r="L23" i="117"/>
  <c r="AC24" i="117"/>
  <c r="E57" i="111"/>
  <c r="T47" i="128"/>
  <c r="K23" i="129"/>
  <c r="K29" i="129" s="1"/>
  <c r="K58" i="129" s="1"/>
  <c r="K66" i="129" s="1"/>
  <c r="AQ23" i="129"/>
  <c r="AQ29" i="129" s="1"/>
  <c r="AQ58" i="129" s="1"/>
  <c r="AQ66" i="129" s="1"/>
  <c r="Q23" i="129"/>
  <c r="Q29" i="129" s="1"/>
  <c r="Q58" i="129" s="1"/>
  <c r="Q66" i="129" s="1"/>
  <c r="AW23" i="129"/>
  <c r="AW29" i="129" s="1"/>
  <c r="AW58" i="129" s="1"/>
  <c r="AW66" i="129" s="1"/>
  <c r="BE23" i="129"/>
  <c r="BE29" i="129" s="1"/>
  <c r="BE58" i="129" s="1"/>
  <c r="BE66" i="129" s="1"/>
  <c r="AZ27" i="129"/>
  <c r="BD51" i="129"/>
  <c r="V54" i="129"/>
  <c r="BH25" i="98"/>
  <c r="P26" i="98"/>
  <c r="AV26" i="98"/>
  <c r="R46" i="98"/>
  <c r="L25" i="99"/>
  <c r="AH25" i="99"/>
  <c r="BF25" i="99"/>
  <c r="L26" i="99"/>
  <c r="AJ26" i="99"/>
  <c r="BJ26" i="99"/>
  <c r="AL53" i="99"/>
  <c r="H23" i="108"/>
  <c r="AC23" i="108"/>
  <c r="I53" i="108"/>
  <c r="AE53" i="108"/>
  <c r="Q49" i="108"/>
  <c r="N50" i="108"/>
  <c r="N52" i="108" s="1"/>
  <c r="C6" i="122"/>
  <c r="L24" i="107"/>
  <c r="AI24" i="107"/>
  <c r="X25" i="107"/>
  <c r="O56" i="107"/>
  <c r="L47" i="107"/>
  <c r="AJ49" i="107"/>
  <c r="W52" i="107"/>
  <c r="W55" i="107" s="1"/>
  <c r="V53" i="107"/>
  <c r="F56" i="100"/>
  <c r="F64" i="100" s="1"/>
  <c r="O25" i="100"/>
  <c r="Y25" i="100"/>
  <c r="AJ25" i="100"/>
  <c r="I45" i="100"/>
  <c r="AE54" i="101"/>
  <c r="K24" i="106"/>
  <c r="AA24" i="106"/>
  <c r="H25" i="106"/>
  <c r="X25" i="106"/>
  <c r="BB24" i="102"/>
  <c r="X56" i="103"/>
  <c r="AV56" i="103"/>
  <c r="L46" i="103"/>
  <c r="AL47" i="103"/>
  <c r="BJ24" i="104"/>
  <c r="AN25" i="104"/>
  <c r="N47" i="104"/>
  <c r="AD49" i="104"/>
  <c r="AB51" i="104"/>
  <c r="E14" i="112"/>
  <c r="P14" i="112" s="1"/>
  <c r="D69" i="65"/>
  <c r="H18" i="69" s="1"/>
  <c r="C69" i="65"/>
  <c r="B69" i="65"/>
  <c r="T1" i="93"/>
  <c r="L1" i="114"/>
  <c r="K1" i="121"/>
  <c r="T1" i="118"/>
  <c r="L1" i="87"/>
  <c r="L1" i="115"/>
  <c r="K1" i="78"/>
  <c r="L1" i="133"/>
  <c r="L1" i="83"/>
  <c r="K1" i="79"/>
  <c r="U1" i="77"/>
  <c r="T1" i="125"/>
  <c r="L1" i="97"/>
  <c r="K1" i="80"/>
  <c r="K1" i="120"/>
  <c r="N86" i="77"/>
  <c r="AE86" i="77"/>
  <c r="AM86" i="77"/>
  <c r="AU86" i="77"/>
  <c r="BC86" i="77"/>
  <c r="V86" i="77"/>
  <c r="L1" i="122"/>
  <c r="F70" i="118"/>
  <c r="C71" i="118"/>
  <c r="C63" i="118"/>
  <c r="C71" i="65"/>
  <c r="I20" i="132" s="1"/>
  <c r="B71" i="65"/>
  <c r="E8" i="117"/>
  <c r="Z8" i="117" s="1"/>
  <c r="E12" i="117"/>
  <c r="AB12" i="117" s="1"/>
  <c r="E7" i="129"/>
  <c r="BF7" i="129" s="1"/>
  <c r="E7" i="117"/>
  <c r="AB7" i="117" s="1"/>
  <c r="E8" i="128"/>
  <c r="AP8" i="128" s="1"/>
  <c r="E12" i="128"/>
  <c r="AB12" i="128" s="1"/>
  <c r="BH6" i="98"/>
  <c r="AB6" i="98"/>
  <c r="J6" i="44"/>
  <c r="V6" i="102"/>
  <c r="D6" i="91"/>
  <c r="O7" i="116"/>
  <c r="L7" i="116"/>
  <c r="I7" i="116"/>
  <c r="E8" i="116"/>
  <c r="D8" i="111" s="1"/>
  <c r="BE52" i="111" s="1"/>
  <c r="E15" i="129"/>
  <c r="V15" i="129" s="1"/>
  <c r="E15" i="12"/>
  <c r="D14" i="78" s="1"/>
  <c r="E7" i="71"/>
  <c r="K7" i="71" s="1"/>
  <c r="I6" i="116"/>
  <c r="E12" i="116"/>
  <c r="M12" i="116" s="1"/>
  <c r="E10" i="128"/>
  <c r="BD10" i="128" s="1"/>
  <c r="E11" i="126"/>
  <c r="P11" i="126" s="1"/>
  <c r="E7" i="68"/>
  <c r="G7" i="68" s="1"/>
  <c r="E15" i="128"/>
  <c r="P15" i="128" s="1"/>
  <c r="E10" i="117"/>
  <c r="Z10" i="117" s="1"/>
  <c r="E14" i="117"/>
  <c r="AB14" i="117" s="1"/>
  <c r="O6" i="116"/>
  <c r="E15" i="116"/>
  <c r="O15" i="116" s="1"/>
  <c r="E10" i="129"/>
  <c r="J10" i="129" s="1"/>
  <c r="E12" i="108"/>
  <c r="AH12" i="108" s="1"/>
  <c r="E13" i="55"/>
  <c r="J13" i="55" s="1"/>
  <c r="I6" i="100"/>
  <c r="X7" i="105"/>
  <c r="E16" i="129"/>
  <c r="D16" i="119" s="1"/>
  <c r="E13" i="112"/>
  <c r="J13" i="112" s="1"/>
  <c r="D6" i="84"/>
  <c r="L5" i="12"/>
  <c r="G6" i="55"/>
  <c r="H6" i="10"/>
  <c r="J6" i="48"/>
  <c r="F6" i="14"/>
  <c r="AF7" i="106"/>
  <c r="I6" i="55"/>
  <c r="L7" i="106"/>
  <c r="I6" i="7"/>
  <c r="D6" i="89"/>
  <c r="H6" i="14"/>
  <c r="AL15" i="103"/>
  <c r="N6" i="98"/>
  <c r="I6" i="44"/>
  <c r="L6" i="55"/>
  <c r="G6" i="10"/>
  <c r="K6" i="69"/>
  <c r="H7" i="105"/>
  <c r="P7" i="106"/>
  <c r="T7" i="117"/>
  <c r="AB7" i="106"/>
  <c r="AA13" i="117"/>
  <c r="D7" i="111"/>
  <c r="BI51" i="111" s="1"/>
  <c r="W50" i="111"/>
  <c r="M6" i="6"/>
  <c r="L6" i="60"/>
  <c r="BF6" i="104"/>
  <c r="AR6" i="98"/>
  <c r="X6" i="99"/>
  <c r="G6" i="6"/>
  <c r="G6" i="60"/>
  <c r="M6" i="60"/>
  <c r="D4" i="79"/>
  <c r="N6" i="44"/>
  <c r="O6" i="100"/>
  <c r="V12" i="50"/>
  <c r="L7" i="105"/>
  <c r="AB7" i="105"/>
  <c r="T7" i="106"/>
  <c r="AJ7" i="106"/>
  <c r="K6" i="14"/>
  <c r="AF6" i="102"/>
  <c r="T6" i="103"/>
  <c r="P6" i="104"/>
  <c r="BJ6" i="104"/>
  <c r="L6" i="98"/>
  <c r="AT6" i="98"/>
  <c r="AD6" i="99"/>
  <c r="H6" i="6"/>
  <c r="H6" i="60"/>
  <c r="O6" i="60"/>
  <c r="G6" i="44"/>
  <c r="O6" i="44"/>
  <c r="O6" i="55"/>
  <c r="D4" i="83"/>
  <c r="W6" i="100"/>
  <c r="F6" i="10"/>
  <c r="P7" i="105"/>
  <c r="AF7" i="105"/>
  <c r="H7" i="106"/>
  <c r="X7" i="106"/>
  <c r="I6" i="20"/>
  <c r="AZ6" i="103"/>
  <c r="R6" i="104"/>
  <c r="V13" i="117"/>
  <c r="D11" i="77"/>
  <c r="AM78" i="77" s="1"/>
  <c r="L6" i="6"/>
  <c r="D4" i="80"/>
  <c r="I6" i="60"/>
  <c r="AD6" i="100"/>
  <c r="T7" i="105"/>
  <c r="AJ7" i="105"/>
  <c r="AL6" i="104"/>
  <c r="B9" i="122"/>
  <c r="C9" i="122"/>
  <c r="BD48" i="128"/>
  <c r="AL48" i="129"/>
  <c r="AD48" i="129"/>
  <c r="BB48" i="129"/>
  <c r="BL51" i="98"/>
  <c r="BL55" i="98" s="1"/>
  <c r="AB51" i="98"/>
  <c r="AB55" i="98" s="1"/>
  <c r="V48" i="107"/>
  <c r="J48" i="107"/>
  <c r="J55" i="107" s="1"/>
  <c r="N48" i="107"/>
  <c r="N55" i="107" s="1"/>
  <c r="I24" i="113"/>
  <c r="G24" i="113"/>
  <c r="J24" i="113"/>
  <c r="BB53" i="104"/>
  <c r="V53" i="104"/>
  <c r="H23" i="117"/>
  <c r="Z23" i="117"/>
  <c r="H24" i="117"/>
  <c r="AA24" i="117"/>
  <c r="O25" i="128"/>
  <c r="T48" i="128"/>
  <c r="E8" i="129"/>
  <c r="AZ8" i="129" s="1"/>
  <c r="J23" i="117"/>
  <c r="AA23" i="117"/>
  <c r="L24" i="117"/>
  <c r="AB24" i="117"/>
  <c r="E60" i="111"/>
  <c r="E7" i="128"/>
  <c r="AZ7" i="128" s="1"/>
  <c r="U22" i="128"/>
  <c r="U28" i="128" s="1"/>
  <c r="U57" i="128" s="1"/>
  <c r="U65" i="128" s="1"/>
  <c r="AC22" i="128"/>
  <c r="AC28" i="128" s="1"/>
  <c r="AC57" i="128" s="1"/>
  <c r="AC65" i="128" s="1"/>
  <c r="AK22" i="128"/>
  <c r="AK28" i="128" s="1"/>
  <c r="AK57" i="128" s="1"/>
  <c r="AK65" i="128" s="1"/>
  <c r="AS22" i="128"/>
  <c r="AS28" i="128" s="1"/>
  <c r="AS57" i="128" s="1"/>
  <c r="AS65" i="128" s="1"/>
  <c r="BA22" i="128"/>
  <c r="BA28" i="128" s="1"/>
  <c r="BA57" i="128" s="1"/>
  <c r="BA65" i="128" s="1"/>
  <c r="Z25" i="128"/>
  <c r="N47" i="128"/>
  <c r="AZ47" i="128"/>
  <c r="AF48" i="128"/>
  <c r="K50" i="128"/>
  <c r="K55" i="128" s="1"/>
  <c r="BD50" i="128"/>
  <c r="BB51" i="128"/>
  <c r="BB55" i="128" s="1"/>
  <c r="BD52" i="128"/>
  <c r="E13" i="129"/>
  <c r="BN13" i="129" s="1"/>
  <c r="M23" i="129"/>
  <c r="M29" i="129" s="1"/>
  <c r="M58" i="129" s="1"/>
  <c r="M66" i="129" s="1"/>
  <c r="U23" i="129"/>
  <c r="U29" i="129" s="1"/>
  <c r="U58" i="129" s="1"/>
  <c r="U66" i="129" s="1"/>
  <c r="AC23" i="129"/>
  <c r="AC29" i="129" s="1"/>
  <c r="AC58" i="129" s="1"/>
  <c r="AC66" i="129" s="1"/>
  <c r="AK23" i="129"/>
  <c r="AK29" i="129" s="1"/>
  <c r="AK58" i="129" s="1"/>
  <c r="AK66" i="129" s="1"/>
  <c r="AS23" i="129"/>
  <c r="AS29" i="129" s="1"/>
  <c r="AS58" i="129" s="1"/>
  <c r="AS66" i="129" s="1"/>
  <c r="BA23" i="129"/>
  <c r="BA29" i="129" s="1"/>
  <c r="BA58" i="129" s="1"/>
  <c r="BA66" i="129" s="1"/>
  <c r="BI23" i="129"/>
  <c r="BI29" i="129" s="1"/>
  <c r="BI58" i="129" s="1"/>
  <c r="BI66" i="129" s="1"/>
  <c r="H27" i="129"/>
  <c r="AD27" i="129"/>
  <c r="AT27" i="129"/>
  <c r="BL27" i="129"/>
  <c r="AT48" i="129"/>
  <c r="L25" i="98"/>
  <c r="BB25" i="98"/>
  <c r="AT52" i="99"/>
  <c r="I23" i="108"/>
  <c r="U23" i="108"/>
  <c r="Y24" i="108"/>
  <c r="J45" i="108"/>
  <c r="J52" i="108" s="1"/>
  <c r="P48" i="108"/>
  <c r="P52" i="108" s="1"/>
  <c r="K24" i="107"/>
  <c r="T24" i="107"/>
  <c r="H25" i="107"/>
  <c r="O25" i="107"/>
  <c r="U25" i="107"/>
  <c r="AE25" i="107"/>
  <c r="V56" i="107"/>
  <c r="I55" i="107"/>
  <c r="I56" i="107"/>
  <c r="B6" i="115"/>
  <c r="B4" i="115"/>
  <c r="C8" i="115"/>
  <c r="B5" i="115"/>
  <c r="C5" i="115"/>
  <c r="C10" i="115"/>
  <c r="C10" i="114"/>
  <c r="C5" i="114"/>
  <c r="B4" i="114"/>
  <c r="Z46" i="101"/>
  <c r="N46" i="101"/>
  <c r="AD46" i="101"/>
  <c r="AJ51" i="101"/>
  <c r="P51" i="101"/>
  <c r="AI25" i="105"/>
  <c r="O25" i="105"/>
  <c r="AF24" i="105"/>
  <c r="P24" i="105"/>
  <c r="AE25" i="105"/>
  <c r="X24" i="105"/>
  <c r="H24" i="105"/>
  <c r="W25" i="105"/>
  <c r="Z24" i="105"/>
  <c r="BN52" i="103"/>
  <c r="AT52" i="103"/>
  <c r="BN49" i="98"/>
  <c r="AD49" i="98"/>
  <c r="R23" i="117"/>
  <c r="R24" i="117"/>
  <c r="J25" i="128"/>
  <c r="AJ47" i="128"/>
  <c r="AJ55" i="128" s="1"/>
  <c r="L48" i="128"/>
  <c r="Z50" i="128"/>
  <c r="Z55" i="128" s="1"/>
  <c r="AD51" i="128"/>
  <c r="AD55" i="128" s="1"/>
  <c r="P52" i="128"/>
  <c r="P55" i="128" s="1"/>
  <c r="N53" i="128"/>
  <c r="E14" i="129"/>
  <c r="AL14" i="129" s="1"/>
  <c r="I23" i="129"/>
  <c r="I29" i="129" s="1"/>
  <c r="I58" i="129" s="1"/>
  <c r="I66" i="129" s="1"/>
  <c r="AG23" i="129"/>
  <c r="AG29" i="129" s="1"/>
  <c r="AG58" i="129" s="1"/>
  <c r="AG66" i="129" s="1"/>
  <c r="AO23" i="129"/>
  <c r="AO29" i="129" s="1"/>
  <c r="AO58" i="129" s="1"/>
  <c r="AO66" i="129" s="1"/>
  <c r="BM23" i="129"/>
  <c r="BM29" i="129" s="1"/>
  <c r="BM58" i="129" s="1"/>
  <c r="BM66" i="129" s="1"/>
  <c r="T27" i="129"/>
  <c r="AJ27" i="129"/>
  <c r="P56" i="129"/>
  <c r="BD56" i="129"/>
  <c r="N48" i="129"/>
  <c r="N56" i="129" s="1"/>
  <c r="BJ48" i="129"/>
  <c r="AT51" i="129"/>
  <c r="AJ51" i="129"/>
  <c r="BN51" i="129"/>
  <c r="Z53" i="129"/>
  <c r="Z56" i="129" s="1"/>
  <c r="AD25" i="98"/>
  <c r="L55" i="98"/>
  <c r="R49" i="98"/>
  <c r="AN51" i="98"/>
  <c r="AN55" i="98" s="1"/>
  <c r="P86" i="77"/>
  <c r="X86" i="77"/>
  <c r="AT47" i="99"/>
  <c r="V47" i="99"/>
  <c r="V55" i="99" s="1"/>
  <c r="AI23" i="108"/>
  <c r="AJ23" i="108"/>
  <c r="AB23" i="108"/>
  <c r="T23" i="108"/>
  <c r="L23" i="108"/>
  <c r="P23" i="108"/>
  <c r="Y23" i="108"/>
  <c r="AJ44" i="108"/>
  <c r="AG44" i="108"/>
  <c r="AG52" i="108" s="1"/>
  <c r="L44" i="108"/>
  <c r="AA44" i="108"/>
  <c r="AI51" i="108"/>
  <c r="AI53" i="108" s="1"/>
  <c r="Q51" i="108"/>
  <c r="AH24" i="107"/>
  <c r="AF24" i="107"/>
  <c r="X24" i="107"/>
  <c r="P24" i="107"/>
  <c r="H24" i="107"/>
  <c r="O24" i="107"/>
  <c r="AA24" i="107"/>
  <c r="AJ24" i="107"/>
  <c r="K25" i="107"/>
  <c r="S25" i="107"/>
  <c r="Y25" i="107"/>
  <c r="Z48" i="107"/>
  <c r="Z56" i="107" s="1"/>
  <c r="E6" i="112"/>
  <c r="I6" i="112" s="1"/>
  <c r="W50" i="100"/>
  <c r="W54" i="100" s="1"/>
  <c r="Q50" i="100"/>
  <c r="P54" i="101"/>
  <c r="F61" i="118"/>
  <c r="C61" i="118"/>
  <c r="BJ25" i="102"/>
  <c r="BH25" i="102"/>
  <c r="AR25" i="102"/>
  <c r="AB25" i="102"/>
  <c r="L25" i="102"/>
  <c r="BD25" i="102"/>
  <c r="AN25" i="102"/>
  <c r="X25" i="102"/>
  <c r="H25" i="102"/>
  <c r="BL25" i="102"/>
  <c r="AV25" i="102"/>
  <c r="AF25" i="102"/>
  <c r="P25" i="102"/>
  <c r="AJ25" i="102"/>
  <c r="AJ54" i="107"/>
  <c r="P54" i="107"/>
  <c r="P55" i="107" s="1"/>
  <c r="C9" i="113"/>
  <c r="B7" i="114" s="1"/>
  <c r="AT50" i="104"/>
  <c r="BD50" i="104"/>
  <c r="BD56" i="104" s="1"/>
  <c r="P50" i="104"/>
  <c r="P56" i="104" s="1"/>
  <c r="E53" i="111"/>
  <c r="AT50" i="128"/>
  <c r="AT55" i="128" s="1"/>
  <c r="AP51" i="128"/>
  <c r="AP55" i="128" s="1"/>
  <c r="AR53" i="128"/>
  <c r="BB27" i="129"/>
  <c r="AN27" i="129"/>
  <c r="X27" i="129"/>
  <c r="L27" i="129"/>
  <c r="V27" i="129"/>
  <c r="AR27" i="129"/>
  <c r="BJ27" i="129"/>
  <c r="V48" i="129"/>
  <c r="V56" i="129" s="1"/>
  <c r="AD50" i="129"/>
  <c r="BB50" i="129"/>
  <c r="AB52" i="129"/>
  <c r="AB56" i="129" s="1"/>
  <c r="AZ52" i="129"/>
  <c r="AZ56" i="129" s="1"/>
  <c r="BN53" i="129"/>
  <c r="AR25" i="98"/>
  <c r="N25" i="98"/>
  <c r="AL25" i="98"/>
  <c r="AP49" i="98"/>
  <c r="V45" i="108"/>
  <c r="V52" i="108" s="1"/>
  <c r="Z45" i="108"/>
  <c r="AD46" i="108"/>
  <c r="R46" i="108"/>
  <c r="Z48" i="108"/>
  <c r="K48" i="108"/>
  <c r="AH25" i="107"/>
  <c r="AF25" i="107"/>
  <c r="AA25" i="107"/>
  <c r="AJ25" i="107"/>
  <c r="AC25" i="107"/>
  <c r="W25" i="107"/>
  <c r="Q25" i="107"/>
  <c r="L25" i="107"/>
  <c r="G25" i="107"/>
  <c r="M25" i="107"/>
  <c r="T25" i="107"/>
  <c r="AB25" i="107"/>
  <c r="AD48" i="107"/>
  <c r="Z51" i="107"/>
  <c r="K51" i="107"/>
  <c r="K55" i="107" s="1"/>
  <c r="AE51" i="107"/>
  <c r="AE55" i="107" s="1"/>
  <c r="C7" i="114"/>
  <c r="AI50" i="101"/>
  <c r="AI54" i="101" s="1"/>
  <c r="Q50" i="101"/>
  <c r="Q54" i="101" s="1"/>
  <c r="AC50" i="101"/>
  <c r="W50" i="101"/>
  <c r="W54" i="101" s="1"/>
  <c r="T25" i="102"/>
  <c r="BN49" i="129"/>
  <c r="X26" i="98"/>
  <c r="AT26" i="98"/>
  <c r="AV46" i="98"/>
  <c r="AV55" i="98" s="1"/>
  <c r="T25" i="99"/>
  <c r="AJ25" i="99"/>
  <c r="AZ25" i="99"/>
  <c r="AB26" i="99"/>
  <c r="W53" i="108"/>
  <c r="B7" i="122"/>
  <c r="B7" i="115"/>
  <c r="Z46" i="100"/>
  <c r="N46" i="100"/>
  <c r="N54" i="100" s="1"/>
  <c r="AH24" i="101"/>
  <c r="Z24" i="101"/>
  <c r="J24" i="101"/>
  <c r="BN50" i="102"/>
  <c r="AJ50" i="102"/>
  <c r="P50" i="102"/>
  <c r="P56" i="102" s="1"/>
  <c r="BD50" i="102"/>
  <c r="AL53" i="102"/>
  <c r="BB53" i="102"/>
  <c r="V53" i="102"/>
  <c r="BL24" i="103"/>
  <c r="BD24" i="103"/>
  <c r="AN24" i="103"/>
  <c r="X24" i="103"/>
  <c r="L24" i="103"/>
  <c r="AZ24" i="103"/>
  <c r="AJ24" i="103"/>
  <c r="V24" i="103"/>
  <c r="H24" i="103"/>
  <c r="BJ24" i="103"/>
  <c r="AR24" i="103"/>
  <c r="AD24" i="103"/>
  <c r="N24" i="103"/>
  <c r="BN25" i="103"/>
  <c r="BL25" i="103"/>
  <c r="V25" i="103"/>
  <c r="BB25" i="103"/>
  <c r="J25" i="103"/>
  <c r="AF25" i="103"/>
  <c r="BL51" i="103"/>
  <c r="AN51" i="103"/>
  <c r="AN56" i="103" s="1"/>
  <c r="AB51" i="103"/>
  <c r="AB56" i="103" s="1"/>
  <c r="AZ51" i="103"/>
  <c r="AZ56" i="103" s="1"/>
  <c r="X47" i="107"/>
  <c r="H25" i="100"/>
  <c r="M25" i="100"/>
  <c r="S25" i="100"/>
  <c r="X25" i="100"/>
  <c r="AC25" i="100"/>
  <c r="AI25" i="100"/>
  <c r="AC54" i="100"/>
  <c r="AG45" i="100"/>
  <c r="AG54" i="100" s="1"/>
  <c r="K25" i="101"/>
  <c r="P25" i="101"/>
  <c r="U25" i="101"/>
  <c r="AA25" i="101"/>
  <c r="AF25" i="101"/>
  <c r="O45" i="101"/>
  <c r="O54" i="101" s="1"/>
  <c r="AJ49" i="101"/>
  <c r="I24" i="106"/>
  <c r="Q24" i="106"/>
  <c r="Y24" i="106"/>
  <c r="AG24" i="106"/>
  <c r="J25" i="106"/>
  <c r="R25" i="106"/>
  <c r="Z25" i="106"/>
  <c r="AH25" i="106"/>
  <c r="N47" i="102"/>
  <c r="BN49" i="102"/>
  <c r="BN52" i="102"/>
  <c r="AP46" i="103"/>
  <c r="N47" i="103"/>
  <c r="N56" i="103" s="1"/>
  <c r="R48" i="103"/>
  <c r="V53" i="103"/>
  <c r="N24" i="104"/>
  <c r="BB24" i="104"/>
  <c r="P25" i="104"/>
  <c r="AV25" i="104"/>
  <c r="L46" i="104"/>
  <c r="L56" i="104" s="1"/>
  <c r="R48" i="104"/>
  <c r="Z52" i="104"/>
  <c r="V54" i="104"/>
  <c r="K25" i="100"/>
  <c r="P25" i="100"/>
  <c r="U25" i="100"/>
  <c r="AA25" i="100"/>
  <c r="AF25" i="100"/>
  <c r="I54" i="100"/>
  <c r="Q54" i="100"/>
  <c r="AG45" i="101"/>
  <c r="M24" i="106"/>
  <c r="U24" i="106"/>
  <c r="AC24" i="106"/>
  <c r="N25" i="106"/>
  <c r="V25" i="106"/>
  <c r="AD25" i="106"/>
  <c r="AD56" i="102"/>
  <c r="AT47" i="102"/>
  <c r="BL56" i="103"/>
  <c r="R46" i="103"/>
  <c r="BH46" i="103"/>
  <c r="BB48" i="103"/>
  <c r="AD24" i="104"/>
  <c r="AF25" i="104"/>
  <c r="BL25" i="104"/>
  <c r="AB56" i="104"/>
  <c r="AP46" i="104"/>
  <c r="AT47" i="104"/>
  <c r="AN51" i="104"/>
  <c r="AN56" i="104" s="1"/>
  <c r="BD56" i="102"/>
  <c r="BJ47" i="102"/>
  <c r="L56" i="103"/>
  <c r="AV46" i="104"/>
  <c r="AV56" i="104" s="1"/>
  <c r="D8" i="122"/>
  <c r="L9" i="127"/>
  <c r="J9" i="127"/>
  <c r="H9" i="127"/>
  <c r="P9" i="127"/>
  <c r="AB16" i="128"/>
  <c r="AR16" i="128"/>
  <c r="N16" i="128"/>
  <c r="AZ8" i="128"/>
  <c r="E11" i="104"/>
  <c r="E11" i="103"/>
  <c r="E12" i="7"/>
  <c r="E11" i="20"/>
  <c r="D12" i="88" s="1"/>
  <c r="E10" i="50"/>
  <c r="D9" i="77" s="1"/>
  <c r="AU76" i="77" s="1"/>
  <c r="E13" i="48"/>
  <c r="D9" i="118"/>
  <c r="BP66" i="118" s="1"/>
  <c r="E8" i="106"/>
  <c r="V8" i="106" s="1"/>
  <c r="E8" i="105"/>
  <c r="V8" i="105" s="1"/>
  <c r="E12" i="100"/>
  <c r="E12" i="55"/>
  <c r="D10" i="83" s="1"/>
  <c r="E12" i="58"/>
  <c r="E11" i="19"/>
  <c r="C9" i="93" s="1"/>
  <c r="E12" i="69"/>
  <c r="K12" i="69" s="1"/>
  <c r="E13" i="59"/>
  <c r="E11" i="102"/>
  <c r="E12" i="71"/>
  <c r="D12" i="86" s="1"/>
  <c r="E12" i="101"/>
  <c r="AD12" i="101" s="1"/>
  <c r="E12" i="10"/>
  <c r="D12" i="92" s="1"/>
  <c r="E13" i="44"/>
  <c r="D11" i="97" s="1"/>
  <c r="E12" i="112"/>
  <c r="D10" i="115" s="1"/>
  <c r="E12" i="126"/>
  <c r="D11" i="121" s="1"/>
  <c r="E11" i="108"/>
  <c r="E11" i="99"/>
  <c r="E11" i="98"/>
  <c r="E12" i="70"/>
  <c r="D10" i="87" s="1"/>
  <c r="E12" i="68"/>
  <c r="K12" i="68" s="1"/>
  <c r="E10" i="127"/>
  <c r="D9" i="122" s="1"/>
  <c r="E12" i="12"/>
  <c r="D11" i="78" s="1"/>
  <c r="G32" i="74"/>
  <c r="G32" i="67"/>
  <c r="F32" i="74"/>
  <c r="F32" i="67"/>
  <c r="M31" i="74"/>
  <c r="L31" i="74"/>
  <c r="K31" i="67"/>
  <c r="L31" i="67"/>
  <c r="P31" i="74"/>
  <c r="N31" i="67"/>
  <c r="Q31" i="74"/>
  <c r="O31" i="67"/>
  <c r="F33" i="74"/>
  <c r="F33" i="67"/>
  <c r="P30" i="74"/>
  <c r="N30" i="67"/>
  <c r="J33" i="74"/>
  <c r="I33" i="67"/>
  <c r="K33" i="74"/>
  <c r="J33" i="67"/>
  <c r="E17" i="14"/>
  <c r="J17" i="14" s="1"/>
  <c r="E22" i="18"/>
  <c r="K22" i="18" s="1"/>
  <c r="D22" i="90"/>
  <c r="E14" i="107"/>
  <c r="V14" i="107" s="1"/>
  <c r="E8" i="126"/>
  <c r="E18" i="14"/>
  <c r="G18" i="14" s="1"/>
  <c r="D23" i="90"/>
  <c r="E23" i="18"/>
  <c r="E7" i="99"/>
  <c r="AL7" i="99" s="1"/>
  <c r="E7" i="98"/>
  <c r="AH7" i="98" s="1"/>
  <c r="D12" i="90"/>
  <c r="E12" i="18"/>
  <c r="E7" i="20"/>
  <c r="H7" i="20" s="1"/>
  <c r="V15" i="107"/>
  <c r="N15" i="107"/>
  <c r="I7" i="7"/>
  <c r="F7" i="7"/>
  <c r="J7" i="7"/>
  <c r="D7" i="89"/>
  <c r="H7" i="7"/>
  <c r="G7" i="7"/>
  <c r="H10" i="10"/>
  <c r="D10" i="92"/>
  <c r="I10" i="10"/>
  <c r="E16" i="105"/>
  <c r="AJ16" i="105" s="1"/>
  <c r="E16" i="106"/>
  <c r="Z16" i="106" s="1"/>
  <c r="E9" i="71"/>
  <c r="E9" i="70"/>
  <c r="E11" i="71"/>
  <c r="K11" i="71" s="1"/>
  <c r="E11" i="70"/>
  <c r="E13" i="106"/>
  <c r="J13" i="106" s="1"/>
  <c r="E13" i="105"/>
  <c r="V13" i="105" s="1"/>
  <c r="E10" i="19"/>
  <c r="C8" i="93" s="1"/>
  <c r="C21" i="93" s="1"/>
  <c r="G22" i="93" s="1"/>
  <c r="I22" i="93" s="1"/>
  <c r="E11" i="12"/>
  <c r="D10" i="78" s="1"/>
  <c r="E9" i="50"/>
  <c r="D11" i="91"/>
  <c r="I11" i="14"/>
  <c r="N10" i="70"/>
  <c r="D8" i="87"/>
  <c r="E7" i="48"/>
  <c r="N7" i="48" s="1"/>
  <c r="E7" i="101"/>
  <c r="Y7" i="101" s="1"/>
  <c r="E7" i="44"/>
  <c r="K7" i="44" s="1"/>
  <c r="E7" i="59"/>
  <c r="I7" i="59" s="1"/>
  <c r="D6" i="90"/>
  <c r="E6" i="18"/>
  <c r="L6" i="18" s="1"/>
  <c r="D30" i="74"/>
  <c r="E30" i="74"/>
  <c r="H30" i="74"/>
  <c r="O30" i="74"/>
  <c r="AC6" i="117"/>
  <c r="K13" i="116"/>
  <c r="J24" i="116"/>
  <c r="N24" i="116"/>
  <c r="H25" i="116"/>
  <c r="L25" i="116"/>
  <c r="D33" i="119"/>
  <c r="D29" i="119"/>
  <c r="D42" i="120"/>
  <c r="D38" i="120"/>
  <c r="C14" i="120"/>
  <c r="C12" i="120"/>
  <c r="C10" i="120"/>
  <c r="C8" i="120"/>
  <c r="C6" i="120"/>
  <c r="C4" i="120"/>
  <c r="AX26" i="128"/>
  <c r="AP26" i="128"/>
  <c r="AH26" i="128"/>
  <c r="Z26" i="128"/>
  <c r="R26" i="128"/>
  <c r="M26" i="128"/>
  <c r="I26" i="128"/>
  <c r="K26" i="128"/>
  <c r="P26" i="128"/>
  <c r="AB26" i="128"/>
  <c r="AL26" i="128"/>
  <c r="AV26" i="128"/>
  <c r="BD49" i="128"/>
  <c r="B5" i="120"/>
  <c r="C7" i="120"/>
  <c r="B13" i="120"/>
  <c r="D37" i="120"/>
  <c r="D43" i="120"/>
  <c r="B17" i="119"/>
  <c r="B14" i="119"/>
  <c r="B12" i="119"/>
  <c r="C10" i="119"/>
  <c r="C8" i="119"/>
  <c r="C6" i="119"/>
  <c r="C6" i="129"/>
  <c r="B6" i="119" s="1"/>
  <c r="BL26" i="129"/>
  <c r="BD26" i="129"/>
  <c r="AV26" i="129"/>
  <c r="AN26" i="129"/>
  <c r="AF26" i="129"/>
  <c r="X26" i="129"/>
  <c r="P26" i="129"/>
  <c r="H26" i="129"/>
  <c r="R26" i="129"/>
  <c r="AB26" i="129"/>
  <c r="AL26" i="129"/>
  <c r="AX26" i="129"/>
  <c r="BH26" i="129"/>
  <c r="AP47" i="129"/>
  <c r="AP56" i="129" s="1"/>
  <c r="L47" i="129"/>
  <c r="L56" i="129" s="1"/>
  <c r="AV47" i="129"/>
  <c r="AV56" i="129" s="1"/>
  <c r="C7" i="119"/>
  <c r="B10" i="119"/>
  <c r="C12" i="119"/>
  <c r="B15" i="119"/>
  <c r="D26" i="119"/>
  <c r="D36" i="119"/>
  <c r="BG87" i="77"/>
  <c r="AN51" i="99"/>
  <c r="AN55" i="99" s="1"/>
  <c r="AB51" i="99"/>
  <c r="AB55" i="99" s="1"/>
  <c r="BL51" i="99"/>
  <c r="BL55" i="99" s="1"/>
  <c r="AH7" i="108"/>
  <c r="AI7" i="108"/>
  <c r="AC7" i="108"/>
  <c r="X7" i="108"/>
  <c r="S7" i="108"/>
  <c r="M7" i="108"/>
  <c r="H7" i="108"/>
  <c r="AG7" i="108"/>
  <c r="AB7" i="108"/>
  <c r="W7" i="108"/>
  <c r="Q7" i="108"/>
  <c r="L7" i="108"/>
  <c r="G7" i="108"/>
  <c r="AF7" i="108"/>
  <c r="U7" i="108"/>
  <c r="K7" i="108"/>
  <c r="T7" i="108"/>
  <c r="AJ7" i="108"/>
  <c r="N10" i="126"/>
  <c r="J10" i="126"/>
  <c r="E13" i="6"/>
  <c r="D11" i="80" s="1"/>
  <c r="E10" i="107"/>
  <c r="AG10" i="107" s="1"/>
  <c r="AD15" i="107"/>
  <c r="E7" i="112"/>
  <c r="N7" i="112" s="1"/>
  <c r="D4" i="114"/>
  <c r="J6" i="113"/>
  <c r="I6" i="113"/>
  <c r="J9" i="69"/>
  <c r="D9" i="84"/>
  <c r="L9" i="69"/>
  <c r="BB54" i="103"/>
  <c r="AL54" i="103"/>
  <c r="V54" i="103"/>
  <c r="E13" i="104"/>
  <c r="BL13" i="104" s="1"/>
  <c r="E13" i="103"/>
  <c r="AL13" i="103" s="1"/>
  <c r="E17" i="7"/>
  <c r="D17" i="89" s="1"/>
  <c r="E20" i="14"/>
  <c r="I20" i="14" s="1"/>
  <c r="E15" i="48"/>
  <c r="D25" i="90"/>
  <c r="E25" i="18"/>
  <c r="H25" i="18" s="1"/>
  <c r="E15" i="20"/>
  <c r="G15" i="20" s="1"/>
  <c r="E10" i="105"/>
  <c r="AA10" i="105" s="1"/>
  <c r="E15" i="71"/>
  <c r="E15" i="68"/>
  <c r="I15" i="68" s="1"/>
  <c r="E15" i="69"/>
  <c r="I15" i="69" s="1"/>
  <c r="E13" i="102"/>
  <c r="AT13" i="102" s="1"/>
  <c r="E10" i="106"/>
  <c r="AC10" i="106" s="1"/>
  <c r="E14" i="10"/>
  <c r="E15" i="59"/>
  <c r="I15" i="59" s="1"/>
  <c r="E14" i="58"/>
  <c r="J14" i="58" s="1"/>
  <c r="E14" i="100"/>
  <c r="U14" i="100" s="1"/>
  <c r="E13" i="108"/>
  <c r="Z13" i="108" s="1"/>
  <c r="E13" i="99"/>
  <c r="V13" i="99" s="1"/>
  <c r="E13" i="107"/>
  <c r="G13" i="107" s="1"/>
  <c r="E13" i="98"/>
  <c r="Z13" i="98" s="1"/>
  <c r="E14" i="7"/>
  <c r="E13" i="20"/>
  <c r="J13" i="20" s="1"/>
  <c r="C30" i="74"/>
  <c r="U30" i="74"/>
  <c r="S30" i="67"/>
  <c r="C30" i="67"/>
  <c r="I33" i="74"/>
  <c r="H33" i="67"/>
  <c r="E33" i="74"/>
  <c r="E33" i="67"/>
  <c r="N32" i="74"/>
  <c r="M32" i="67"/>
  <c r="K33" i="67"/>
  <c r="L33" i="74"/>
  <c r="D33" i="74"/>
  <c r="D44" i="74" s="1"/>
  <c r="G8" i="96" s="1"/>
  <c r="D33" i="67"/>
  <c r="Q30" i="74"/>
  <c r="O30" i="67"/>
  <c r="R31" i="74"/>
  <c r="P31" i="67"/>
  <c r="R30" i="74"/>
  <c r="P30" i="67"/>
  <c r="E8" i="48"/>
  <c r="J8" i="48" s="1"/>
  <c r="E8" i="7"/>
  <c r="J8" i="7" s="1"/>
  <c r="D13" i="90"/>
  <c r="E13" i="18"/>
  <c r="I13" i="18" s="1"/>
  <c r="E8" i="14"/>
  <c r="E8" i="123"/>
  <c r="V8" i="123" s="1"/>
  <c r="E8" i="68"/>
  <c r="D8" i="85" s="1"/>
  <c r="E8" i="69"/>
  <c r="I8" i="69" s="1"/>
  <c r="E7" i="50"/>
  <c r="N7" i="50" s="1"/>
  <c r="E8" i="112"/>
  <c r="J8" i="112" s="1"/>
  <c r="E8" i="10"/>
  <c r="D8" i="92" s="1"/>
  <c r="E8" i="59"/>
  <c r="K8" i="59" s="1"/>
  <c r="E8" i="55"/>
  <c r="E8" i="58"/>
  <c r="K8" i="58" s="1"/>
  <c r="E8" i="44"/>
  <c r="J8" i="44" s="1"/>
  <c r="E8" i="113"/>
  <c r="P8" i="113" s="1"/>
  <c r="E8" i="60"/>
  <c r="J8" i="60" s="1"/>
  <c r="E8" i="6"/>
  <c r="H8" i="6" s="1"/>
  <c r="E7" i="12"/>
  <c r="K7" i="12" s="1"/>
  <c r="E9" i="7"/>
  <c r="E8" i="12"/>
  <c r="D24" i="90"/>
  <c r="E24" i="18"/>
  <c r="E19" i="14"/>
  <c r="G19" i="14" s="1"/>
  <c r="E7" i="18"/>
  <c r="J7" i="18" s="1"/>
  <c r="D7" i="90"/>
  <c r="E9" i="104"/>
  <c r="BB9" i="104" s="1"/>
  <c r="E9" i="103"/>
  <c r="AD9" i="103" s="1"/>
  <c r="E9" i="102"/>
  <c r="BN9" i="102" s="1"/>
  <c r="E9" i="19"/>
  <c r="L9" i="19" s="1"/>
  <c r="E8" i="50"/>
  <c r="E10" i="12"/>
  <c r="D9" i="78" s="1"/>
  <c r="H11" i="7"/>
  <c r="J11" i="7"/>
  <c r="I11" i="7"/>
  <c r="D11" i="89"/>
  <c r="E11" i="100"/>
  <c r="E11" i="113"/>
  <c r="E9" i="55"/>
  <c r="E15" i="18"/>
  <c r="J15" i="18" s="1"/>
  <c r="D15" i="90"/>
  <c r="E9" i="48"/>
  <c r="K9" i="48" s="1"/>
  <c r="E9" i="10"/>
  <c r="E15" i="101"/>
  <c r="E9" i="44"/>
  <c r="N10" i="6"/>
  <c r="D8" i="80"/>
  <c r="O32" i="74"/>
  <c r="H32" i="74"/>
  <c r="E10" i="116"/>
  <c r="G24" i="116"/>
  <c r="I25" i="116"/>
  <c r="C50" i="111"/>
  <c r="C51" i="111"/>
  <c r="E9" i="128"/>
  <c r="BD25" i="128"/>
  <c r="AV25" i="128"/>
  <c r="AN25" i="128"/>
  <c r="AF25" i="128"/>
  <c r="X25" i="128"/>
  <c r="P25" i="128"/>
  <c r="L25" i="128"/>
  <c r="H25" i="128"/>
  <c r="K25" i="128"/>
  <c r="AB25" i="128"/>
  <c r="AX25" i="128"/>
  <c r="L26" i="128"/>
  <c r="AD26" i="128"/>
  <c r="AZ26" i="128"/>
  <c r="AF46" i="128"/>
  <c r="I46" i="128"/>
  <c r="I55" i="128" s="1"/>
  <c r="AL46" i="128"/>
  <c r="AL55" i="128" s="1"/>
  <c r="L49" i="128"/>
  <c r="C5" i="120"/>
  <c r="B11" i="120"/>
  <c r="T26" i="129"/>
  <c r="AD26" i="129"/>
  <c r="AZ26" i="129"/>
  <c r="BJ26" i="129"/>
  <c r="AD56" i="129"/>
  <c r="R47" i="129"/>
  <c r="R56" i="129" s="1"/>
  <c r="B11" i="119"/>
  <c r="C15" i="119"/>
  <c r="BB53" i="98"/>
  <c r="AL53" i="98"/>
  <c r="V53" i="98"/>
  <c r="AV46" i="99"/>
  <c r="AV55" i="99" s="1"/>
  <c r="R46" i="99"/>
  <c r="AP46" i="99"/>
  <c r="L46" i="99"/>
  <c r="L55" i="99" s="1"/>
  <c r="BH46" i="99"/>
  <c r="BH55" i="99" s="1"/>
  <c r="AI8" i="108"/>
  <c r="AG8" i="108"/>
  <c r="Y8" i="108"/>
  <c r="Q8" i="108"/>
  <c r="I8" i="108"/>
  <c r="AF8" i="108"/>
  <c r="X8" i="108"/>
  <c r="P8" i="108"/>
  <c r="H8" i="108"/>
  <c r="AC8" i="108"/>
  <c r="M8" i="108"/>
  <c r="AJ24" i="108"/>
  <c r="AF24" i="108"/>
  <c r="AB24" i="108"/>
  <c r="X24" i="108"/>
  <c r="T24" i="108"/>
  <c r="P24" i="108"/>
  <c r="L24" i="108"/>
  <c r="H24" i="108"/>
  <c r="AI24" i="108"/>
  <c r="AE24" i="108"/>
  <c r="AA24" i="108"/>
  <c r="W24" i="108"/>
  <c r="S24" i="108"/>
  <c r="O24" i="108"/>
  <c r="K24" i="108"/>
  <c r="G24" i="108"/>
  <c r="AC24" i="108"/>
  <c r="U24" i="108"/>
  <c r="M24" i="108"/>
  <c r="AA56" i="107"/>
  <c r="E9" i="60"/>
  <c r="D7" i="79" s="1"/>
  <c r="C13" i="112"/>
  <c r="B11" i="115" s="1"/>
  <c r="E9" i="58"/>
  <c r="K9" i="58" s="1"/>
  <c r="D5" i="121"/>
  <c r="I6" i="126"/>
  <c r="G6" i="116"/>
  <c r="L6" i="116"/>
  <c r="M7" i="116"/>
  <c r="E9" i="116"/>
  <c r="M9" i="116" s="1"/>
  <c r="H13" i="116"/>
  <c r="N14" i="116"/>
  <c r="L24" i="116"/>
  <c r="AU50" i="111"/>
  <c r="E56" i="111"/>
  <c r="C59" i="111"/>
  <c r="E11" i="128"/>
  <c r="AZ25" i="128"/>
  <c r="N55" i="128"/>
  <c r="L46" i="128"/>
  <c r="L55" i="128" s="1"/>
  <c r="E9" i="129"/>
  <c r="BB9" i="129" s="1"/>
  <c r="H6" i="117"/>
  <c r="K6" i="116"/>
  <c r="G13" i="116"/>
  <c r="L13" i="116"/>
  <c r="K24" i="116"/>
  <c r="O24" i="116"/>
  <c r="M25" i="116"/>
  <c r="AI50" i="111"/>
  <c r="C55" i="111"/>
  <c r="D34" i="120"/>
  <c r="C12" i="128"/>
  <c r="B10" i="120" s="1"/>
  <c r="R25" i="128"/>
  <c r="AL25" i="128"/>
  <c r="G26" i="128"/>
  <c r="T26" i="128"/>
  <c r="AN26" i="128"/>
  <c r="B8" i="120"/>
  <c r="C13" i="120"/>
  <c r="D39" i="120"/>
  <c r="D44" i="120"/>
  <c r="E6" i="129"/>
  <c r="T6" i="129" s="1"/>
  <c r="C7" i="129"/>
  <c r="E11" i="129"/>
  <c r="D11" i="119" s="1"/>
  <c r="BC57" i="119" s="1"/>
  <c r="J26" i="129"/>
  <c r="AP26" i="129"/>
  <c r="BH47" i="129"/>
  <c r="BH56" i="129" s="1"/>
  <c r="B8" i="119"/>
  <c r="B13" i="119"/>
  <c r="C17" i="119"/>
  <c r="D32" i="119"/>
  <c r="E8" i="98"/>
  <c r="V8" i="98" s="1"/>
  <c r="AJ50" i="98"/>
  <c r="BN50" i="98"/>
  <c r="Z50" i="98"/>
  <c r="Z55" i="98" s="1"/>
  <c r="AT50" i="98"/>
  <c r="AL14" i="99"/>
  <c r="BD55" i="99"/>
  <c r="AP49" i="99"/>
  <c r="AP55" i="99" s="1"/>
  <c r="AD49" i="99"/>
  <c r="AD55" i="99" s="1"/>
  <c r="BB49" i="99"/>
  <c r="AZ51" i="99"/>
  <c r="AZ55" i="99" s="1"/>
  <c r="I7" i="108"/>
  <c r="Y7" i="108"/>
  <c r="AB8" i="108"/>
  <c r="Q24" i="108"/>
  <c r="Z24" i="108"/>
  <c r="O52" i="108"/>
  <c r="O5" i="126"/>
  <c r="L5" i="126"/>
  <c r="I5" i="126"/>
  <c r="P5" i="126"/>
  <c r="E7" i="126"/>
  <c r="N7" i="126" s="1"/>
  <c r="E9" i="6"/>
  <c r="J9" i="6" s="1"/>
  <c r="AI6" i="107"/>
  <c r="AE6" i="107"/>
  <c r="O6" i="107"/>
  <c r="Z6" i="107"/>
  <c r="J6" i="107"/>
  <c r="W6" i="107"/>
  <c r="Z55" i="107"/>
  <c r="E12" i="104"/>
  <c r="BJ12" i="104" s="1"/>
  <c r="E12" i="103"/>
  <c r="E12" i="102"/>
  <c r="N12" i="102" s="1"/>
  <c r="E18" i="18"/>
  <c r="M18" i="18" s="1"/>
  <c r="E13" i="14"/>
  <c r="I13" i="14" s="1"/>
  <c r="E14" i="48"/>
  <c r="D18" i="90"/>
  <c r="E13" i="7"/>
  <c r="D13" i="89" s="1"/>
  <c r="E12" i="19"/>
  <c r="E13" i="68"/>
  <c r="E12" i="20"/>
  <c r="D13" i="88" s="1"/>
  <c r="E12" i="123"/>
  <c r="C10" i="125" s="1"/>
  <c r="E13" i="71"/>
  <c r="E13" i="70"/>
  <c r="E13" i="69"/>
  <c r="K13" i="69" s="1"/>
  <c r="D10" i="118"/>
  <c r="AZ67" i="118" s="1"/>
  <c r="E14" i="59"/>
  <c r="L14" i="59" s="1"/>
  <c r="E9" i="105"/>
  <c r="J9" i="105" s="1"/>
  <c r="E11" i="50"/>
  <c r="E13" i="101"/>
  <c r="Z13" i="101" s="1"/>
  <c r="E13" i="10"/>
  <c r="E14" i="44"/>
  <c r="E9" i="106"/>
  <c r="E13" i="58"/>
  <c r="K13" i="58" s="1"/>
  <c r="E12" i="107"/>
  <c r="AD12" i="107" s="1"/>
  <c r="E11" i="127"/>
  <c r="E12" i="99"/>
  <c r="AL12" i="99" s="1"/>
  <c r="E13" i="12"/>
  <c r="D12" i="78" s="1"/>
  <c r="E12" i="60"/>
  <c r="N12" i="60" s="1"/>
  <c r="E14" i="6"/>
  <c r="J14" i="6" s="1"/>
  <c r="C33" i="67"/>
  <c r="C33" i="74"/>
  <c r="S31" i="74"/>
  <c r="Q31" i="67"/>
  <c r="I31" i="74"/>
  <c r="H31" i="67"/>
  <c r="G33" i="67"/>
  <c r="G33" i="74"/>
  <c r="G30" i="74"/>
  <c r="F30" i="74"/>
  <c r="G30" i="67"/>
  <c r="F30" i="67"/>
  <c r="E30" i="67"/>
  <c r="D30" i="67"/>
  <c r="N33" i="74"/>
  <c r="M33" i="67"/>
  <c r="N30" i="74"/>
  <c r="M30" i="67"/>
  <c r="U33" i="74"/>
  <c r="S33" i="67"/>
  <c r="T30" i="74"/>
  <c r="K30" i="74"/>
  <c r="J30" i="74"/>
  <c r="I30" i="67"/>
  <c r="E8" i="20"/>
  <c r="D9" i="88" s="1"/>
  <c r="E8" i="100"/>
  <c r="V8" i="100" s="1"/>
  <c r="E8" i="101"/>
  <c r="V8" i="101" s="1"/>
  <c r="E8" i="99"/>
  <c r="AL8" i="99" s="1"/>
  <c r="E8" i="107"/>
  <c r="N8" i="107" s="1"/>
  <c r="D8" i="90"/>
  <c r="E8" i="18"/>
  <c r="J8" i="18" s="1"/>
  <c r="E7" i="60"/>
  <c r="G7" i="60" s="1"/>
  <c r="E7" i="107"/>
  <c r="G7" i="107" s="1"/>
  <c r="I7" i="10"/>
  <c r="F7" i="10"/>
  <c r="E11" i="59"/>
  <c r="L11" i="59" s="1"/>
  <c r="E11" i="44"/>
  <c r="J11" i="44" s="1"/>
  <c r="E9" i="101"/>
  <c r="V9" i="101" s="1"/>
  <c r="E10" i="55"/>
  <c r="E9" i="100"/>
  <c r="N9" i="100" s="1"/>
  <c r="E10" i="58"/>
  <c r="E9" i="113"/>
  <c r="D7" i="114" s="1"/>
  <c r="E9" i="99"/>
  <c r="BH9" i="99" s="1"/>
  <c r="E9" i="98"/>
  <c r="BJ9" i="98" s="1"/>
  <c r="E10" i="104"/>
  <c r="R10" i="104" s="1"/>
  <c r="E10" i="103"/>
  <c r="AD10" i="103" s="1"/>
  <c r="E10" i="102"/>
  <c r="R10" i="102" s="1"/>
  <c r="E11" i="58"/>
  <c r="L11" i="58" s="1"/>
  <c r="E12" i="44"/>
  <c r="E10" i="101"/>
  <c r="U10" i="101" s="1"/>
  <c r="E12" i="59"/>
  <c r="G12" i="59" s="1"/>
  <c r="E10" i="100"/>
  <c r="AJ10" i="100" s="1"/>
  <c r="E11" i="55"/>
  <c r="L11" i="55" s="1"/>
  <c r="E10" i="99"/>
  <c r="BB10" i="99" s="1"/>
  <c r="E10" i="113"/>
  <c r="E10" i="98"/>
  <c r="H10" i="7"/>
  <c r="D10" i="89"/>
  <c r="J10" i="7"/>
  <c r="I10" i="7"/>
  <c r="G14" i="69"/>
  <c r="D14" i="84"/>
  <c r="K14" i="69"/>
  <c r="D10" i="94"/>
  <c r="M10" i="48"/>
  <c r="J10" i="48"/>
  <c r="D14" i="85"/>
  <c r="G14" i="68"/>
  <c r="K14" i="68"/>
  <c r="H14" i="68"/>
  <c r="L14" i="68"/>
  <c r="E10" i="44"/>
  <c r="E11" i="112"/>
  <c r="P6" i="117"/>
  <c r="E11" i="117"/>
  <c r="AB11" i="117" s="1"/>
  <c r="M13" i="116"/>
  <c r="H24" i="116"/>
  <c r="J25" i="116"/>
  <c r="N25" i="116"/>
  <c r="C54" i="111"/>
  <c r="C58" i="111"/>
  <c r="E6" i="128"/>
  <c r="C8" i="128"/>
  <c r="D27" i="119" s="1"/>
  <c r="N14" i="128"/>
  <c r="G25" i="128"/>
  <c r="M25" i="128"/>
  <c r="T25" i="128"/>
  <c r="AD25" i="128"/>
  <c r="AP25" i="128"/>
  <c r="H26" i="128"/>
  <c r="N26" i="128"/>
  <c r="V26" i="128"/>
  <c r="AF26" i="128"/>
  <c r="AR26" i="128"/>
  <c r="BB26" i="128"/>
  <c r="T55" i="128"/>
  <c r="AX46" i="128"/>
  <c r="AX55" i="128" s="1"/>
  <c r="AF49" i="128"/>
  <c r="B9" i="120"/>
  <c r="C11" i="120"/>
  <c r="B14" i="120"/>
  <c r="D35" i="120"/>
  <c r="D45" i="120"/>
  <c r="E17" i="129"/>
  <c r="L26" i="129"/>
  <c r="V26" i="129"/>
  <c r="AH26" i="129"/>
  <c r="AR26" i="129"/>
  <c r="BB26" i="129"/>
  <c r="BN26" i="129"/>
  <c r="BJ56" i="129"/>
  <c r="AL45" i="129"/>
  <c r="X47" i="129"/>
  <c r="X56" i="129" s="1"/>
  <c r="BN47" i="129"/>
  <c r="B9" i="119"/>
  <c r="C11" i="119"/>
  <c r="C13" i="119"/>
  <c r="B16" i="119"/>
  <c r="D28" i="119"/>
  <c r="D34" i="119"/>
  <c r="E12" i="98"/>
  <c r="V12" i="98" s="1"/>
  <c r="AP48" i="98"/>
  <c r="AP55" i="98" s="1"/>
  <c r="AD48" i="98"/>
  <c r="BB48" i="98"/>
  <c r="P50" i="98"/>
  <c r="P55" i="98" s="1"/>
  <c r="X46" i="99"/>
  <c r="X55" i="99" s="1"/>
  <c r="R49" i="99"/>
  <c r="O7" i="108"/>
  <c r="AA7" i="108"/>
  <c r="L8" i="108"/>
  <c r="AJ8" i="108"/>
  <c r="I24" i="108"/>
  <c r="R24" i="108"/>
  <c r="AD24" i="108"/>
  <c r="R47" i="108"/>
  <c r="AJ47" i="108"/>
  <c r="AJ52" i="108" s="1"/>
  <c r="L47" i="108"/>
  <c r="AD47" i="108"/>
  <c r="AD52" i="108" s="1"/>
  <c r="Q52" i="108"/>
  <c r="H5" i="126"/>
  <c r="E13" i="126"/>
  <c r="N13" i="126" s="1"/>
  <c r="E7" i="127"/>
  <c r="I7" i="127" s="1"/>
  <c r="E7" i="6"/>
  <c r="E12" i="6"/>
  <c r="G6" i="107"/>
  <c r="E11" i="107"/>
  <c r="AD11" i="107" s="1"/>
  <c r="AD56" i="107"/>
  <c r="P56" i="107"/>
  <c r="E10" i="60"/>
  <c r="C12" i="115"/>
  <c r="E10" i="112"/>
  <c r="O10" i="112" s="1"/>
  <c r="C11" i="115"/>
  <c r="E14" i="101"/>
  <c r="Z14" i="101" s="1"/>
  <c r="B72" i="65"/>
  <c r="F18" i="48" s="1"/>
  <c r="E17" i="94" s="1"/>
  <c r="E18" i="94" s="1"/>
  <c r="X36" i="94" s="1"/>
  <c r="E9" i="14"/>
  <c r="H9" i="14" s="1"/>
  <c r="D14" i="90"/>
  <c r="E14" i="18"/>
  <c r="I14" i="18" s="1"/>
  <c r="U32" i="74"/>
  <c r="C32" i="74"/>
  <c r="C32" i="67"/>
  <c r="S32" i="67"/>
  <c r="E32" i="74"/>
  <c r="D32" i="67"/>
  <c r="D32" i="74"/>
  <c r="E32" i="67"/>
  <c r="M33" i="74"/>
  <c r="L33" i="67"/>
  <c r="L30" i="74"/>
  <c r="K30" i="67"/>
  <c r="M30" i="74"/>
  <c r="L30" i="67"/>
  <c r="S30" i="74"/>
  <c r="Q30" i="67"/>
  <c r="R33" i="67"/>
  <c r="T33" i="74"/>
  <c r="K31" i="74"/>
  <c r="T31" i="74"/>
  <c r="J31" i="74"/>
  <c r="I31" i="67"/>
  <c r="J31" i="67"/>
  <c r="R31" i="67"/>
  <c r="D20" i="90"/>
  <c r="E20" i="18"/>
  <c r="J20" i="18" s="1"/>
  <c r="E15" i="14"/>
  <c r="M15" i="14" s="1"/>
  <c r="E14" i="20"/>
  <c r="D15" i="88" s="1"/>
  <c r="E13" i="50"/>
  <c r="E15" i="7"/>
  <c r="E14" i="19"/>
  <c r="C12" i="93" s="1"/>
  <c r="D12" i="118"/>
  <c r="E11" i="105"/>
  <c r="V11" i="105" s="1"/>
  <c r="E11" i="106"/>
  <c r="J11" i="106" s="1"/>
  <c r="E8" i="70"/>
  <c r="P8" i="70" s="1"/>
  <c r="E8" i="71"/>
  <c r="F8" i="71" s="1"/>
  <c r="E9" i="107"/>
  <c r="E11" i="6"/>
  <c r="D16" i="90"/>
  <c r="E16" i="18"/>
  <c r="J16" i="18" s="1"/>
  <c r="E7" i="104"/>
  <c r="AL7" i="104" s="1"/>
  <c r="E7" i="102"/>
  <c r="AT7" i="102" s="1"/>
  <c r="E7" i="103"/>
  <c r="AP7" i="103" s="1"/>
  <c r="E6" i="50"/>
  <c r="P6" i="50" s="1"/>
  <c r="D5" i="118"/>
  <c r="AB62" i="118" s="1"/>
  <c r="E7" i="19"/>
  <c r="C5" i="93" s="1"/>
  <c r="D9" i="90"/>
  <c r="E9" i="18"/>
  <c r="M9" i="18" s="1"/>
  <c r="J7" i="14"/>
  <c r="I7" i="14"/>
  <c r="F7" i="14"/>
  <c r="L11" i="68"/>
  <c r="I11" i="68"/>
  <c r="H11" i="68"/>
  <c r="D17" i="90"/>
  <c r="E17" i="18"/>
  <c r="E12" i="14"/>
  <c r="E14" i="104"/>
  <c r="E14" i="102"/>
  <c r="E14" i="103"/>
  <c r="E15" i="98"/>
  <c r="E12" i="105"/>
  <c r="X12" i="105" s="1"/>
  <c r="E12" i="106"/>
  <c r="H12" i="106" s="1"/>
  <c r="E14" i="70"/>
  <c r="P14" i="70" s="1"/>
  <c r="E8" i="104"/>
  <c r="BH8" i="104" s="1"/>
  <c r="E8" i="102"/>
  <c r="V8" i="102" s="1"/>
  <c r="E8" i="103"/>
  <c r="BH8" i="103" s="1"/>
  <c r="E8" i="19"/>
  <c r="V8" i="19" s="1"/>
  <c r="E14" i="106"/>
  <c r="J14" i="106" s="1"/>
  <c r="E14" i="105"/>
  <c r="V14" i="105" s="1"/>
  <c r="E7" i="58"/>
  <c r="I7" i="58" s="1"/>
  <c r="E7" i="69"/>
  <c r="I7" i="69" s="1"/>
  <c r="E7" i="55"/>
  <c r="M7" i="55" s="1"/>
  <c r="E7" i="100"/>
  <c r="U7" i="100" s="1"/>
  <c r="E7" i="70"/>
  <c r="K7" i="70" s="1"/>
  <c r="N11" i="48"/>
  <c r="L11" i="48"/>
  <c r="J11" i="48"/>
  <c r="X6" i="117"/>
  <c r="E9" i="117"/>
  <c r="X9" i="117" s="1"/>
  <c r="N23" i="117"/>
  <c r="AB23" i="117"/>
  <c r="J24" i="117"/>
  <c r="G26" i="117"/>
  <c r="H6" i="116"/>
  <c r="M6" i="116"/>
  <c r="H7" i="116"/>
  <c r="E11" i="116"/>
  <c r="I13" i="116"/>
  <c r="O13" i="116"/>
  <c r="I24" i="116"/>
  <c r="M24" i="116"/>
  <c r="G25" i="116"/>
  <c r="K25" i="116"/>
  <c r="D13" i="111"/>
  <c r="U57" i="111" s="1"/>
  <c r="M50" i="111"/>
  <c r="BK50" i="111"/>
  <c r="AR14" i="128"/>
  <c r="I25" i="128"/>
  <c r="N25" i="128"/>
  <c r="V25" i="128"/>
  <c r="AH25" i="128"/>
  <c r="AR25" i="128"/>
  <c r="BB25" i="128"/>
  <c r="J26" i="128"/>
  <c r="O26" i="128"/>
  <c r="X26" i="128"/>
  <c r="AJ26" i="128"/>
  <c r="AT26" i="128"/>
  <c r="BD26" i="128"/>
  <c r="AZ55" i="128"/>
  <c r="AB44" i="128"/>
  <c r="AB55" i="128" s="1"/>
  <c r="O46" i="128"/>
  <c r="O55" i="128" s="1"/>
  <c r="BD46" i="128"/>
  <c r="AR49" i="128"/>
  <c r="AR55" i="128" s="1"/>
  <c r="AJ58" i="128"/>
  <c r="B4" i="120"/>
  <c r="B7" i="120"/>
  <c r="C9" i="120"/>
  <c r="B12" i="120"/>
  <c r="D41" i="120"/>
  <c r="E12" i="129"/>
  <c r="N26" i="129"/>
  <c r="Z26" i="129"/>
  <c r="AJ26" i="129"/>
  <c r="AT26" i="129"/>
  <c r="BF26" i="129"/>
  <c r="BN27" i="129"/>
  <c r="BF27" i="129"/>
  <c r="AX27" i="129"/>
  <c r="AP27" i="129"/>
  <c r="AH27" i="129"/>
  <c r="Z27" i="129"/>
  <c r="R27" i="129"/>
  <c r="J27" i="129"/>
  <c r="P27" i="129"/>
  <c r="AB27" i="129"/>
  <c r="AL27" i="129"/>
  <c r="AV27" i="129"/>
  <c r="BH27" i="129"/>
  <c r="BB45" i="129"/>
  <c r="BB56" i="129" s="1"/>
  <c r="AJ47" i="129"/>
  <c r="AJ56" i="129" s="1"/>
  <c r="BN50" i="129"/>
  <c r="AN52" i="129"/>
  <c r="AN56" i="129" s="1"/>
  <c r="B7" i="119"/>
  <c r="C9" i="119"/>
  <c r="C14" i="119"/>
  <c r="C16" i="119"/>
  <c r="D30" i="119"/>
  <c r="D35" i="119"/>
  <c r="BN25" i="98"/>
  <c r="BF25" i="98"/>
  <c r="AX25" i="98"/>
  <c r="AP25" i="98"/>
  <c r="AH25" i="98"/>
  <c r="Z25" i="98"/>
  <c r="R25" i="98"/>
  <c r="J25" i="98"/>
  <c r="BL25" i="98"/>
  <c r="BD25" i="98"/>
  <c r="AV25" i="98"/>
  <c r="AN25" i="98"/>
  <c r="AF25" i="98"/>
  <c r="X25" i="98"/>
  <c r="P25" i="98"/>
  <c r="H25" i="98"/>
  <c r="AZ25" i="98"/>
  <c r="AJ25" i="98"/>
  <c r="T25" i="98"/>
  <c r="AB25" i="98"/>
  <c r="AT25" i="98"/>
  <c r="BJ47" i="98"/>
  <c r="BJ55" i="98" s="1"/>
  <c r="AD47" i="98"/>
  <c r="BB47" i="98"/>
  <c r="V47" i="98"/>
  <c r="V55" i="98" s="1"/>
  <c r="AL47" i="98"/>
  <c r="AL55" i="98" s="1"/>
  <c r="R48" i="98"/>
  <c r="BD50" i="98"/>
  <c r="BD55" i="98" s="1"/>
  <c r="BN52" i="98"/>
  <c r="AT52" i="98"/>
  <c r="E6" i="12"/>
  <c r="O6" i="12" s="1"/>
  <c r="E9" i="12"/>
  <c r="BJ55" i="99"/>
  <c r="AJ46" i="99"/>
  <c r="AJ55" i="99" s="1"/>
  <c r="BN49" i="99"/>
  <c r="BN55" i="99" s="1"/>
  <c r="P7" i="108"/>
  <c r="AE7" i="108"/>
  <c r="T8" i="108"/>
  <c r="J24" i="108"/>
  <c r="V24" i="108"/>
  <c r="AG24" i="108"/>
  <c r="J53" i="108"/>
  <c r="Q53" i="108"/>
  <c r="X47" i="108"/>
  <c r="W52" i="108"/>
  <c r="P53" i="108"/>
  <c r="M5" i="126"/>
  <c r="E9" i="126"/>
  <c r="D8" i="121" s="1"/>
  <c r="D9" i="121"/>
  <c r="R6" i="107"/>
  <c r="AG56" i="107"/>
  <c r="R50" i="107"/>
  <c r="AJ50" i="107"/>
  <c r="AJ55" i="107" s="1"/>
  <c r="L50" i="107"/>
  <c r="L56" i="107" s="1"/>
  <c r="E11" i="60"/>
  <c r="D9" i="79" s="1"/>
  <c r="B10" i="114"/>
  <c r="J23" i="113"/>
  <c r="I23" i="113"/>
  <c r="G23" i="113"/>
  <c r="L23" i="113"/>
  <c r="E9" i="59"/>
  <c r="BH26" i="98"/>
  <c r="AZ26" i="98"/>
  <c r="AR26" i="98"/>
  <c r="AJ26" i="98"/>
  <c r="AB26" i="98"/>
  <c r="T26" i="98"/>
  <c r="L26" i="98"/>
  <c r="BN26" i="98"/>
  <c r="BF26" i="98"/>
  <c r="AX26" i="98"/>
  <c r="AP26" i="98"/>
  <c r="AH26" i="98"/>
  <c r="Z26" i="98"/>
  <c r="R26" i="98"/>
  <c r="J26" i="98"/>
  <c r="V26" i="98"/>
  <c r="AL26" i="98"/>
  <c r="BB26" i="98"/>
  <c r="BN55" i="98"/>
  <c r="N5" i="12"/>
  <c r="P5" i="12"/>
  <c r="H5" i="12"/>
  <c r="D4" i="78"/>
  <c r="O5" i="12"/>
  <c r="G5" i="12"/>
  <c r="BL6" i="99"/>
  <c r="AT6" i="99"/>
  <c r="N6" i="99"/>
  <c r="AN6" i="99"/>
  <c r="H6" i="99"/>
  <c r="BJ6" i="99"/>
  <c r="BN26" i="99"/>
  <c r="BF26" i="99"/>
  <c r="AX26" i="99"/>
  <c r="AP26" i="99"/>
  <c r="AH26" i="99"/>
  <c r="Z26" i="99"/>
  <c r="R26" i="99"/>
  <c r="J26" i="99"/>
  <c r="BL26" i="99"/>
  <c r="BD26" i="99"/>
  <c r="AV26" i="99"/>
  <c r="AN26" i="99"/>
  <c r="AF26" i="99"/>
  <c r="X26" i="99"/>
  <c r="P26" i="99"/>
  <c r="H26" i="99"/>
  <c r="V26" i="99"/>
  <c r="AL26" i="99"/>
  <c r="BB26" i="99"/>
  <c r="Z55" i="99"/>
  <c r="V6" i="108"/>
  <c r="N6" i="108"/>
  <c r="N53" i="108"/>
  <c r="E8" i="127"/>
  <c r="D7" i="122" s="1"/>
  <c r="W56" i="107"/>
  <c r="V55" i="107"/>
  <c r="AD55" i="107"/>
  <c r="AC56" i="107"/>
  <c r="AC55" i="107"/>
  <c r="AG24" i="100"/>
  <c r="AC24" i="100"/>
  <c r="Y24" i="100"/>
  <c r="U24" i="100"/>
  <c r="Q24" i="100"/>
  <c r="M24" i="100"/>
  <c r="I24" i="100"/>
  <c r="AJ24" i="100"/>
  <c r="AF24" i="100"/>
  <c r="AB24" i="100"/>
  <c r="X24" i="100"/>
  <c r="T24" i="100"/>
  <c r="P24" i="100"/>
  <c r="L24" i="100"/>
  <c r="H24" i="100"/>
  <c r="AI24" i="100"/>
  <c r="AE24" i="100"/>
  <c r="AA24" i="100"/>
  <c r="W24" i="100"/>
  <c r="S24" i="100"/>
  <c r="O24" i="100"/>
  <c r="K24" i="100"/>
  <c r="G24" i="100"/>
  <c r="AH24" i="100"/>
  <c r="R24" i="100"/>
  <c r="AD24" i="100"/>
  <c r="N24" i="100"/>
  <c r="X48" i="100"/>
  <c r="R48" i="100"/>
  <c r="AJ48" i="100"/>
  <c r="L48" i="100"/>
  <c r="Y6" i="101"/>
  <c r="Q6" i="101"/>
  <c r="X46" i="98"/>
  <c r="X55" i="98" s="1"/>
  <c r="BH46" i="98"/>
  <c r="BH55" i="98" s="1"/>
  <c r="BB49" i="98"/>
  <c r="AZ51" i="98"/>
  <c r="AZ55" i="98" s="1"/>
  <c r="L86" i="77"/>
  <c r="T86" i="77"/>
  <c r="AC86" i="77"/>
  <c r="AK86" i="77"/>
  <c r="AS86" i="77"/>
  <c r="BA86" i="77"/>
  <c r="N25" i="99"/>
  <c r="V25" i="99"/>
  <c r="AD25" i="99"/>
  <c r="AL25" i="99"/>
  <c r="AT25" i="99"/>
  <c r="BB25" i="99"/>
  <c r="BJ25" i="99"/>
  <c r="AL47" i="99"/>
  <c r="AL55" i="99" s="1"/>
  <c r="BB48" i="99"/>
  <c r="BB55" i="99" s="1"/>
  <c r="AT50" i="99"/>
  <c r="AT55" i="99" s="1"/>
  <c r="J23" i="108"/>
  <c r="N23" i="108"/>
  <c r="R23" i="108"/>
  <c r="V23" i="108"/>
  <c r="Z23" i="108"/>
  <c r="AD23" i="108"/>
  <c r="AH23" i="108"/>
  <c r="U44" i="108"/>
  <c r="R45" i="108"/>
  <c r="AH45" i="108"/>
  <c r="AH52" i="108" s="1"/>
  <c r="X46" i="108"/>
  <c r="U48" i="108"/>
  <c r="AC51" i="108"/>
  <c r="AC52" i="108" s="1"/>
  <c r="C10" i="122"/>
  <c r="C5" i="122"/>
  <c r="C7" i="122"/>
  <c r="B10" i="122"/>
  <c r="I6" i="6"/>
  <c r="O6" i="6"/>
  <c r="I24" i="107"/>
  <c r="M24" i="107"/>
  <c r="Q24" i="107"/>
  <c r="U24" i="107"/>
  <c r="Y24" i="107"/>
  <c r="AC24" i="107"/>
  <c r="AG24" i="107"/>
  <c r="J25" i="107"/>
  <c r="N25" i="107"/>
  <c r="R25" i="107"/>
  <c r="V25" i="107"/>
  <c r="Z25" i="107"/>
  <c r="AD25" i="107"/>
  <c r="AE56" i="107"/>
  <c r="U47" i="107"/>
  <c r="R48" i="107"/>
  <c r="R56" i="107" s="1"/>
  <c r="AH48" i="107"/>
  <c r="AH55" i="107" s="1"/>
  <c r="X49" i="107"/>
  <c r="X55" i="107" s="1"/>
  <c r="U51" i="107"/>
  <c r="C12" i="113"/>
  <c r="B9" i="114" s="1"/>
  <c r="C9" i="114"/>
  <c r="C12" i="114"/>
  <c r="D6" i="81"/>
  <c r="I6" i="58"/>
  <c r="H6" i="58"/>
  <c r="O54" i="100"/>
  <c r="R24" i="101"/>
  <c r="AD52" i="101"/>
  <c r="V52" i="101"/>
  <c r="N52" i="101"/>
  <c r="N54" i="101" s="1"/>
  <c r="AD6" i="98"/>
  <c r="BJ6" i="98"/>
  <c r="AJ46" i="98"/>
  <c r="H25" i="99"/>
  <c r="P25" i="99"/>
  <c r="X25" i="99"/>
  <c r="AF25" i="99"/>
  <c r="AN25" i="99"/>
  <c r="AV25" i="99"/>
  <c r="BD25" i="99"/>
  <c r="N47" i="99"/>
  <c r="N55" i="99" s="1"/>
  <c r="R48" i="99"/>
  <c r="P50" i="99"/>
  <c r="P55" i="99" s="1"/>
  <c r="G23" i="108"/>
  <c r="K23" i="108"/>
  <c r="O23" i="108"/>
  <c r="S23" i="108"/>
  <c r="W23" i="108"/>
  <c r="AA23" i="108"/>
  <c r="AE23" i="108"/>
  <c r="E6" i="127"/>
  <c r="P6" i="127" s="1"/>
  <c r="B6" i="122"/>
  <c r="B8" i="122"/>
  <c r="K6" i="6"/>
  <c r="P6" i="6"/>
  <c r="J24" i="107"/>
  <c r="N24" i="107"/>
  <c r="R24" i="107"/>
  <c r="V24" i="107"/>
  <c r="Z24" i="107"/>
  <c r="AD24" i="107"/>
  <c r="AI56" i="107"/>
  <c r="E9" i="112"/>
  <c r="D7" i="115" s="1"/>
  <c r="B8" i="115"/>
  <c r="B10" i="115"/>
  <c r="B12" i="115"/>
  <c r="E12" i="113"/>
  <c r="D9" i="114" s="1"/>
  <c r="E14" i="113"/>
  <c r="D12" i="114" s="1"/>
  <c r="AG24" i="101"/>
  <c r="AC24" i="101"/>
  <c r="Y24" i="101"/>
  <c r="U24" i="101"/>
  <c r="Q24" i="101"/>
  <c r="M24" i="101"/>
  <c r="I24" i="101"/>
  <c r="AJ24" i="101"/>
  <c r="AF24" i="101"/>
  <c r="AB24" i="101"/>
  <c r="X24" i="101"/>
  <c r="T24" i="101"/>
  <c r="P24" i="101"/>
  <c r="L24" i="101"/>
  <c r="H24" i="101"/>
  <c r="AI24" i="101"/>
  <c r="AE24" i="101"/>
  <c r="AA24" i="101"/>
  <c r="W24" i="101"/>
  <c r="S24" i="101"/>
  <c r="O24" i="101"/>
  <c r="K24" i="101"/>
  <c r="G24" i="101"/>
  <c r="V24" i="101"/>
  <c r="X48" i="101"/>
  <c r="R48" i="101"/>
  <c r="R54" i="101" s="1"/>
  <c r="AJ48" i="101"/>
  <c r="L48" i="101"/>
  <c r="N5" i="50"/>
  <c r="V5" i="50"/>
  <c r="H5" i="50"/>
  <c r="X5" i="50"/>
  <c r="T5" i="50"/>
  <c r="L5" i="50"/>
  <c r="L24" i="113"/>
  <c r="K6" i="55"/>
  <c r="P6" i="55"/>
  <c r="J6" i="100"/>
  <c r="R6" i="100"/>
  <c r="Y6" i="100"/>
  <c r="AE6" i="100"/>
  <c r="U45" i="100"/>
  <c r="U54" i="100" s="1"/>
  <c r="AJ45" i="100"/>
  <c r="R46" i="100"/>
  <c r="AH46" i="100"/>
  <c r="AH54" i="100" s="1"/>
  <c r="X47" i="100"/>
  <c r="X54" i="100" s="1"/>
  <c r="U49" i="100"/>
  <c r="AI50" i="100"/>
  <c r="AI54" i="100" s="1"/>
  <c r="AJ51" i="100"/>
  <c r="AD52" i="100"/>
  <c r="D6" i="92"/>
  <c r="AC54" i="101"/>
  <c r="U45" i="101"/>
  <c r="AJ45" i="101"/>
  <c r="AJ54" i="101" s="1"/>
  <c r="R46" i="101"/>
  <c r="AH46" i="101"/>
  <c r="AH54" i="101" s="1"/>
  <c r="X47" i="101"/>
  <c r="X54" i="101" s="1"/>
  <c r="U49" i="101"/>
  <c r="I25" i="105"/>
  <c r="Q25" i="105"/>
  <c r="Y25" i="105"/>
  <c r="AG25" i="105"/>
  <c r="C68" i="118"/>
  <c r="F68" i="118"/>
  <c r="M6" i="100"/>
  <c r="S6" i="100"/>
  <c r="Z6" i="100"/>
  <c r="AH6" i="100"/>
  <c r="V46" i="100"/>
  <c r="V54" i="100" s="1"/>
  <c r="AD47" i="100"/>
  <c r="AD54" i="100" s="1"/>
  <c r="Z49" i="100"/>
  <c r="V46" i="101"/>
  <c r="V54" i="101" s="1"/>
  <c r="AD47" i="101"/>
  <c r="Z49" i="101"/>
  <c r="J6" i="69"/>
  <c r="H6" i="69"/>
  <c r="P6" i="70"/>
  <c r="G6" i="70"/>
  <c r="I6" i="71"/>
  <c r="G6" i="71"/>
  <c r="D6" i="86"/>
  <c r="L6" i="71"/>
  <c r="L24" i="105"/>
  <c r="T24" i="105"/>
  <c r="AB24" i="105"/>
  <c r="AJ24" i="105"/>
  <c r="K25" i="105"/>
  <c r="S25" i="105"/>
  <c r="AA25" i="105"/>
  <c r="K6" i="60"/>
  <c r="P6" i="60"/>
  <c r="C4" i="115"/>
  <c r="C7" i="115"/>
  <c r="E13" i="113"/>
  <c r="D10" i="114" s="1"/>
  <c r="C4" i="114"/>
  <c r="C6" i="114"/>
  <c r="C8" i="114"/>
  <c r="H6" i="55"/>
  <c r="M6" i="55"/>
  <c r="G6" i="100"/>
  <c r="N6" i="100"/>
  <c r="U6" i="100"/>
  <c r="AC6" i="100"/>
  <c r="J25" i="100"/>
  <c r="N25" i="100"/>
  <c r="R25" i="100"/>
  <c r="V25" i="100"/>
  <c r="Z25" i="100"/>
  <c r="AD25" i="100"/>
  <c r="L45" i="100"/>
  <c r="J46" i="100"/>
  <c r="J54" i="100" s="1"/>
  <c r="L47" i="100"/>
  <c r="K49" i="100"/>
  <c r="K54" i="100" s="1"/>
  <c r="J25" i="101"/>
  <c r="N25" i="101"/>
  <c r="R25" i="101"/>
  <c r="V25" i="101"/>
  <c r="Z25" i="101"/>
  <c r="AD25" i="101"/>
  <c r="I54" i="101"/>
  <c r="AG54" i="101"/>
  <c r="L45" i="101"/>
  <c r="J46" i="101"/>
  <c r="J54" i="101" s="1"/>
  <c r="L47" i="101"/>
  <c r="K49" i="101"/>
  <c r="K54" i="101" s="1"/>
  <c r="Z51" i="101"/>
  <c r="G6" i="69"/>
  <c r="K6" i="70"/>
  <c r="H6" i="71"/>
  <c r="AJ25" i="105"/>
  <c r="AF25" i="105"/>
  <c r="AB25" i="105"/>
  <c r="X25" i="105"/>
  <c r="T25" i="105"/>
  <c r="P25" i="105"/>
  <c r="L25" i="105"/>
  <c r="H25" i="105"/>
  <c r="AI24" i="105"/>
  <c r="AE24" i="105"/>
  <c r="AA24" i="105"/>
  <c r="W24" i="105"/>
  <c r="S24" i="105"/>
  <c r="O24" i="105"/>
  <c r="K24" i="105"/>
  <c r="G24" i="105"/>
  <c r="AH25" i="105"/>
  <c r="AD25" i="105"/>
  <c r="Z25" i="105"/>
  <c r="V25" i="105"/>
  <c r="R25" i="105"/>
  <c r="N25" i="105"/>
  <c r="J25" i="105"/>
  <c r="AG24" i="105"/>
  <c r="AC24" i="105"/>
  <c r="Y24" i="105"/>
  <c r="U24" i="105"/>
  <c r="Q24" i="105"/>
  <c r="M24" i="105"/>
  <c r="I24" i="105"/>
  <c r="N24" i="105"/>
  <c r="V24" i="105"/>
  <c r="AD24" i="105"/>
  <c r="M25" i="105"/>
  <c r="U25" i="105"/>
  <c r="AC25" i="105"/>
  <c r="X6" i="19"/>
  <c r="H6" i="19"/>
  <c r="M7" i="105"/>
  <c r="U7" i="105"/>
  <c r="AC7" i="105"/>
  <c r="M7" i="106"/>
  <c r="U7" i="106"/>
  <c r="AC7" i="106"/>
  <c r="J24" i="106"/>
  <c r="N24" i="106"/>
  <c r="R24" i="106"/>
  <c r="V24" i="106"/>
  <c r="Z24" i="106"/>
  <c r="AD24" i="106"/>
  <c r="AH24" i="106"/>
  <c r="G25" i="106"/>
  <c r="K25" i="106"/>
  <c r="O25" i="106"/>
  <c r="S25" i="106"/>
  <c r="W25" i="106"/>
  <c r="AA25" i="106"/>
  <c r="AE25" i="106"/>
  <c r="AI25" i="106"/>
  <c r="E7" i="123"/>
  <c r="X7" i="123" s="1"/>
  <c r="E10" i="123"/>
  <c r="Z10" i="123" s="1"/>
  <c r="BH46" i="102"/>
  <c r="X46" i="102"/>
  <c r="X56" i="102" s="1"/>
  <c r="AV46" i="102"/>
  <c r="AV56" i="102" s="1"/>
  <c r="R46" i="102"/>
  <c r="R56" i="102" s="1"/>
  <c r="AP46" i="102"/>
  <c r="L46" i="102"/>
  <c r="L56" i="102" s="1"/>
  <c r="J11" i="18"/>
  <c r="I11" i="18"/>
  <c r="M11" i="18"/>
  <c r="H11" i="18"/>
  <c r="L11" i="18"/>
  <c r="G11" i="18"/>
  <c r="L14" i="14"/>
  <c r="K14" i="14"/>
  <c r="D14" i="91"/>
  <c r="I14" i="14"/>
  <c r="H14" i="14"/>
  <c r="BH24" i="102"/>
  <c r="AZ24" i="102"/>
  <c r="AR24" i="102"/>
  <c r="AJ24" i="102"/>
  <c r="AB24" i="102"/>
  <c r="T24" i="102"/>
  <c r="L24" i="102"/>
  <c r="BN24" i="102"/>
  <c r="BF24" i="102"/>
  <c r="AX24" i="102"/>
  <c r="AP24" i="102"/>
  <c r="AH24" i="102"/>
  <c r="Z24" i="102"/>
  <c r="R24" i="102"/>
  <c r="J24" i="102"/>
  <c r="BL24" i="102"/>
  <c r="BD24" i="102"/>
  <c r="AV24" i="102"/>
  <c r="AN24" i="102"/>
  <c r="AF24" i="102"/>
  <c r="X24" i="102"/>
  <c r="P24" i="102"/>
  <c r="H24" i="102"/>
  <c r="AL24" i="102"/>
  <c r="BH56" i="102"/>
  <c r="AJ46" i="102"/>
  <c r="AJ56" i="102" s="1"/>
  <c r="AZ51" i="102"/>
  <c r="AZ56" i="102" s="1"/>
  <c r="AN51" i="102"/>
  <c r="AB51" i="102"/>
  <c r="AB56" i="102" s="1"/>
  <c r="I7" i="105"/>
  <c r="Q7" i="105"/>
  <c r="Y7" i="105"/>
  <c r="AG7" i="105"/>
  <c r="I7" i="106"/>
  <c r="Q7" i="106"/>
  <c r="Y7" i="106"/>
  <c r="AG7" i="106"/>
  <c r="H24" i="106"/>
  <c r="L24" i="106"/>
  <c r="P24" i="106"/>
  <c r="T24" i="106"/>
  <c r="X24" i="106"/>
  <c r="AB24" i="106"/>
  <c r="AF24" i="106"/>
  <c r="AJ24" i="106"/>
  <c r="I25" i="106"/>
  <c r="M25" i="106"/>
  <c r="Q25" i="106"/>
  <c r="U25" i="106"/>
  <c r="Y25" i="106"/>
  <c r="AC25" i="106"/>
  <c r="BX71" i="118"/>
  <c r="E11" i="123"/>
  <c r="C9" i="125" s="1"/>
  <c r="K24" i="123"/>
  <c r="L24" i="123"/>
  <c r="K11" i="18"/>
  <c r="M14" i="14"/>
  <c r="N24" i="102"/>
  <c r="AT24" i="102"/>
  <c r="AN56" i="102"/>
  <c r="BN46" i="102"/>
  <c r="BL51" i="102"/>
  <c r="BL56" i="102" s="1"/>
  <c r="E9" i="123"/>
  <c r="X9" i="123" s="1"/>
  <c r="A11" i="125"/>
  <c r="M6" i="48"/>
  <c r="J6" i="14"/>
  <c r="D12" i="94"/>
  <c r="BB6" i="102"/>
  <c r="J25" i="102"/>
  <c r="R25" i="102"/>
  <c r="Z25" i="102"/>
  <c r="AH25" i="102"/>
  <c r="AP25" i="102"/>
  <c r="AX25" i="102"/>
  <c r="BF25" i="102"/>
  <c r="BN25" i="102"/>
  <c r="BJ56" i="102"/>
  <c r="AL47" i="102"/>
  <c r="AL56" i="102" s="1"/>
  <c r="BB48" i="102"/>
  <c r="BB56" i="102" s="1"/>
  <c r="AT50" i="102"/>
  <c r="AT56" i="102" s="1"/>
  <c r="AB6" i="103"/>
  <c r="BN49" i="103"/>
  <c r="R49" i="103"/>
  <c r="BB49" i="103"/>
  <c r="AP49" i="103"/>
  <c r="AP56" i="103" s="1"/>
  <c r="AD49" i="103"/>
  <c r="AP56" i="102"/>
  <c r="BL6" i="103"/>
  <c r="BN6" i="103"/>
  <c r="AX6" i="103"/>
  <c r="AH6" i="103"/>
  <c r="R6" i="103"/>
  <c r="BF6" i="103"/>
  <c r="AP6" i="103"/>
  <c r="Z6" i="103"/>
  <c r="J6" i="103"/>
  <c r="AJ6" i="103"/>
  <c r="AJ50" i="103"/>
  <c r="AT50" i="103"/>
  <c r="Z50" i="103"/>
  <c r="BN50" i="103"/>
  <c r="P50" i="103"/>
  <c r="P56" i="103" s="1"/>
  <c r="A6" i="125"/>
  <c r="A10" i="125"/>
  <c r="E14" i="123"/>
  <c r="V14" i="123" s="1"/>
  <c r="H12" i="48"/>
  <c r="G6" i="14"/>
  <c r="L6" i="14"/>
  <c r="N25" i="102"/>
  <c r="V25" i="102"/>
  <c r="AD25" i="102"/>
  <c r="AL25" i="102"/>
  <c r="AT25" i="102"/>
  <c r="BB25" i="102"/>
  <c r="N56" i="102"/>
  <c r="V47" i="102"/>
  <c r="V56" i="102" s="1"/>
  <c r="Z50" i="102"/>
  <c r="Z56" i="102" s="1"/>
  <c r="L6" i="103"/>
  <c r="AR6" i="103"/>
  <c r="BD50" i="103"/>
  <c r="BD56" i="103" s="1"/>
  <c r="BB24" i="103"/>
  <c r="N25" i="103"/>
  <c r="X25" i="103"/>
  <c r="AH25" i="103"/>
  <c r="AT25" i="103"/>
  <c r="BD25" i="103"/>
  <c r="BH56" i="103"/>
  <c r="BJ47" i="103"/>
  <c r="BJ56" i="103" s="1"/>
  <c r="AD47" i="103"/>
  <c r="AT47" i="103"/>
  <c r="AT56" i="103" s="1"/>
  <c r="BH25" i="103"/>
  <c r="AZ25" i="103"/>
  <c r="AR25" i="103"/>
  <c r="AJ25" i="103"/>
  <c r="AB25" i="103"/>
  <c r="T25" i="103"/>
  <c r="L25" i="103"/>
  <c r="P25" i="103"/>
  <c r="Z25" i="103"/>
  <c r="AL25" i="103"/>
  <c r="AV25" i="103"/>
  <c r="BF25" i="103"/>
  <c r="BN24" i="103"/>
  <c r="BF24" i="103"/>
  <c r="AX24" i="103"/>
  <c r="AP24" i="103"/>
  <c r="AH24" i="103"/>
  <c r="Z24" i="103"/>
  <c r="R24" i="103"/>
  <c r="J24" i="103"/>
  <c r="P24" i="103"/>
  <c r="AB24" i="103"/>
  <c r="AL24" i="103"/>
  <c r="AV24" i="103"/>
  <c r="BH24" i="103"/>
  <c r="H25" i="103"/>
  <c r="R25" i="103"/>
  <c r="AD25" i="103"/>
  <c r="AN25" i="103"/>
  <c r="AX25" i="103"/>
  <c r="BJ25" i="103"/>
  <c r="V47" i="103"/>
  <c r="V56" i="103" s="1"/>
  <c r="BN48" i="103"/>
  <c r="BN56" i="103" s="1"/>
  <c r="Z52" i="103"/>
  <c r="AL53" i="103"/>
  <c r="AJ46" i="103"/>
  <c r="AJ56" i="103" s="1"/>
  <c r="BH24" i="104"/>
  <c r="AZ24" i="104"/>
  <c r="AR24" i="104"/>
  <c r="AJ24" i="104"/>
  <c r="AB24" i="104"/>
  <c r="T24" i="104"/>
  <c r="L24" i="104"/>
  <c r="BN24" i="104"/>
  <c r="BF24" i="104"/>
  <c r="AX24" i="104"/>
  <c r="AP24" i="104"/>
  <c r="AH24" i="104"/>
  <c r="Z24" i="104"/>
  <c r="R24" i="104"/>
  <c r="J24" i="104"/>
  <c r="BL24" i="104"/>
  <c r="BD24" i="104"/>
  <c r="AV24" i="104"/>
  <c r="AN24" i="104"/>
  <c r="AF24" i="104"/>
  <c r="X24" i="104"/>
  <c r="P24" i="104"/>
  <c r="H24" i="104"/>
  <c r="AL24" i="104"/>
  <c r="N56" i="104"/>
  <c r="J25" i="104"/>
  <c r="R25" i="104"/>
  <c r="Z25" i="104"/>
  <c r="AH25" i="104"/>
  <c r="AP25" i="104"/>
  <c r="AX25" i="104"/>
  <c r="BF25" i="104"/>
  <c r="BN25" i="104"/>
  <c r="X46" i="104"/>
  <c r="X56" i="104" s="1"/>
  <c r="BH46" i="104"/>
  <c r="BH56" i="104" s="1"/>
  <c r="V47" i="104"/>
  <c r="V56" i="104" s="1"/>
  <c r="BB47" i="104"/>
  <c r="AD48" i="104"/>
  <c r="BB49" i="104"/>
  <c r="Z50" i="104"/>
  <c r="BN50" i="104"/>
  <c r="BN56" i="104" s="1"/>
  <c r="AZ51" i="104"/>
  <c r="AZ56" i="104" s="1"/>
  <c r="AT52" i="104"/>
  <c r="AT56" i="104" s="1"/>
  <c r="AL53" i="104"/>
  <c r="AL54" i="104"/>
  <c r="L25" i="104"/>
  <c r="T25" i="104"/>
  <c r="AB25" i="104"/>
  <c r="AJ25" i="104"/>
  <c r="AR25" i="104"/>
  <c r="AZ25" i="104"/>
  <c r="BH25" i="104"/>
  <c r="AJ46" i="104"/>
  <c r="AD47" i="104"/>
  <c r="AD56" i="104" s="1"/>
  <c r="BJ47" i="104"/>
  <c r="BJ56" i="104" s="1"/>
  <c r="AP48" i="104"/>
  <c r="AP56" i="104" s="1"/>
  <c r="R49" i="104"/>
  <c r="R56" i="104" s="1"/>
  <c r="AJ50" i="104"/>
  <c r="N25" i="104"/>
  <c r="V25" i="104"/>
  <c r="AD25" i="104"/>
  <c r="AL25" i="104"/>
  <c r="AT25" i="104"/>
  <c r="BB25" i="104"/>
  <c r="AI71" i="77"/>
  <c r="AY86" i="77"/>
  <c r="AH63" i="118"/>
  <c r="BN63" i="118"/>
  <c r="F62" i="118"/>
  <c r="AJ63" i="118"/>
  <c r="BP63" i="118"/>
  <c r="F65" i="118"/>
  <c r="C67" i="118"/>
  <c r="F69" i="118"/>
  <c r="AX63" i="118"/>
  <c r="AZ63" i="118"/>
  <c r="BH64" i="118"/>
  <c r="F66" i="118"/>
  <c r="AZ66" i="118" s="1"/>
  <c r="E20" i="88"/>
  <c r="B5" i="122"/>
  <c r="C8" i="122"/>
  <c r="C72" i="65"/>
  <c r="G18" i="48" s="1"/>
  <c r="K18" i="48" s="1"/>
  <c r="J17" i="94" s="1"/>
  <c r="Y36" i="94" s="1"/>
  <c r="C66" i="65"/>
  <c r="R20" i="98" s="1"/>
  <c r="J41" i="88"/>
  <c r="C68" i="65"/>
  <c r="J17" i="19" s="1"/>
  <c r="N41" i="88"/>
  <c r="C70" i="65"/>
  <c r="F20" i="7" s="1"/>
  <c r="D66" i="65"/>
  <c r="N16" i="50" s="1"/>
  <c r="D68" i="65"/>
  <c r="N17" i="19" s="1"/>
  <c r="D70" i="65"/>
  <c r="H20" i="7" s="1"/>
  <c r="D72" i="65"/>
  <c r="I18" i="48" s="1"/>
  <c r="H17" i="94" s="1"/>
  <c r="M36" i="94" s="1"/>
  <c r="C65" i="65"/>
  <c r="I16" i="60" s="1"/>
  <c r="H12" i="79" s="1"/>
  <c r="C67" i="65"/>
  <c r="I18" i="112" s="1"/>
  <c r="O18" i="112" s="1"/>
  <c r="N14" i="115" s="1"/>
  <c r="D65" i="65"/>
  <c r="D67" i="65"/>
  <c r="I18" i="59" s="1"/>
  <c r="N18" i="59" s="1"/>
  <c r="L17" i="82" s="1"/>
  <c r="D71" i="65"/>
  <c r="J20" i="132" s="1"/>
  <c r="E65" i="65"/>
  <c r="E66" i="65"/>
  <c r="E67" i="65"/>
  <c r="E68" i="65"/>
  <c r="E69" i="65"/>
  <c r="AA1" i="74" s="1"/>
  <c r="E70" i="65"/>
  <c r="E71" i="65"/>
  <c r="E72" i="65"/>
  <c r="B66" i="65"/>
  <c r="B67" i="65"/>
  <c r="B68" i="65"/>
  <c r="B70" i="65"/>
  <c r="F19" i="20" s="1"/>
  <c r="F20" i="20" s="1"/>
  <c r="V41" i="88"/>
  <c r="AM87" i="77"/>
  <c r="AO71" i="77"/>
  <c r="R71" i="77"/>
  <c r="AY71" i="77"/>
  <c r="J86" i="77"/>
  <c r="R86" i="77"/>
  <c r="H71" i="77"/>
  <c r="X71" i="77"/>
  <c r="BE71" i="77"/>
  <c r="BH61" i="118"/>
  <c r="BX61" i="118"/>
  <c r="C64" i="118"/>
  <c r="BP64" i="118"/>
  <c r="AB61" i="118"/>
  <c r="Z63" i="118"/>
  <c r="AP63" i="118"/>
  <c r="BF63" i="118"/>
  <c r="BV63" i="118"/>
  <c r="AJ71" i="118"/>
  <c r="AB63" i="118"/>
  <c r="AR63" i="118"/>
  <c r="BH63" i="118"/>
  <c r="BX63" i="118"/>
  <c r="AJ10" i="108"/>
  <c r="X10" i="108"/>
  <c r="L10" i="108"/>
  <c r="AG10" i="108"/>
  <c r="U10" i="108"/>
  <c r="I10" i="108"/>
  <c r="AA10" i="108"/>
  <c r="R10" i="108"/>
  <c r="O10" i="108"/>
  <c r="AD10" i="108"/>
  <c r="J6" i="117"/>
  <c r="R6" i="117"/>
  <c r="Z6" i="117"/>
  <c r="AB13" i="117"/>
  <c r="J7" i="116"/>
  <c r="N7" i="116"/>
  <c r="D14" i="111"/>
  <c r="J14" i="116"/>
  <c r="O50" i="111"/>
  <c r="AA50" i="111"/>
  <c r="AK50" i="111"/>
  <c r="AY50" i="111"/>
  <c r="L6" i="117"/>
  <c r="T6" i="117"/>
  <c r="AA6" i="117"/>
  <c r="N13" i="117"/>
  <c r="BQ50" i="111"/>
  <c r="BI50" i="111"/>
  <c r="BA50" i="111"/>
  <c r="AS50" i="111"/>
  <c r="BM50" i="111"/>
  <c r="BE50" i="111"/>
  <c r="AW50" i="111"/>
  <c r="AO50" i="111"/>
  <c r="AG50" i="111"/>
  <c r="Y50" i="111"/>
  <c r="Q50" i="111"/>
  <c r="J6" i="116"/>
  <c r="N6" i="116"/>
  <c r="G7" i="116"/>
  <c r="K7" i="116"/>
  <c r="M14" i="116"/>
  <c r="S50" i="111"/>
  <c r="AC50" i="111"/>
  <c r="AM50" i="111"/>
  <c r="BC50" i="111"/>
  <c r="AJ14" i="128"/>
  <c r="J14" i="128"/>
  <c r="AZ14" i="128"/>
  <c r="T14" i="128"/>
  <c r="BB16" i="99"/>
  <c r="V16" i="99"/>
  <c r="AT16" i="99"/>
  <c r="N16" i="99"/>
  <c r="BJ16" i="99"/>
  <c r="AL16" i="99"/>
  <c r="AD16" i="99"/>
  <c r="D11" i="92"/>
  <c r="H11" i="10"/>
  <c r="G11" i="10"/>
  <c r="I11" i="10"/>
  <c r="V7" i="128"/>
  <c r="N6" i="117"/>
  <c r="V6" i="117"/>
  <c r="I50" i="111"/>
  <c r="U50" i="111"/>
  <c r="AE50" i="111"/>
  <c r="AQ50" i="111"/>
  <c r="BG50" i="111"/>
  <c r="J13" i="116"/>
  <c r="BB16" i="98"/>
  <c r="V16" i="98"/>
  <c r="AT16" i="98"/>
  <c r="N16" i="98"/>
  <c r="AL16" i="98"/>
  <c r="AD16" i="98"/>
  <c r="D13" i="78"/>
  <c r="N14" i="12"/>
  <c r="AG6" i="108"/>
  <c r="AC6" i="108"/>
  <c r="Y6" i="108"/>
  <c r="U6" i="108"/>
  <c r="Q6" i="108"/>
  <c r="M6" i="108"/>
  <c r="I6" i="108"/>
  <c r="AJ6" i="108"/>
  <c r="AF6" i="108"/>
  <c r="AB6" i="108"/>
  <c r="X6" i="108"/>
  <c r="T6" i="108"/>
  <c r="P6" i="108"/>
  <c r="L6" i="108"/>
  <c r="H6" i="108"/>
  <c r="AI6" i="108"/>
  <c r="AA6" i="108"/>
  <c r="S6" i="108"/>
  <c r="K6" i="108"/>
  <c r="AH6" i="108"/>
  <c r="Z6" i="108"/>
  <c r="R6" i="108"/>
  <c r="J6" i="108"/>
  <c r="AE6" i="108"/>
  <c r="W6" i="108"/>
  <c r="O6" i="108"/>
  <c r="G6" i="108"/>
  <c r="AD9" i="108"/>
  <c r="N9" i="108"/>
  <c r="Z9" i="108"/>
  <c r="J9" i="108"/>
  <c r="AH9" i="108"/>
  <c r="V9" i="108"/>
  <c r="R9" i="108"/>
  <c r="D4" i="122"/>
  <c r="M5" i="127"/>
  <c r="I5" i="127"/>
  <c r="P5" i="127"/>
  <c r="L5" i="127"/>
  <c r="H5" i="127"/>
  <c r="N5" i="127"/>
  <c r="P7" i="113"/>
  <c r="L7" i="113"/>
  <c r="H7" i="113"/>
  <c r="O7" i="113"/>
  <c r="K7" i="113"/>
  <c r="G7" i="113"/>
  <c r="N7" i="113"/>
  <c r="D5" i="114"/>
  <c r="AH13" i="100"/>
  <c r="R13" i="100"/>
  <c r="AD13" i="100"/>
  <c r="N13" i="100"/>
  <c r="J13" i="100"/>
  <c r="Z13" i="100"/>
  <c r="V13" i="100"/>
  <c r="L6" i="59"/>
  <c r="H6" i="59"/>
  <c r="K6" i="59"/>
  <c r="G6" i="59"/>
  <c r="N6" i="59"/>
  <c r="F6" i="59"/>
  <c r="J6" i="59"/>
  <c r="I6" i="59"/>
  <c r="M10" i="59"/>
  <c r="J10" i="59"/>
  <c r="L9" i="68"/>
  <c r="J9" i="68"/>
  <c r="D9" i="85"/>
  <c r="T6" i="98"/>
  <c r="AJ6" i="98"/>
  <c r="J71" i="77"/>
  <c r="AA71" i="77"/>
  <c r="AQ71" i="77"/>
  <c r="P6" i="99"/>
  <c r="AF6" i="99"/>
  <c r="AV6" i="99"/>
  <c r="BB14" i="99"/>
  <c r="V14" i="99"/>
  <c r="AT14" i="99"/>
  <c r="N14" i="99"/>
  <c r="AL15" i="99"/>
  <c r="V15" i="99"/>
  <c r="M6" i="126"/>
  <c r="G5" i="127"/>
  <c r="O5" i="127"/>
  <c r="K6" i="107"/>
  <c r="S6" i="107"/>
  <c r="AA6" i="107"/>
  <c r="M6" i="113"/>
  <c r="I7" i="113"/>
  <c r="M6" i="59"/>
  <c r="AJ6" i="101"/>
  <c r="AF6" i="101"/>
  <c r="AB6" i="101"/>
  <c r="X6" i="101"/>
  <c r="T6" i="101"/>
  <c r="P6" i="101"/>
  <c r="L6" i="101"/>
  <c r="H6" i="101"/>
  <c r="AI6" i="101"/>
  <c r="AE6" i="101"/>
  <c r="AA6" i="101"/>
  <c r="W6" i="101"/>
  <c r="S6" i="101"/>
  <c r="O6" i="101"/>
  <c r="K6" i="101"/>
  <c r="G6" i="101"/>
  <c r="AH6" i="101"/>
  <c r="Z6" i="101"/>
  <c r="R6" i="101"/>
  <c r="J6" i="101"/>
  <c r="AG6" i="101"/>
  <c r="V6" i="101"/>
  <c r="M6" i="101"/>
  <c r="AD6" i="101"/>
  <c r="U6" i="101"/>
  <c r="I6" i="101"/>
  <c r="AC6" i="101"/>
  <c r="BN6" i="98"/>
  <c r="BF6" i="98"/>
  <c r="AX6" i="98"/>
  <c r="AP6" i="98"/>
  <c r="AH6" i="98"/>
  <c r="Z6" i="98"/>
  <c r="R6" i="98"/>
  <c r="J6" i="98"/>
  <c r="BL6" i="98"/>
  <c r="BD6" i="98"/>
  <c r="AV6" i="98"/>
  <c r="AN6" i="98"/>
  <c r="AF6" i="98"/>
  <c r="X6" i="98"/>
  <c r="P6" i="98"/>
  <c r="H6" i="98"/>
  <c r="V6" i="98"/>
  <c r="AL6" i="98"/>
  <c r="BB6" i="98"/>
  <c r="BC71" i="77"/>
  <c r="AU71" i="77"/>
  <c r="AM71" i="77"/>
  <c r="AE71" i="77"/>
  <c r="V71" i="77"/>
  <c r="N71" i="77"/>
  <c r="BA71" i="77"/>
  <c r="AS71" i="77"/>
  <c r="AK71" i="77"/>
  <c r="AC71" i="77"/>
  <c r="T71" i="77"/>
  <c r="L71" i="77"/>
  <c r="P71" i="77"/>
  <c r="AG71" i="77"/>
  <c r="AW71" i="77"/>
  <c r="BH6" i="99"/>
  <c r="AZ6" i="99"/>
  <c r="AR6" i="99"/>
  <c r="AJ6" i="99"/>
  <c r="AB6" i="99"/>
  <c r="T6" i="99"/>
  <c r="L6" i="99"/>
  <c r="BN6" i="99"/>
  <c r="BF6" i="99"/>
  <c r="AX6" i="99"/>
  <c r="AP6" i="99"/>
  <c r="AH6" i="99"/>
  <c r="Z6" i="99"/>
  <c r="R6" i="99"/>
  <c r="J6" i="99"/>
  <c r="V6" i="99"/>
  <c r="AL6" i="99"/>
  <c r="BB6" i="99"/>
  <c r="AD14" i="99"/>
  <c r="BB15" i="99"/>
  <c r="P6" i="126"/>
  <c r="L6" i="126"/>
  <c r="H6" i="126"/>
  <c r="O6" i="126"/>
  <c r="K6" i="126"/>
  <c r="G6" i="126"/>
  <c r="N6" i="126"/>
  <c r="J5" i="127"/>
  <c r="AG6" i="107"/>
  <c r="AC6" i="107"/>
  <c r="Y6" i="107"/>
  <c r="U6" i="107"/>
  <c r="Q6" i="107"/>
  <c r="M6" i="107"/>
  <c r="I6" i="107"/>
  <c r="AJ6" i="107"/>
  <c r="AF6" i="107"/>
  <c r="AB6" i="107"/>
  <c r="X6" i="107"/>
  <c r="T6" i="107"/>
  <c r="P6" i="107"/>
  <c r="L6" i="107"/>
  <c r="H6" i="107"/>
  <c r="N6" i="107"/>
  <c r="V6" i="107"/>
  <c r="AD6" i="107"/>
  <c r="P6" i="113"/>
  <c r="L6" i="113"/>
  <c r="H6" i="113"/>
  <c r="O6" i="113"/>
  <c r="K6" i="113"/>
  <c r="G6" i="113"/>
  <c r="N6" i="113"/>
  <c r="J7" i="113"/>
  <c r="D6" i="82"/>
  <c r="D10" i="82"/>
  <c r="N6" i="101"/>
  <c r="I5" i="12"/>
  <c r="M5" i="12"/>
  <c r="J8" i="108"/>
  <c r="N8" i="108"/>
  <c r="R8" i="108"/>
  <c r="V8" i="108"/>
  <c r="Z8" i="108"/>
  <c r="AD8" i="108"/>
  <c r="AH8" i="108"/>
  <c r="J5" i="126"/>
  <c r="N5" i="126"/>
  <c r="D4" i="121"/>
  <c r="K6" i="58"/>
  <c r="G6" i="58"/>
  <c r="J6" i="58"/>
  <c r="D11" i="84"/>
  <c r="K11" i="69"/>
  <c r="I11" i="69"/>
  <c r="H11" i="69"/>
  <c r="D6" i="85"/>
  <c r="K6" i="68"/>
  <c r="G6" i="68"/>
  <c r="J6" i="68"/>
  <c r="F6" i="68"/>
  <c r="L6" i="68"/>
  <c r="H6" i="68"/>
  <c r="V13" i="19"/>
  <c r="N13" i="19"/>
  <c r="C11" i="93"/>
  <c r="J5" i="12"/>
  <c r="J7" i="108"/>
  <c r="N7" i="108"/>
  <c r="R7" i="108"/>
  <c r="V7" i="108"/>
  <c r="Z7" i="108"/>
  <c r="AD7" i="108"/>
  <c r="G8" i="108"/>
  <c r="K8" i="108"/>
  <c r="O8" i="108"/>
  <c r="S8" i="108"/>
  <c r="W8" i="108"/>
  <c r="AA8" i="108"/>
  <c r="AE8" i="108"/>
  <c r="G5" i="126"/>
  <c r="K5" i="126"/>
  <c r="H11" i="126"/>
  <c r="N9" i="127"/>
  <c r="J6" i="6"/>
  <c r="J6" i="60"/>
  <c r="D4" i="97"/>
  <c r="P6" i="44"/>
  <c r="L6" i="44"/>
  <c r="H6" i="44"/>
  <c r="K6" i="44"/>
  <c r="F6" i="58"/>
  <c r="L6" i="58"/>
  <c r="L11" i="69"/>
  <c r="I6" i="68"/>
  <c r="K10" i="69"/>
  <c r="I10" i="69"/>
  <c r="I14" i="69"/>
  <c r="L14" i="69"/>
  <c r="H14" i="69"/>
  <c r="D10" i="85"/>
  <c r="K10" i="68"/>
  <c r="O6" i="70"/>
  <c r="M6" i="70"/>
  <c r="I6" i="70"/>
  <c r="L6" i="70"/>
  <c r="H6" i="70"/>
  <c r="N6" i="70"/>
  <c r="I14" i="71"/>
  <c r="L14" i="71"/>
  <c r="H14" i="71"/>
  <c r="K14" i="71"/>
  <c r="J14" i="71"/>
  <c r="CB61" i="118"/>
  <c r="BT61" i="118"/>
  <c r="BL61" i="118"/>
  <c r="BD61" i="118"/>
  <c r="AV61" i="118"/>
  <c r="AN61" i="118"/>
  <c r="AF61" i="118"/>
  <c r="M61" i="118"/>
  <c r="BZ61" i="118"/>
  <c r="BR61" i="118"/>
  <c r="BJ61" i="118"/>
  <c r="BB61" i="118"/>
  <c r="AT61" i="118"/>
  <c r="AL61" i="118"/>
  <c r="AD61" i="118"/>
  <c r="BV61" i="118"/>
  <c r="BF61" i="118"/>
  <c r="AP61" i="118"/>
  <c r="Z61" i="118"/>
  <c r="BP61" i="118"/>
  <c r="AZ61" i="118"/>
  <c r="AJ61" i="118"/>
  <c r="CB65" i="118"/>
  <c r="BD65" i="118"/>
  <c r="AF65" i="118"/>
  <c r="BV65" i="118"/>
  <c r="AX65" i="118"/>
  <c r="Z65" i="118"/>
  <c r="BJ65" i="118"/>
  <c r="D21" i="118"/>
  <c r="H22" i="118" s="1"/>
  <c r="AR65" i="118"/>
  <c r="AX61" i="118"/>
  <c r="BP65" i="118"/>
  <c r="J6" i="55"/>
  <c r="AJ6" i="100"/>
  <c r="AF6" i="100"/>
  <c r="AB6" i="100"/>
  <c r="X6" i="100"/>
  <c r="T6" i="100"/>
  <c r="P6" i="100"/>
  <c r="L6" i="100"/>
  <c r="H6" i="100"/>
  <c r="K6" i="100"/>
  <c r="Q6" i="100"/>
  <c r="V6" i="100"/>
  <c r="AA6" i="100"/>
  <c r="AG6" i="100"/>
  <c r="D7" i="92"/>
  <c r="H7" i="10"/>
  <c r="G7" i="10"/>
  <c r="V11" i="101"/>
  <c r="N11" i="101"/>
  <c r="J14" i="69"/>
  <c r="J6" i="70"/>
  <c r="D14" i="86"/>
  <c r="AH61" i="118"/>
  <c r="BN61" i="118"/>
  <c r="C4" i="93"/>
  <c r="T6" i="19"/>
  <c r="L6" i="19"/>
  <c r="Z6" i="19"/>
  <c r="R6" i="19"/>
  <c r="J6" i="19"/>
  <c r="P6" i="19"/>
  <c r="N6" i="19"/>
  <c r="I6" i="69"/>
  <c r="K11" i="68"/>
  <c r="I14" i="68"/>
  <c r="D11" i="85"/>
  <c r="Z5" i="50"/>
  <c r="R5" i="50"/>
  <c r="J5" i="50"/>
  <c r="P5" i="50"/>
  <c r="V15" i="105"/>
  <c r="N15" i="105"/>
  <c r="V15" i="106"/>
  <c r="N15" i="106"/>
  <c r="AZ64" i="118"/>
  <c r="Z64" i="118"/>
  <c r="BX64" i="118"/>
  <c r="AR64" i="118"/>
  <c r="BH71" i="118"/>
  <c r="AB71" i="118"/>
  <c r="AZ71" i="118"/>
  <c r="AF64" i="118"/>
  <c r="AR71" i="118"/>
  <c r="D16" i="89"/>
  <c r="I16" i="7"/>
  <c r="G16" i="7"/>
  <c r="M10" i="14"/>
  <c r="I10" i="14"/>
  <c r="D10" i="91"/>
  <c r="L10" i="14"/>
  <c r="H10" i="14"/>
  <c r="K10" i="14"/>
  <c r="J10" i="14"/>
  <c r="BJ15" i="102"/>
  <c r="AD15" i="102"/>
  <c r="BB15" i="102"/>
  <c r="V15" i="102"/>
  <c r="AL15" i="102"/>
  <c r="N15" i="102"/>
  <c r="AT15" i="102"/>
  <c r="F6" i="69"/>
  <c r="J14" i="68"/>
  <c r="J6" i="71"/>
  <c r="F6" i="71"/>
  <c r="K6" i="71"/>
  <c r="K10" i="71"/>
  <c r="I10" i="71"/>
  <c r="D10" i="86"/>
  <c r="Y41" i="88"/>
  <c r="S41" i="88"/>
  <c r="G6" i="7"/>
  <c r="H6" i="7"/>
  <c r="F6" i="7"/>
  <c r="G10" i="14"/>
  <c r="J7" i="105"/>
  <c r="N7" i="105"/>
  <c r="R7" i="105"/>
  <c r="V7" i="105"/>
  <c r="Z7" i="105"/>
  <c r="AD7" i="105"/>
  <c r="AH7" i="105"/>
  <c r="J7" i="106"/>
  <c r="N7" i="106"/>
  <c r="R7" i="106"/>
  <c r="V7" i="106"/>
  <c r="Z7" i="106"/>
  <c r="AD7" i="106"/>
  <c r="AH7" i="106"/>
  <c r="AD63" i="118"/>
  <c r="AL63" i="118"/>
  <c r="AT63" i="118"/>
  <c r="BB63" i="118"/>
  <c r="BJ63" i="118"/>
  <c r="BR63" i="118"/>
  <c r="BZ63" i="118"/>
  <c r="J19" i="18"/>
  <c r="I19" i="18"/>
  <c r="L6" i="48"/>
  <c r="H6" i="48"/>
  <c r="K6" i="48"/>
  <c r="G6" i="48"/>
  <c r="N6" i="48"/>
  <c r="BH6" i="102"/>
  <c r="AZ6" i="102"/>
  <c r="AR6" i="102"/>
  <c r="AJ6" i="102"/>
  <c r="AB6" i="102"/>
  <c r="T6" i="102"/>
  <c r="L6" i="102"/>
  <c r="BN6" i="102"/>
  <c r="BF6" i="102"/>
  <c r="AX6" i="102"/>
  <c r="AP6" i="102"/>
  <c r="AH6" i="102"/>
  <c r="Z6" i="102"/>
  <c r="R6" i="102"/>
  <c r="J6" i="102"/>
  <c r="BJ6" i="102"/>
  <c r="AT6" i="102"/>
  <c r="AD6" i="102"/>
  <c r="N6" i="102"/>
  <c r="BD6" i="102"/>
  <c r="AN6" i="102"/>
  <c r="X6" i="102"/>
  <c r="H6" i="102"/>
  <c r="AL6" i="102"/>
  <c r="BJ15" i="104"/>
  <c r="AD15" i="104"/>
  <c r="AT15" i="104"/>
  <c r="N15" i="104"/>
  <c r="AL15" i="104"/>
  <c r="V15" i="104"/>
  <c r="BB15" i="104"/>
  <c r="G7" i="105"/>
  <c r="K7" i="105"/>
  <c r="O7" i="105"/>
  <c r="S7" i="105"/>
  <c r="W7" i="105"/>
  <c r="AA7" i="105"/>
  <c r="AE7" i="105"/>
  <c r="G7" i="106"/>
  <c r="K7" i="106"/>
  <c r="O7" i="106"/>
  <c r="S7" i="106"/>
  <c r="W7" i="106"/>
  <c r="AA7" i="106"/>
  <c r="AE7" i="106"/>
  <c r="M63" i="118"/>
  <c r="AF63" i="118"/>
  <c r="AN63" i="118"/>
  <c r="AV63" i="118"/>
  <c r="BD63" i="118"/>
  <c r="BL63" i="118"/>
  <c r="BT63" i="118"/>
  <c r="N13" i="123"/>
  <c r="V13" i="123"/>
  <c r="M19" i="18"/>
  <c r="L7" i="14"/>
  <c r="H7" i="14"/>
  <c r="K7" i="14"/>
  <c r="G7" i="14"/>
  <c r="D7" i="91"/>
  <c r="M7" i="14"/>
  <c r="D6" i="94"/>
  <c r="P6" i="102"/>
  <c r="AV6" i="102"/>
  <c r="M11" i="48"/>
  <c r="D11" i="94"/>
  <c r="I11" i="48"/>
  <c r="I6" i="14"/>
  <c r="BB15" i="103"/>
  <c r="V15" i="103"/>
  <c r="AD15" i="103"/>
  <c r="BJ15" i="103"/>
  <c r="N15" i="103"/>
  <c r="N6" i="103"/>
  <c r="V6" i="103"/>
  <c r="AD6" i="103"/>
  <c r="AL6" i="103"/>
  <c r="AT6" i="103"/>
  <c r="BB6" i="103"/>
  <c r="BJ6" i="103"/>
  <c r="BH6" i="104"/>
  <c r="AZ6" i="104"/>
  <c r="AR6" i="104"/>
  <c r="AJ6" i="104"/>
  <c r="AB6" i="104"/>
  <c r="T6" i="104"/>
  <c r="L6" i="104"/>
  <c r="BN6" i="104"/>
  <c r="BD6" i="104"/>
  <c r="AT6" i="104"/>
  <c r="AH6" i="104"/>
  <c r="X6" i="104"/>
  <c r="N6" i="104"/>
  <c r="BL6" i="104"/>
  <c r="BB6" i="104"/>
  <c r="AP6" i="104"/>
  <c r="AF6" i="104"/>
  <c r="V6" i="104"/>
  <c r="J6" i="104"/>
  <c r="Z6" i="104"/>
  <c r="AV6" i="104"/>
  <c r="H6" i="103"/>
  <c r="P6" i="103"/>
  <c r="X6" i="103"/>
  <c r="AF6" i="103"/>
  <c r="AN6" i="103"/>
  <c r="AV6" i="103"/>
  <c r="BD6" i="103"/>
  <c r="H6" i="104"/>
  <c r="AD6" i="104"/>
  <c r="AX6" i="104"/>
  <c r="K6" i="20"/>
  <c r="G6" i="20"/>
  <c r="D8" i="88"/>
  <c r="O41" i="88"/>
  <c r="M20" i="88"/>
  <c r="H6" i="20"/>
  <c r="D7" i="88"/>
  <c r="L20" i="88"/>
  <c r="R41" i="88"/>
  <c r="J19" i="88"/>
  <c r="Q41" i="88" s="1"/>
  <c r="I10" i="20"/>
  <c r="H16" i="20"/>
  <c r="D11" i="88"/>
  <c r="K41" i="88"/>
  <c r="I9" i="20"/>
  <c r="J16" i="20"/>
  <c r="D10" i="88"/>
  <c r="H41" i="88"/>
  <c r="L41" i="88"/>
  <c r="P41" i="88"/>
  <c r="T41" i="88"/>
  <c r="K16" i="20"/>
  <c r="M41" i="88"/>
  <c r="A8" i="125"/>
  <c r="N23" i="123"/>
  <c r="N55" i="123"/>
  <c r="B7" i="125"/>
  <c r="C7" i="123"/>
  <c r="A5" i="125" s="1"/>
  <c r="H23" i="123"/>
  <c r="N24" i="123"/>
  <c r="M46" i="123"/>
  <c r="L48" i="123"/>
  <c r="L55" i="123" s="1"/>
  <c r="C11" i="125"/>
  <c r="A4" i="125"/>
  <c r="C9" i="123"/>
  <c r="A7" i="125" s="1"/>
  <c r="J23" i="123"/>
  <c r="H24" i="123"/>
  <c r="J45" i="123"/>
  <c r="J55" i="123" s="1"/>
  <c r="B5" i="125"/>
  <c r="B9" i="125"/>
  <c r="E6" i="123"/>
  <c r="C14" i="123"/>
  <c r="L23" i="123"/>
  <c r="J24" i="123"/>
  <c r="M47" i="123"/>
  <c r="I23" i="123"/>
  <c r="M23" i="123"/>
  <c r="I24" i="123"/>
  <c r="M24" i="123"/>
  <c r="K46" i="123"/>
  <c r="K55" i="123" s="1"/>
  <c r="B4" i="125"/>
  <c r="B8" i="125"/>
  <c r="B11" i="125"/>
  <c r="B6" i="125"/>
  <c r="A9" i="125"/>
  <c r="B10" i="125"/>
  <c r="N20" i="134" l="1"/>
  <c r="J20" i="134"/>
  <c r="F18" i="69"/>
  <c r="E17" i="84" s="1"/>
  <c r="M20" i="134"/>
  <c r="I20" i="134"/>
  <c r="P20" i="134"/>
  <c r="L20" i="134"/>
  <c r="O20" i="134"/>
  <c r="K20" i="134"/>
  <c r="X7" i="128"/>
  <c r="J12" i="128"/>
  <c r="I13" i="58"/>
  <c r="L7" i="71"/>
  <c r="R7" i="128"/>
  <c r="BB7" i="128"/>
  <c r="T7" i="128"/>
  <c r="D7" i="86"/>
  <c r="N11" i="126"/>
  <c r="AJ7" i="101"/>
  <c r="I11" i="71"/>
  <c r="AR7" i="128"/>
  <c r="P7" i="128"/>
  <c r="AX7" i="128"/>
  <c r="V12" i="117"/>
  <c r="BJ15" i="129"/>
  <c r="AC8" i="117"/>
  <c r="I13" i="7"/>
  <c r="V8" i="117"/>
  <c r="AT16" i="129"/>
  <c r="G7" i="112"/>
  <c r="G17" i="14"/>
  <c r="V7" i="101"/>
  <c r="D15" i="85"/>
  <c r="BD7" i="103"/>
  <c r="D12" i="84"/>
  <c r="BD8" i="128"/>
  <c r="AV13" i="129"/>
  <c r="V7" i="102"/>
  <c r="J7" i="103"/>
  <c r="X8" i="128"/>
  <c r="T13" i="128"/>
  <c r="AL7" i="103"/>
  <c r="BF7" i="103"/>
  <c r="L8" i="103"/>
  <c r="H7" i="103"/>
  <c r="AB8" i="103"/>
  <c r="L8" i="70"/>
  <c r="J8" i="128"/>
  <c r="H13" i="99"/>
  <c r="AL13" i="129"/>
  <c r="H7" i="117"/>
  <c r="BD8" i="102"/>
  <c r="N9" i="48"/>
  <c r="N8" i="100"/>
  <c r="J13" i="101"/>
  <c r="AJ8" i="128"/>
  <c r="AT8" i="128"/>
  <c r="AX8" i="128"/>
  <c r="P8" i="123"/>
  <c r="BB8" i="128"/>
  <c r="P8" i="102"/>
  <c r="Z11" i="106"/>
  <c r="AD12" i="105"/>
  <c r="J7" i="71"/>
  <c r="N7" i="99"/>
  <c r="T14" i="100"/>
  <c r="J13" i="129"/>
  <c r="AJ12" i="128"/>
  <c r="Z7" i="128"/>
  <c r="AD7" i="128"/>
  <c r="AF7" i="128"/>
  <c r="N12" i="117"/>
  <c r="R12" i="108"/>
  <c r="AT8" i="102"/>
  <c r="AD10" i="106"/>
  <c r="AB10" i="106"/>
  <c r="G7" i="71"/>
  <c r="AI7" i="101"/>
  <c r="X13" i="98"/>
  <c r="AN7" i="128"/>
  <c r="AB7" i="128"/>
  <c r="G7" i="128"/>
  <c r="AJ7" i="128"/>
  <c r="N7" i="128"/>
  <c r="N14" i="117"/>
  <c r="J15" i="116"/>
  <c r="G7" i="48"/>
  <c r="J7" i="48"/>
  <c r="AB8" i="128"/>
  <c r="AV8" i="128"/>
  <c r="AZ13" i="128"/>
  <c r="AA10" i="117"/>
  <c r="G8" i="128"/>
  <c r="I8" i="128"/>
  <c r="K8" i="128"/>
  <c r="M8" i="128"/>
  <c r="D12" i="115"/>
  <c r="AR13" i="128"/>
  <c r="X7" i="103"/>
  <c r="Z7" i="103"/>
  <c r="J8" i="103"/>
  <c r="AV10" i="102"/>
  <c r="D15" i="91"/>
  <c r="BF10" i="129"/>
  <c r="T8" i="128"/>
  <c r="BJ10" i="129"/>
  <c r="AN8" i="128"/>
  <c r="L8" i="128"/>
  <c r="R8" i="117"/>
  <c r="J13" i="128"/>
  <c r="P8" i="117"/>
  <c r="N13" i="128"/>
  <c r="O8" i="128"/>
  <c r="R8" i="128"/>
  <c r="V8" i="128"/>
  <c r="Z8" i="128"/>
  <c r="AA8" i="117"/>
  <c r="BH10" i="102"/>
  <c r="Z10" i="129"/>
  <c r="P8" i="128"/>
  <c r="X8" i="117"/>
  <c r="N8" i="117"/>
  <c r="H8" i="103"/>
  <c r="AN7" i="103"/>
  <c r="Z8" i="103"/>
  <c r="AR8" i="128"/>
  <c r="N8" i="128"/>
  <c r="N10" i="128"/>
  <c r="AF8" i="128"/>
  <c r="H8" i="128"/>
  <c r="J8" i="117"/>
  <c r="AJ13" i="128"/>
  <c r="J10" i="117"/>
  <c r="H8" i="117"/>
  <c r="AB8" i="117"/>
  <c r="V10" i="117"/>
  <c r="L8" i="117"/>
  <c r="AD8" i="128"/>
  <c r="AH8" i="128"/>
  <c r="AL8" i="128"/>
  <c r="T8" i="117"/>
  <c r="O14" i="105"/>
  <c r="F15" i="68"/>
  <c r="AG52" i="111"/>
  <c r="J7" i="123"/>
  <c r="R7" i="123"/>
  <c r="I8" i="68"/>
  <c r="K8" i="68"/>
  <c r="J7" i="112"/>
  <c r="R7" i="100"/>
  <c r="BJ7" i="129"/>
  <c r="N7" i="19"/>
  <c r="T7" i="100"/>
  <c r="D5" i="115"/>
  <c r="R55" i="99"/>
  <c r="D11" i="120"/>
  <c r="BF66" i="120" s="1"/>
  <c r="AD56" i="103"/>
  <c r="X52" i="108"/>
  <c r="D25" i="119"/>
  <c r="Z52" i="108"/>
  <c r="J56" i="107"/>
  <c r="BB56" i="104"/>
  <c r="Z56" i="104"/>
  <c r="Z54" i="100"/>
  <c r="AT56" i="129"/>
  <c r="AG53" i="108"/>
  <c r="P58" i="128"/>
  <c r="F65" i="128"/>
  <c r="BD58" i="128"/>
  <c r="Q56" i="107"/>
  <c r="F19" i="48"/>
  <c r="AD7" i="129"/>
  <c r="BH7" i="129"/>
  <c r="J19" i="14"/>
  <c r="I7" i="71"/>
  <c r="F7" i="71"/>
  <c r="BD7" i="128"/>
  <c r="AZ12" i="128"/>
  <c r="M7" i="128"/>
  <c r="AP7" i="128"/>
  <c r="O7" i="128"/>
  <c r="AT7" i="128"/>
  <c r="AA14" i="117"/>
  <c r="AV7" i="128"/>
  <c r="V14" i="117"/>
  <c r="O52" i="111"/>
  <c r="AZ62" i="118"/>
  <c r="AZ73" i="118" s="1"/>
  <c r="AZ77" i="118" s="1"/>
  <c r="AC12" i="117"/>
  <c r="AJ7" i="129"/>
  <c r="D5" i="120"/>
  <c r="AT57" i="120" s="1"/>
  <c r="BH13" i="104"/>
  <c r="X10" i="107"/>
  <c r="R10" i="123"/>
  <c r="AT12" i="104"/>
  <c r="N8" i="101"/>
  <c r="AG10" i="105"/>
  <c r="H7" i="71"/>
  <c r="P8" i="99"/>
  <c r="N13" i="99"/>
  <c r="AR12" i="128"/>
  <c r="L7" i="128"/>
  <c r="T12" i="128"/>
  <c r="I7" i="128"/>
  <c r="AH7" i="128"/>
  <c r="K7" i="128"/>
  <c r="AL7" i="128"/>
  <c r="J7" i="128"/>
  <c r="N12" i="128"/>
  <c r="H7" i="128"/>
  <c r="AZ7" i="129"/>
  <c r="AX7" i="129"/>
  <c r="AB7" i="129"/>
  <c r="AA12" i="117"/>
  <c r="AL13" i="104"/>
  <c r="X8" i="102"/>
  <c r="AL7" i="102"/>
  <c r="BB8" i="102"/>
  <c r="N8" i="102"/>
  <c r="AA14" i="105"/>
  <c r="P12" i="105"/>
  <c r="R14" i="105"/>
  <c r="I20" i="18"/>
  <c r="AI7" i="100"/>
  <c r="X7" i="100"/>
  <c r="Y7" i="100"/>
  <c r="I10" i="107"/>
  <c r="K7" i="68"/>
  <c r="AL7" i="129"/>
  <c r="O8" i="116"/>
  <c r="BK52" i="111"/>
  <c r="BI52" i="111"/>
  <c r="BN7" i="129"/>
  <c r="J7" i="129"/>
  <c r="BL7" i="129"/>
  <c r="H7" i="129"/>
  <c r="AP7" i="129"/>
  <c r="Z7" i="129"/>
  <c r="D7" i="119"/>
  <c r="BA53" i="119" s="1"/>
  <c r="J8" i="20"/>
  <c r="BB7" i="102"/>
  <c r="AH14" i="105"/>
  <c r="V7" i="129"/>
  <c r="BM52" i="111"/>
  <c r="AN7" i="129"/>
  <c r="AH7" i="129"/>
  <c r="AR7" i="129"/>
  <c r="R7" i="129"/>
  <c r="L7" i="129"/>
  <c r="AV7" i="129"/>
  <c r="AV8" i="102"/>
  <c r="N7" i="102"/>
  <c r="AD8" i="102"/>
  <c r="V11" i="106"/>
  <c r="K14" i="105"/>
  <c r="AD7" i="100"/>
  <c r="AH7" i="100"/>
  <c r="S7" i="100"/>
  <c r="BB7" i="129"/>
  <c r="I10" i="112"/>
  <c r="H8" i="116"/>
  <c r="AQ52" i="111"/>
  <c r="AF8" i="102"/>
  <c r="BJ8" i="102"/>
  <c r="AE14" i="105"/>
  <c r="M20" i="18"/>
  <c r="P7" i="100"/>
  <c r="I7" i="100"/>
  <c r="J9" i="60"/>
  <c r="F7" i="68"/>
  <c r="AT7" i="129"/>
  <c r="N7" i="129"/>
  <c r="AI52" i="111"/>
  <c r="AC52" i="111"/>
  <c r="X7" i="129"/>
  <c r="T7" i="129"/>
  <c r="AF7" i="129"/>
  <c r="BD7" i="129"/>
  <c r="P7" i="129"/>
  <c r="AR13" i="104"/>
  <c r="AV13" i="102"/>
  <c r="BN10" i="102"/>
  <c r="K12" i="59"/>
  <c r="AD10" i="107"/>
  <c r="L10" i="107"/>
  <c r="P13" i="129"/>
  <c r="N7" i="117"/>
  <c r="N6" i="127"/>
  <c r="R7" i="117"/>
  <c r="P7" i="117"/>
  <c r="J7" i="117"/>
  <c r="N14" i="123"/>
  <c r="L13" i="104"/>
  <c r="F7" i="69"/>
  <c r="N9" i="60"/>
  <c r="AJ15" i="128"/>
  <c r="AZ13" i="129"/>
  <c r="P8" i="129"/>
  <c r="N15" i="129"/>
  <c r="BD15" i="128"/>
  <c r="L7" i="117"/>
  <c r="X7" i="117"/>
  <c r="X16" i="117" s="1"/>
  <c r="W13" i="118" s="1"/>
  <c r="AF13" i="104"/>
  <c r="U10" i="107"/>
  <c r="AJ10" i="107"/>
  <c r="AB13" i="104"/>
  <c r="F7" i="58"/>
  <c r="AJ13" i="129"/>
  <c r="AE51" i="111"/>
  <c r="V13" i="129"/>
  <c r="V7" i="117"/>
  <c r="T8" i="129"/>
  <c r="AA7" i="117"/>
  <c r="Z7" i="117"/>
  <c r="Z16" i="117" s="1"/>
  <c r="Y13" i="118" s="1"/>
  <c r="AC7" i="117"/>
  <c r="J15" i="20"/>
  <c r="AD7" i="104"/>
  <c r="AN8" i="104"/>
  <c r="I15" i="20"/>
  <c r="J15" i="59"/>
  <c r="H15" i="18"/>
  <c r="AN13" i="99"/>
  <c r="AT13" i="99"/>
  <c r="AX10" i="129"/>
  <c r="AT10" i="129"/>
  <c r="AB10" i="128"/>
  <c r="AC10" i="117"/>
  <c r="N10" i="117"/>
  <c r="V7" i="123"/>
  <c r="L10" i="104"/>
  <c r="AD8" i="106"/>
  <c r="L15" i="69"/>
  <c r="F8" i="59"/>
  <c r="N8" i="59"/>
  <c r="V7" i="100"/>
  <c r="L7" i="100"/>
  <c r="J10" i="12"/>
  <c r="AJ8" i="107"/>
  <c r="AL10" i="129"/>
  <c r="N10" i="129"/>
  <c r="D10" i="119"/>
  <c r="S56" i="119" s="1"/>
  <c r="K7" i="107"/>
  <c r="N15" i="12"/>
  <c r="BN10" i="129"/>
  <c r="BR62" i="118"/>
  <c r="BR73" i="118" s="1"/>
  <c r="BR77" i="118" s="1"/>
  <c r="H8" i="59"/>
  <c r="D6" i="114"/>
  <c r="R10" i="129"/>
  <c r="AD10" i="129"/>
  <c r="X6" i="129"/>
  <c r="R10" i="117"/>
  <c r="D14" i="88"/>
  <c r="J7" i="20"/>
  <c r="H8" i="20"/>
  <c r="BH10" i="104"/>
  <c r="K15" i="20"/>
  <c r="F15" i="59"/>
  <c r="H15" i="69"/>
  <c r="M15" i="59"/>
  <c r="K15" i="18"/>
  <c r="P16" i="105"/>
  <c r="AF13" i="99"/>
  <c r="I8" i="59"/>
  <c r="L8" i="59"/>
  <c r="AL13" i="99"/>
  <c r="AE7" i="101"/>
  <c r="H7" i="101"/>
  <c r="I7" i="101"/>
  <c r="N8" i="113"/>
  <c r="N10" i="12"/>
  <c r="J7" i="68"/>
  <c r="V12" i="101"/>
  <c r="X7" i="107"/>
  <c r="K8" i="116"/>
  <c r="AY52" i="111"/>
  <c r="W52" i="111"/>
  <c r="AU52" i="111"/>
  <c r="BG52" i="111"/>
  <c r="AK52" i="111"/>
  <c r="BQ52" i="111"/>
  <c r="AO52" i="111"/>
  <c r="I8" i="20"/>
  <c r="K8" i="20"/>
  <c r="AV10" i="104"/>
  <c r="F20" i="14"/>
  <c r="M20" i="14"/>
  <c r="I15" i="18"/>
  <c r="Z16" i="105"/>
  <c r="BD13" i="99"/>
  <c r="X13" i="99"/>
  <c r="AT7" i="99"/>
  <c r="BB8" i="98"/>
  <c r="G8" i="59"/>
  <c r="BJ13" i="99"/>
  <c r="AD13" i="99"/>
  <c r="AH7" i="101"/>
  <c r="T7" i="101"/>
  <c r="U7" i="101"/>
  <c r="O8" i="113"/>
  <c r="H7" i="68"/>
  <c r="D7" i="85"/>
  <c r="M8" i="116"/>
  <c r="J8" i="116"/>
  <c r="Y7" i="107"/>
  <c r="G8" i="116"/>
  <c r="G17" i="116" s="1"/>
  <c r="F16" i="111" s="1"/>
  <c r="N8" i="116"/>
  <c r="BO52" i="111"/>
  <c r="AM52" i="111"/>
  <c r="I52" i="111"/>
  <c r="M52" i="111"/>
  <c r="AS52" i="111"/>
  <c r="Q52" i="111"/>
  <c r="AW52" i="111"/>
  <c r="N13" i="55"/>
  <c r="N13" i="112"/>
  <c r="K7" i="20"/>
  <c r="J10" i="123"/>
  <c r="G7" i="20"/>
  <c r="J12" i="20"/>
  <c r="I7" i="20"/>
  <c r="G8" i="20"/>
  <c r="F8" i="69"/>
  <c r="D8" i="84"/>
  <c r="M15" i="18"/>
  <c r="AV13" i="99"/>
  <c r="P13" i="99"/>
  <c r="BB13" i="99"/>
  <c r="I7" i="68"/>
  <c r="K7" i="101"/>
  <c r="X7" i="101"/>
  <c r="H8" i="113"/>
  <c r="AH8" i="107"/>
  <c r="L7" i="68"/>
  <c r="AE8" i="107"/>
  <c r="P14" i="101"/>
  <c r="I8" i="116"/>
  <c r="L8" i="116"/>
  <c r="S52" i="111"/>
  <c r="AE52" i="111"/>
  <c r="BC52" i="111"/>
  <c r="AA52" i="111"/>
  <c r="U52" i="111"/>
  <c r="BA52" i="111"/>
  <c r="Y52" i="111"/>
  <c r="D11" i="115"/>
  <c r="BB7" i="104"/>
  <c r="J11" i="126"/>
  <c r="J12" i="108"/>
  <c r="V12" i="108"/>
  <c r="BN16" i="129"/>
  <c r="V7" i="104"/>
  <c r="AL62" i="118"/>
  <c r="AL73" i="118" s="1"/>
  <c r="AL77" i="118" s="1"/>
  <c r="AT7" i="104"/>
  <c r="N7" i="104"/>
  <c r="AV62" i="118"/>
  <c r="AV73" i="118" s="1"/>
  <c r="AV77" i="118" s="1"/>
  <c r="Z14" i="106"/>
  <c r="AD8" i="98"/>
  <c r="AD9" i="105"/>
  <c r="G8" i="113"/>
  <c r="G16" i="113" s="1"/>
  <c r="F13" i="114" s="1"/>
  <c r="L8" i="113"/>
  <c r="K6" i="127"/>
  <c r="D10" i="121"/>
  <c r="AD12" i="108"/>
  <c r="Z12" i="108"/>
  <c r="Z16" i="108" s="1"/>
  <c r="Z20" i="108" s="1"/>
  <c r="Z26" i="108" s="1"/>
  <c r="Z55" i="108" s="1"/>
  <c r="Z63" i="108" s="1"/>
  <c r="L11" i="126"/>
  <c r="Z16" i="129"/>
  <c r="N12" i="108"/>
  <c r="AC14" i="117"/>
  <c r="T8" i="104"/>
  <c r="AE14" i="106"/>
  <c r="K8" i="113"/>
  <c r="K16" i="113" s="1"/>
  <c r="J13" i="114" s="1"/>
  <c r="D5" i="122"/>
  <c r="BJ8" i="104"/>
  <c r="AX8" i="104"/>
  <c r="X8" i="104"/>
  <c r="J15" i="12"/>
  <c r="AB10" i="117"/>
  <c r="P10" i="128"/>
  <c r="AP10" i="129"/>
  <c r="R9" i="123"/>
  <c r="J8" i="104"/>
  <c r="AD8" i="104"/>
  <c r="AJ8" i="104"/>
  <c r="BL8" i="104"/>
  <c r="O14" i="106"/>
  <c r="T10" i="128"/>
  <c r="J10" i="128"/>
  <c r="H10" i="128"/>
  <c r="AF10" i="128"/>
  <c r="AZ10" i="128"/>
  <c r="AR10" i="128"/>
  <c r="AH10" i="129"/>
  <c r="V10" i="129"/>
  <c r="AN10" i="128"/>
  <c r="AV10" i="128"/>
  <c r="AJ10" i="128"/>
  <c r="BB10" i="129"/>
  <c r="X10" i="128"/>
  <c r="L10" i="128"/>
  <c r="AD9" i="104"/>
  <c r="M14" i="18"/>
  <c r="AF14" i="101"/>
  <c r="O12" i="116"/>
  <c r="N12" i="116"/>
  <c r="AL15" i="129"/>
  <c r="D15" i="111"/>
  <c r="T7" i="123"/>
  <c r="N9" i="126"/>
  <c r="J14" i="101"/>
  <c r="P7" i="123"/>
  <c r="R9" i="104"/>
  <c r="BB10" i="103"/>
  <c r="AN8" i="103"/>
  <c r="V12" i="123"/>
  <c r="AP8" i="103"/>
  <c r="AR8" i="103"/>
  <c r="X12" i="106"/>
  <c r="BX67" i="118"/>
  <c r="V12" i="106"/>
  <c r="K8" i="71"/>
  <c r="J9" i="101"/>
  <c r="I12" i="10"/>
  <c r="L7" i="127"/>
  <c r="BN7" i="98"/>
  <c r="V14" i="101"/>
  <c r="Q14" i="101"/>
  <c r="J7" i="126"/>
  <c r="X10" i="99"/>
  <c r="AB67" i="118"/>
  <c r="AB73" i="118" s="1"/>
  <c r="AB77" i="118" s="1"/>
  <c r="N15" i="116"/>
  <c r="D11" i="83"/>
  <c r="D15" i="119"/>
  <c r="N7" i="123"/>
  <c r="Z7" i="123"/>
  <c r="T6" i="50"/>
  <c r="AH13" i="101"/>
  <c r="V7" i="98"/>
  <c r="BQ51" i="111"/>
  <c r="AJ10" i="99"/>
  <c r="AI51" i="111"/>
  <c r="C5" i="125"/>
  <c r="H7" i="123"/>
  <c r="L7" i="123"/>
  <c r="L10" i="103"/>
  <c r="AL8" i="103"/>
  <c r="BF8" i="103"/>
  <c r="G17" i="7"/>
  <c r="M7" i="70"/>
  <c r="AD8" i="100"/>
  <c r="I18" i="18"/>
  <c r="R10" i="101"/>
  <c r="D12" i="85"/>
  <c r="L7" i="12"/>
  <c r="W14" i="101"/>
  <c r="AG14" i="101"/>
  <c r="V11" i="107"/>
  <c r="P7" i="126"/>
  <c r="D12" i="111"/>
  <c r="BE56" i="111" s="1"/>
  <c r="L9" i="117"/>
  <c r="BP67" i="118"/>
  <c r="D4" i="120"/>
  <c r="AP56" i="120" s="1"/>
  <c r="AP68" i="120" s="1"/>
  <c r="AP72" i="120" s="1"/>
  <c r="M15" i="116"/>
  <c r="J12" i="116"/>
  <c r="BB15" i="129"/>
  <c r="AT15" i="129"/>
  <c r="AD15" i="129"/>
  <c r="AD11" i="100"/>
  <c r="T11" i="100"/>
  <c r="J11" i="100"/>
  <c r="AB11" i="100"/>
  <c r="AH11" i="100"/>
  <c r="N11" i="100"/>
  <c r="X9" i="102"/>
  <c r="BH9" i="102"/>
  <c r="M7" i="18"/>
  <c r="I7" i="18"/>
  <c r="G8" i="60"/>
  <c r="G14" i="60" s="1"/>
  <c r="F11" i="79" s="1"/>
  <c r="L8" i="60"/>
  <c r="N8" i="60"/>
  <c r="L8" i="55"/>
  <c r="D6" i="83"/>
  <c r="H8" i="55"/>
  <c r="M8" i="14"/>
  <c r="F8" i="14"/>
  <c r="K8" i="14"/>
  <c r="V13" i="107"/>
  <c r="S13" i="107"/>
  <c r="Z13" i="107"/>
  <c r="W13" i="107"/>
  <c r="N13" i="102"/>
  <c r="BB13" i="102"/>
  <c r="P13" i="102"/>
  <c r="BD13" i="102"/>
  <c r="AD13" i="102"/>
  <c r="AF13" i="102"/>
  <c r="U10" i="105"/>
  <c r="T10" i="105"/>
  <c r="AH10" i="105"/>
  <c r="AJ10" i="105"/>
  <c r="AI10" i="105"/>
  <c r="AE10" i="105"/>
  <c r="Q10" i="105"/>
  <c r="Z10" i="105"/>
  <c r="P10" i="105"/>
  <c r="BD13" i="104"/>
  <c r="X13" i="104"/>
  <c r="AN13" i="104"/>
  <c r="H13" i="104"/>
  <c r="N14" i="107"/>
  <c r="H14" i="107"/>
  <c r="AT14" i="129"/>
  <c r="D14" i="119"/>
  <c r="AE62" i="119" s="1"/>
  <c r="BJ14" i="129"/>
  <c r="N14" i="129"/>
  <c r="V14" i="129"/>
  <c r="AD14" i="129"/>
  <c r="BB14" i="129"/>
  <c r="AP9" i="104"/>
  <c r="V13" i="104"/>
  <c r="AJ13" i="104"/>
  <c r="P13" i="104"/>
  <c r="X13" i="102"/>
  <c r="V13" i="102"/>
  <c r="H22" i="18"/>
  <c r="D7" i="94"/>
  <c r="J18" i="14"/>
  <c r="H17" i="7"/>
  <c r="K12" i="71"/>
  <c r="L8" i="14"/>
  <c r="AF10" i="105"/>
  <c r="G6" i="112"/>
  <c r="F14" i="58"/>
  <c r="BK51" i="111"/>
  <c r="AG51" i="111"/>
  <c r="N76" i="77"/>
  <c r="O7" i="55"/>
  <c r="I7" i="55"/>
  <c r="K7" i="55"/>
  <c r="AD14" i="106"/>
  <c r="AA14" i="106"/>
  <c r="N14" i="106"/>
  <c r="K14" i="106"/>
  <c r="BD8" i="104"/>
  <c r="H8" i="104"/>
  <c r="AB8" i="104"/>
  <c r="AH8" i="104"/>
  <c r="AL8" i="104"/>
  <c r="AF8" i="104"/>
  <c r="AZ8" i="104"/>
  <c r="BN8" i="104"/>
  <c r="AT8" i="104"/>
  <c r="AP8" i="104"/>
  <c r="AJ62" i="118"/>
  <c r="AR62" i="118"/>
  <c r="AR73" i="118" s="1"/>
  <c r="AR77" i="118" s="1"/>
  <c r="BZ62" i="118"/>
  <c r="BZ73" i="118" s="1"/>
  <c r="BZ77" i="118" s="1"/>
  <c r="BT62" i="118"/>
  <c r="BT73" i="118" s="1"/>
  <c r="BT77" i="118" s="1"/>
  <c r="BP62" i="118"/>
  <c r="BP73" i="118" s="1"/>
  <c r="BP77" i="118" s="1"/>
  <c r="BN62" i="118"/>
  <c r="BN73" i="118" s="1"/>
  <c r="BN77" i="118" s="1"/>
  <c r="AT62" i="118"/>
  <c r="AT73" i="118" s="1"/>
  <c r="AT77" i="118" s="1"/>
  <c r="AN62" i="118"/>
  <c r="AN73" i="118" s="1"/>
  <c r="AN77" i="118" s="1"/>
  <c r="AH9" i="107"/>
  <c r="N9" i="107"/>
  <c r="J11" i="105"/>
  <c r="Z11" i="105"/>
  <c r="N7" i="6"/>
  <c r="K7" i="6"/>
  <c r="X10" i="102"/>
  <c r="BB10" i="102"/>
  <c r="L10" i="102"/>
  <c r="AP10" i="102"/>
  <c r="BN9" i="99"/>
  <c r="AJ9" i="99"/>
  <c r="R9" i="99"/>
  <c r="BB9" i="99"/>
  <c r="AP9" i="99"/>
  <c r="L9" i="99"/>
  <c r="J10" i="55"/>
  <c r="D8" i="83"/>
  <c r="N10" i="55"/>
  <c r="I8" i="18"/>
  <c r="M8" i="18"/>
  <c r="J8" i="101"/>
  <c r="Z8" i="101"/>
  <c r="AD8" i="101"/>
  <c r="R8" i="101"/>
  <c r="J12" i="60"/>
  <c r="D10" i="79"/>
  <c r="J12" i="107"/>
  <c r="N12" i="107"/>
  <c r="Z12" i="107"/>
  <c r="J14" i="59"/>
  <c r="N14" i="59"/>
  <c r="M13" i="14"/>
  <c r="L13" i="14"/>
  <c r="H13" i="14"/>
  <c r="N12" i="104"/>
  <c r="AD12" i="104"/>
  <c r="P9" i="6"/>
  <c r="D7" i="80"/>
  <c r="L9" i="6"/>
  <c r="N9" i="6"/>
  <c r="H9" i="6"/>
  <c r="D9" i="119"/>
  <c r="BK55" i="119" s="1"/>
  <c r="BJ9" i="129"/>
  <c r="V9" i="129"/>
  <c r="AL9" i="129"/>
  <c r="H8" i="60"/>
  <c r="AZ9" i="128"/>
  <c r="AR9" i="128"/>
  <c r="AJ9" i="128"/>
  <c r="D7" i="120"/>
  <c r="BF59" i="120" s="1"/>
  <c r="AB9" i="128"/>
  <c r="L9" i="55"/>
  <c r="D7" i="83"/>
  <c r="H9" i="55"/>
  <c r="J9" i="55"/>
  <c r="D7" i="77"/>
  <c r="R8" i="50"/>
  <c r="L8" i="50"/>
  <c r="X8" i="50"/>
  <c r="K24" i="18"/>
  <c r="H24" i="18"/>
  <c r="F8" i="10"/>
  <c r="I8" i="10"/>
  <c r="G8" i="10"/>
  <c r="H8" i="10"/>
  <c r="V13" i="108"/>
  <c r="N13" i="108"/>
  <c r="AD13" i="108"/>
  <c r="R13" i="108"/>
  <c r="M25" i="18"/>
  <c r="J25" i="18"/>
  <c r="L25" i="18"/>
  <c r="K25" i="18"/>
  <c r="G25" i="18"/>
  <c r="I25" i="18"/>
  <c r="I11" i="12"/>
  <c r="L11" i="12"/>
  <c r="O11" i="12"/>
  <c r="H11" i="100"/>
  <c r="P7" i="12"/>
  <c r="O7" i="12"/>
  <c r="H7" i="12"/>
  <c r="G7" i="12"/>
  <c r="N7" i="12"/>
  <c r="D6" i="78"/>
  <c r="F8" i="68"/>
  <c r="G8" i="68"/>
  <c r="L8" i="68"/>
  <c r="J8" i="68"/>
  <c r="H8" i="68"/>
  <c r="D14" i="89"/>
  <c r="J14" i="7"/>
  <c r="I14" i="7"/>
  <c r="I7" i="44"/>
  <c r="P7" i="44"/>
  <c r="M7" i="44"/>
  <c r="D5" i="97"/>
  <c r="AJ16" i="106"/>
  <c r="P16" i="106"/>
  <c r="AR7" i="98"/>
  <c r="L7" i="98"/>
  <c r="AP7" i="98"/>
  <c r="J7" i="98"/>
  <c r="BH7" i="98"/>
  <c r="AB7" i="98"/>
  <c r="BF7" i="98"/>
  <c r="Z7" i="98"/>
  <c r="AL7" i="98"/>
  <c r="T7" i="98"/>
  <c r="R7" i="98"/>
  <c r="AZ7" i="98"/>
  <c r="AX7" i="98"/>
  <c r="BB7" i="98"/>
  <c r="AD11" i="108"/>
  <c r="V11" i="108"/>
  <c r="O6" i="112"/>
  <c r="K6" i="112"/>
  <c r="P6" i="112"/>
  <c r="J6" i="112"/>
  <c r="N6" i="112"/>
  <c r="BM51" i="111"/>
  <c r="M51" i="111"/>
  <c r="AW51" i="111"/>
  <c r="AQ51" i="111"/>
  <c r="I51" i="111"/>
  <c r="AM51" i="111"/>
  <c r="Y51" i="111"/>
  <c r="U51" i="111"/>
  <c r="AS51" i="111"/>
  <c r="Q51" i="111"/>
  <c r="BG51" i="111"/>
  <c r="AA51" i="111"/>
  <c r="BC51" i="111"/>
  <c r="W51" i="111"/>
  <c r="BA51" i="111"/>
  <c r="S51" i="111"/>
  <c r="O51" i="111"/>
  <c r="AK51" i="111"/>
  <c r="AC51" i="111"/>
  <c r="BE51" i="111"/>
  <c r="AY51" i="111"/>
  <c r="AU51" i="111"/>
  <c r="BB13" i="104"/>
  <c r="T13" i="104"/>
  <c r="AZ13" i="104"/>
  <c r="AV13" i="104"/>
  <c r="BJ13" i="102"/>
  <c r="AJ9" i="102"/>
  <c r="H14" i="7"/>
  <c r="AD8" i="105"/>
  <c r="O10" i="105"/>
  <c r="P14" i="107"/>
  <c r="J13" i="108"/>
  <c r="J13" i="107"/>
  <c r="M8" i="55"/>
  <c r="M15" i="55" s="1"/>
  <c r="AJ7" i="98"/>
  <c r="AF11" i="100"/>
  <c r="AO51" i="111"/>
  <c r="BO51" i="111"/>
  <c r="AD12" i="129"/>
  <c r="BJ12" i="129"/>
  <c r="AW57" i="111"/>
  <c r="BE57" i="111"/>
  <c r="AU57" i="111"/>
  <c r="BA57" i="111"/>
  <c r="Y57" i="111"/>
  <c r="BO57" i="111"/>
  <c r="H7" i="70"/>
  <c r="P7" i="70"/>
  <c r="G7" i="70"/>
  <c r="L7" i="70"/>
  <c r="L7" i="58"/>
  <c r="K7" i="58"/>
  <c r="H7" i="58"/>
  <c r="D7" i="81"/>
  <c r="J7" i="58"/>
  <c r="G7" i="58"/>
  <c r="AJ8" i="103"/>
  <c r="BN8" i="103"/>
  <c r="AH8" i="103"/>
  <c r="V8" i="103"/>
  <c r="BD8" i="103"/>
  <c r="AZ8" i="103"/>
  <c r="T8" i="103"/>
  <c r="AX8" i="103"/>
  <c r="R8" i="103"/>
  <c r="BB8" i="103"/>
  <c r="X8" i="103"/>
  <c r="AD12" i="106"/>
  <c r="P12" i="106"/>
  <c r="N12" i="106"/>
  <c r="AJ14" i="102"/>
  <c r="BN14" i="102"/>
  <c r="AX7" i="103"/>
  <c r="R7" i="103"/>
  <c r="AV7" i="103"/>
  <c r="P7" i="103"/>
  <c r="BB7" i="103"/>
  <c r="BN7" i="103"/>
  <c r="AH7" i="103"/>
  <c r="BL7" i="103"/>
  <c r="AF7" i="103"/>
  <c r="V7" i="103"/>
  <c r="K8" i="70"/>
  <c r="K16" i="70" s="1"/>
  <c r="J13" i="87" s="1"/>
  <c r="M8" i="70"/>
  <c r="I8" i="70"/>
  <c r="G8" i="70"/>
  <c r="C12" i="125"/>
  <c r="V14" i="19"/>
  <c r="N14" i="19"/>
  <c r="K15" i="14"/>
  <c r="H15" i="14"/>
  <c r="I15" i="14"/>
  <c r="L15" i="14"/>
  <c r="BB12" i="98"/>
  <c r="AT12" i="98"/>
  <c r="N12" i="98"/>
  <c r="N6" i="128"/>
  <c r="AR6" i="128"/>
  <c r="T6" i="128"/>
  <c r="D9" i="115"/>
  <c r="N11" i="112"/>
  <c r="X10" i="104"/>
  <c r="BB10" i="104"/>
  <c r="AJ10" i="104"/>
  <c r="BN10" i="104"/>
  <c r="I10" i="58"/>
  <c r="D10" i="81"/>
  <c r="N11" i="44"/>
  <c r="D9" i="97"/>
  <c r="M7" i="107"/>
  <c r="L7" i="107"/>
  <c r="R7" i="107"/>
  <c r="AC7" i="107"/>
  <c r="AB7" i="107"/>
  <c r="S7" i="107"/>
  <c r="O7" i="107"/>
  <c r="H7" i="107"/>
  <c r="I7" i="107"/>
  <c r="J7" i="107"/>
  <c r="AG8" i="107"/>
  <c r="AF8" i="107"/>
  <c r="V8" i="107"/>
  <c r="Z8" i="107"/>
  <c r="Q8" i="107"/>
  <c r="P8" i="107"/>
  <c r="G8" i="107"/>
  <c r="G17" i="107" s="1"/>
  <c r="G21" i="107" s="1"/>
  <c r="T8" i="107"/>
  <c r="U8" i="107"/>
  <c r="Z9" i="106"/>
  <c r="AH9" i="106"/>
  <c r="N9" i="106"/>
  <c r="T16" i="117"/>
  <c r="S13" i="118" s="1"/>
  <c r="D6" i="119"/>
  <c r="BK52" i="119" s="1"/>
  <c r="BK64" i="119" s="1"/>
  <c r="BK68" i="119" s="1"/>
  <c r="BD6" i="129"/>
  <c r="BB6" i="129"/>
  <c r="BF6" i="129"/>
  <c r="AZ6" i="129"/>
  <c r="D9" i="94"/>
  <c r="AR67" i="118"/>
  <c r="V13" i="106"/>
  <c r="L8" i="123"/>
  <c r="J8" i="123"/>
  <c r="Z8" i="123"/>
  <c r="AD13" i="103"/>
  <c r="AJ10" i="103"/>
  <c r="J14" i="18"/>
  <c r="H8" i="19"/>
  <c r="N8" i="19"/>
  <c r="J8" i="71"/>
  <c r="J7" i="69"/>
  <c r="I10" i="101"/>
  <c r="F7" i="59"/>
  <c r="R8" i="100"/>
  <c r="L6" i="50"/>
  <c r="AD10" i="101"/>
  <c r="H10" i="106"/>
  <c r="K7" i="112"/>
  <c r="R13" i="101"/>
  <c r="AD14" i="100"/>
  <c r="H7" i="127"/>
  <c r="M7" i="127"/>
  <c r="N13" i="12"/>
  <c r="N14" i="101"/>
  <c r="G14" i="100"/>
  <c r="Y14" i="100"/>
  <c r="L13" i="58"/>
  <c r="P13" i="98"/>
  <c r="AA14" i="101"/>
  <c r="K14" i="101"/>
  <c r="O14" i="101"/>
  <c r="L14" i="101"/>
  <c r="AB14" i="101"/>
  <c r="M14" i="101"/>
  <c r="AC14" i="101"/>
  <c r="D6" i="121"/>
  <c r="L7" i="126"/>
  <c r="AB13" i="129"/>
  <c r="AP13" i="129"/>
  <c r="Z13" i="129"/>
  <c r="H13" i="129"/>
  <c r="AN13" i="129"/>
  <c r="D13" i="119"/>
  <c r="BK59" i="119" s="1"/>
  <c r="AD10" i="99"/>
  <c r="BN10" i="99"/>
  <c r="AR13" i="129"/>
  <c r="J8" i="129"/>
  <c r="J6" i="129"/>
  <c r="BH13" i="129"/>
  <c r="AL8" i="129"/>
  <c r="BD8" i="129"/>
  <c r="BH8" i="129"/>
  <c r="L6" i="129"/>
  <c r="AR6" i="129"/>
  <c r="P6" i="129"/>
  <c r="AV6" i="129"/>
  <c r="D6" i="122"/>
  <c r="L13" i="129"/>
  <c r="N12" i="123"/>
  <c r="D8" i="86"/>
  <c r="Z8" i="100"/>
  <c r="J8" i="100"/>
  <c r="J18" i="18"/>
  <c r="Z6" i="50"/>
  <c r="H14" i="70"/>
  <c r="M7" i="59"/>
  <c r="J10" i="106"/>
  <c r="I10" i="106"/>
  <c r="N13" i="101"/>
  <c r="R14" i="101"/>
  <c r="P7" i="127"/>
  <c r="P13" i="127" s="1"/>
  <c r="X14" i="100"/>
  <c r="D13" i="81"/>
  <c r="R13" i="98"/>
  <c r="S14" i="101"/>
  <c r="AH14" i="101"/>
  <c r="AE14" i="101"/>
  <c r="T14" i="101"/>
  <c r="AJ14" i="101"/>
  <c r="U14" i="101"/>
  <c r="G7" i="126"/>
  <c r="G15" i="126" s="1"/>
  <c r="K7" i="126"/>
  <c r="K15" i="126" s="1"/>
  <c r="I7" i="126"/>
  <c r="I15" i="126" s="1"/>
  <c r="H13" i="121" s="1"/>
  <c r="G8" i="6"/>
  <c r="D8" i="119"/>
  <c r="BC54" i="119" s="1"/>
  <c r="T13" i="129"/>
  <c r="BJ13" i="129"/>
  <c r="AT13" i="129"/>
  <c r="X13" i="129"/>
  <c r="BD13" i="129"/>
  <c r="BH10" i="99"/>
  <c r="R10" i="99"/>
  <c r="AV10" i="99"/>
  <c r="AA9" i="117"/>
  <c r="AP6" i="129"/>
  <c r="R13" i="129"/>
  <c r="X8" i="129"/>
  <c r="AB8" i="129"/>
  <c r="AL6" i="129"/>
  <c r="AB6" i="129"/>
  <c r="BH6" i="129"/>
  <c r="AF6" i="129"/>
  <c r="BL6" i="129"/>
  <c r="AJ67" i="118"/>
  <c r="BB13" i="129"/>
  <c r="J14" i="20"/>
  <c r="I9" i="18"/>
  <c r="N8" i="123"/>
  <c r="G16" i="18"/>
  <c r="J9" i="18"/>
  <c r="P8" i="19"/>
  <c r="J7" i="59"/>
  <c r="S10" i="106"/>
  <c r="V13" i="101"/>
  <c r="O8" i="112"/>
  <c r="AD13" i="101"/>
  <c r="N7" i="127"/>
  <c r="J13" i="12"/>
  <c r="AI14" i="101"/>
  <c r="AI14" i="100"/>
  <c r="AD14" i="101"/>
  <c r="G14" i="101"/>
  <c r="H14" i="101"/>
  <c r="X14" i="101"/>
  <c r="I14" i="101"/>
  <c r="Y14" i="101"/>
  <c r="O7" i="126"/>
  <c r="O15" i="126" s="1"/>
  <c r="H7" i="126"/>
  <c r="M7" i="126"/>
  <c r="M15" i="126" s="1"/>
  <c r="L13" i="121" s="1"/>
  <c r="I9" i="58"/>
  <c r="AX13" i="129"/>
  <c r="AD13" i="129"/>
  <c r="N13" i="129"/>
  <c r="BF13" i="129"/>
  <c r="AF13" i="129"/>
  <c r="BL13" i="129"/>
  <c r="L10" i="99"/>
  <c r="AP10" i="99"/>
  <c r="BF8" i="129"/>
  <c r="Z6" i="129"/>
  <c r="R9" i="117"/>
  <c r="BB8" i="129"/>
  <c r="AV8" i="129"/>
  <c r="V6" i="129"/>
  <c r="AJ6" i="129"/>
  <c r="H6" i="129"/>
  <c r="AN6" i="129"/>
  <c r="BH67" i="118"/>
  <c r="AH13" i="129"/>
  <c r="I6" i="127"/>
  <c r="I13" i="127" s="1"/>
  <c r="AJ56" i="104"/>
  <c r="R55" i="107"/>
  <c r="AY57" i="111"/>
  <c r="H6" i="127"/>
  <c r="AD54" i="101"/>
  <c r="V53" i="108"/>
  <c r="D10" i="120"/>
  <c r="AH62" i="120" s="1"/>
  <c r="AF55" i="128"/>
  <c r="AD8" i="129"/>
  <c r="BN8" i="129"/>
  <c r="AH8" i="129"/>
  <c r="N10" i="123"/>
  <c r="V10" i="123"/>
  <c r="N12" i="129"/>
  <c r="AP8" i="129"/>
  <c r="AI57" i="111"/>
  <c r="O6" i="127"/>
  <c r="L6" i="127"/>
  <c r="M6" i="127"/>
  <c r="V8" i="129"/>
  <c r="AF8" i="129"/>
  <c r="BL8" i="129"/>
  <c r="AJ8" i="129"/>
  <c r="N9" i="128"/>
  <c r="O57" i="111"/>
  <c r="AK57" i="111"/>
  <c r="BQ57" i="111"/>
  <c r="AO57" i="111"/>
  <c r="T9" i="128"/>
  <c r="AL56" i="103"/>
  <c r="BN56" i="102"/>
  <c r="L54" i="100"/>
  <c r="R54" i="100"/>
  <c r="AJ55" i="98"/>
  <c r="U55" i="107"/>
  <c r="BN56" i="129"/>
  <c r="BJ8" i="129"/>
  <c r="D36" i="120"/>
  <c r="AJ53" i="108"/>
  <c r="D40" i="120"/>
  <c r="R8" i="129"/>
  <c r="BB56" i="103"/>
  <c r="L55" i="107"/>
  <c r="M6" i="112"/>
  <c r="H6" i="112"/>
  <c r="L6" i="112"/>
  <c r="D4" i="115"/>
  <c r="AT55" i="98"/>
  <c r="L9" i="123"/>
  <c r="G6" i="127"/>
  <c r="AE57" i="111"/>
  <c r="AC57" i="111"/>
  <c r="BI57" i="111"/>
  <c r="AG57" i="111"/>
  <c r="BM57" i="111"/>
  <c r="U54" i="101"/>
  <c r="AH56" i="107"/>
  <c r="BD55" i="128"/>
  <c r="AI52" i="108"/>
  <c r="AA52" i="108"/>
  <c r="AA53" i="108"/>
  <c r="M55" i="123"/>
  <c r="C8" i="125"/>
  <c r="C21" i="125" s="1"/>
  <c r="G22" i="125" s="1"/>
  <c r="I22" i="125" s="1"/>
  <c r="Z8" i="129"/>
  <c r="S57" i="111"/>
  <c r="J6" i="127"/>
  <c r="H8" i="129"/>
  <c r="AN8" i="129"/>
  <c r="L8" i="129"/>
  <c r="AR8" i="129"/>
  <c r="BK57" i="111"/>
  <c r="M57" i="111"/>
  <c r="AS57" i="111"/>
  <c r="Q57" i="111"/>
  <c r="J9" i="128"/>
  <c r="R56" i="103"/>
  <c r="L54" i="101"/>
  <c r="R52" i="108"/>
  <c r="N56" i="107"/>
  <c r="AD53" i="108"/>
  <c r="Z53" i="108"/>
  <c r="R55" i="98"/>
  <c r="AD55" i="98"/>
  <c r="N8" i="129"/>
  <c r="D12" i="120"/>
  <c r="AL56" i="129"/>
  <c r="AT8" i="129"/>
  <c r="B6" i="120"/>
  <c r="D6" i="120" s="1"/>
  <c r="T58" i="120" s="1"/>
  <c r="AC53" i="108"/>
  <c r="AX8" i="129"/>
  <c r="X56" i="107"/>
  <c r="D13" i="120"/>
  <c r="X53" i="108"/>
  <c r="K52" i="108"/>
  <c r="K53" i="108"/>
  <c r="K56" i="107"/>
  <c r="J36" i="94"/>
  <c r="L36" i="94"/>
  <c r="T36" i="94"/>
  <c r="D5" i="78"/>
  <c r="L6" i="12"/>
  <c r="I6" i="12"/>
  <c r="H6" i="12"/>
  <c r="P6" i="12"/>
  <c r="M6" i="12"/>
  <c r="G6" i="12"/>
  <c r="J6" i="12"/>
  <c r="K6" i="12"/>
  <c r="K16" i="12" s="1"/>
  <c r="J15" i="78" s="1"/>
  <c r="D17" i="119"/>
  <c r="V17" i="129"/>
  <c r="AL17" i="129"/>
  <c r="BB17" i="129"/>
  <c r="D8" i="97"/>
  <c r="N10" i="44"/>
  <c r="O10" i="100"/>
  <c r="L10" i="100"/>
  <c r="AD10" i="100"/>
  <c r="X10" i="100"/>
  <c r="AG10" i="100"/>
  <c r="R10" i="100"/>
  <c r="U10" i="100"/>
  <c r="AA10" i="100"/>
  <c r="AL9" i="98"/>
  <c r="X9" i="98"/>
  <c r="R9" i="98"/>
  <c r="BB9" i="98"/>
  <c r="AT9" i="98"/>
  <c r="D11" i="82"/>
  <c r="N11" i="59"/>
  <c r="J11" i="59"/>
  <c r="I11" i="59"/>
  <c r="BL8" i="99"/>
  <c r="BF8" i="99"/>
  <c r="AP8" i="99"/>
  <c r="Z8" i="99"/>
  <c r="J8" i="99"/>
  <c r="AZ8" i="99"/>
  <c r="AJ8" i="99"/>
  <c r="T8" i="99"/>
  <c r="BN8" i="99"/>
  <c r="AH8" i="99"/>
  <c r="AR8" i="99"/>
  <c r="AB8" i="99"/>
  <c r="BH8" i="99"/>
  <c r="R8" i="99"/>
  <c r="AX8" i="99"/>
  <c r="L8" i="99"/>
  <c r="V8" i="99"/>
  <c r="BB8" i="99"/>
  <c r="AF8" i="99"/>
  <c r="AD8" i="99"/>
  <c r="BJ8" i="99"/>
  <c r="H8" i="99"/>
  <c r="AN8" i="99"/>
  <c r="J11" i="127"/>
  <c r="N11" i="127"/>
  <c r="D10" i="122"/>
  <c r="N13" i="70"/>
  <c r="J13" i="70"/>
  <c r="D11" i="87"/>
  <c r="L14" i="48"/>
  <c r="D14" i="94"/>
  <c r="M14" i="48"/>
  <c r="J14" i="48"/>
  <c r="N14" i="48"/>
  <c r="U56" i="107"/>
  <c r="I10" i="100"/>
  <c r="BD8" i="99"/>
  <c r="R9" i="105"/>
  <c r="AL56" i="104"/>
  <c r="D9" i="120"/>
  <c r="BF61" i="120" s="1"/>
  <c r="AB11" i="128"/>
  <c r="AR11" i="128"/>
  <c r="D9" i="111"/>
  <c r="I9" i="116"/>
  <c r="AH53" i="108"/>
  <c r="D10" i="111"/>
  <c r="M10" i="116"/>
  <c r="J10" i="116"/>
  <c r="O10" i="116"/>
  <c r="N10" i="116"/>
  <c r="N11" i="113"/>
  <c r="J11" i="113"/>
  <c r="P11" i="113"/>
  <c r="P16" i="113" s="1"/>
  <c r="O13" i="114" s="1"/>
  <c r="L11" i="113"/>
  <c r="H11" i="113"/>
  <c r="D11" i="114"/>
  <c r="N8" i="6"/>
  <c r="D6" i="80"/>
  <c r="O8" i="6"/>
  <c r="J8" i="6"/>
  <c r="P8" i="6"/>
  <c r="K8" i="6"/>
  <c r="I8" i="6"/>
  <c r="I8" i="58"/>
  <c r="H8" i="58"/>
  <c r="G8" i="58"/>
  <c r="J8" i="58"/>
  <c r="F8" i="58"/>
  <c r="D6" i="115"/>
  <c r="M8" i="112"/>
  <c r="H8" i="112"/>
  <c r="P8" i="112"/>
  <c r="L8" i="112"/>
  <c r="I8" i="112"/>
  <c r="N8" i="112"/>
  <c r="G8" i="112"/>
  <c r="K8" i="112"/>
  <c r="I8" i="7"/>
  <c r="H8" i="7"/>
  <c r="F8" i="7"/>
  <c r="D8" i="89"/>
  <c r="BH13" i="98"/>
  <c r="AJ13" i="98"/>
  <c r="N13" i="98"/>
  <c r="AZ13" i="98"/>
  <c r="AD13" i="98"/>
  <c r="L13" i="98"/>
  <c r="AT13" i="98"/>
  <c r="BJ13" i="98"/>
  <c r="AR13" i="98"/>
  <c r="AB13" i="98"/>
  <c r="T13" i="98"/>
  <c r="AP13" i="98"/>
  <c r="J13" i="98"/>
  <c r="AN13" i="98"/>
  <c r="H13" i="98"/>
  <c r="BN13" i="98"/>
  <c r="AH13" i="98"/>
  <c r="BL13" i="98"/>
  <c r="AF13" i="98"/>
  <c r="V13" i="98"/>
  <c r="S14" i="100"/>
  <c r="R14" i="100"/>
  <c r="AG14" i="100"/>
  <c r="Q14" i="100"/>
  <c r="AF14" i="100"/>
  <c r="P14" i="100"/>
  <c r="W14" i="100"/>
  <c r="Z14" i="100"/>
  <c r="K14" i="100"/>
  <c r="AC14" i="100"/>
  <c r="M14" i="100"/>
  <c r="AB14" i="100"/>
  <c r="L14" i="100"/>
  <c r="O14" i="100"/>
  <c r="N14" i="100"/>
  <c r="AA14" i="100"/>
  <c r="J14" i="100"/>
  <c r="W10" i="106"/>
  <c r="G10" i="106"/>
  <c r="O10" i="106"/>
  <c r="AE10" i="106"/>
  <c r="U10" i="106"/>
  <c r="AJ10" i="106"/>
  <c r="T10" i="106"/>
  <c r="AI10" i="106"/>
  <c r="AH10" i="106"/>
  <c r="V10" i="106"/>
  <c r="AG10" i="106"/>
  <c r="Q10" i="106"/>
  <c r="AF10" i="106"/>
  <c r="P10" i="106"/>
  <c r="AA10" i="106"/>
  <c r="Z10" i="106"/>
  <c r="N10" i="106"/>
  <c r="D15" i="86"/>
  <c r="J15" i="71"/>
  <c r="L15" i="71"/>
  <c r="G15" i="71"/>
  <c r="K15" i="71"/>
  <c r="H15" i="71"/>
  <c r="F15" i="71"/>
  <c r="BJ13" i="103"/>
  <c r="BH13" i="103"/>
  <c r="AX13" i="103"/>
  <c r="AN13" i="103"/>
  <c r="AB13" i="103"/>
  <c r="R13" i="103"/>
  <c r="H13" i="103"/>
  <c r="BN13" i="103"/>
  <c r="AZ13" i="103"/>
  <c r="AJ13" i="103"/>
  <c r="X13" i="103"/>
  <c r="J13" i="103"/>
  <c r="BL13" i="103"/>
  <c r="AV13" i="103"/>
  <c r="AH13" i="103"/>
  <c r="T13" i="103"/>
  <c r="BF13" i="103"/>
  <c r="AR13" i="103"/>
  <c r="AF13" i="103"/>
  <c r="P13" i="103"/>
  <c r="BD13" i="103"/>
  <c r="AP13" i="103"/>
  <c r="Z13" i="103"/>
  <c r="L13" i="103"/>
  <c r="AJ56" i="107"/>
  <c r="C7" i="125"/>
  <c r="T8" i="123"/>
  <c r="X8" i="123"/>
  <c r="BB13" i="103"/>
  <c r="V13" i="103"/>
  <c r="G8" i="7"/>
  <c r="I15" i="71"/>
  <c r="R10" i="106"/>
  <c r="L10" i="106"/>
  <c r="M10" i="106"/>
  <c r="M11" i="59"/>
  <c r="AV8" i="99"/>
  <c r="N6" i="12"/>
  <c r="V14" i="100"/>
  <c r="AE14" i="100"/>
  <c r="AJ14" i="100"/>
  <c r="BB13" i="98"/>
  <c r="AV13" i="98"/>
  <c r="AX13" i="98"/>
  <c r="L8" i="6"/>
  <c r="H10" i="116"/>
  <c r="J17" i="6"/>
  <c r="J16" i="60"/>
  <c r="I12" i="79" s="1"/>
  <c r="Z56" i="103"/>
  <c r="J13" i="113"/>
  <c r="N13" i="113"/>
  <c r="R53" i="108"/>
  <c r="D12" i="119"/>
  <c r="V12" i="129"/>
  <c r="AT12" i="129"/>
  <c r="AL12" i="129"/>
  <c r="BB12" i="129"/>
  <c r="AF7" i="100"/>
  <c r="Z7" i="100"/>
  <c r="N7" i="100"/>
  <c r="K7" i="100"/>
  <c r="AA7" i="100"/>
  <c r="AG7" i="100"/>
  <c r="Q7" i="100"/>
  <c r="AB7" i="100"/>
  <c r="G7" i="100"/>
  <c r="J7" i="100"/>
  <c r="O7" i="100"/>
  <c r="AC7" i="100"/>
  <c r="M7" i="100"/>
  <c r="W7" i="100"/>
  <c r="AE7" i="100"/>
  <c r="AJ7" i="100"/>
  <c r="H7" i="100"/>
  <c r="AI14" i="105"/>
  <c r="AG14" i="105"/>
  <c r="Y14" i="105"/>
  <c r="Q14" i="105"/>
  <c r="I14" i="105"/>
  <c r="AC14" i="105"/>
  <c r="U14" i="105"/>
  <c r="M14" i="105"/>
  <c r="AJ14" i="105"/>
  <c r="T14" i="105"/>
  <c r="AF14" i="105"/>
  <c r="P14" i="105"/>
  <c r="AB14" i="105"/>
  <c r="L14" i="105"/>
  <c r="X14" i="105"/>
  <c r="H14" i="105"/>
  <c r="J14" i="105"/>
  <c r="Z14" i="105"/>
  <c r="S14" i="105"/>
  <c r="N14" i="105"/>
  <c r="AD14" i="105"/>
  <c r="G14" i="105"/>
  <c r="W14" i="105"/>
  <c r="BL8" i="102"/>
  <c r="AZ8" i="102"/>
  <c r="AJ8" i="102"/>
  <c r="T8" i="102"/>
  <c r="BN8" i="102"/>
  <c r="AX8" i="102"/>
  <c r="AH8" i="102"/>
  <c r="R8" i="102"/>
  <c r="BH8" i="102"/>
  <c r="AR8" i="102"/>
  <c r="AB8" i="102"/>
  <c r="L8" i="102"/>
  <c r="J8" i="102"/>
  <c r="BF8" i="102"/>
  <c r="AP8" i="102"/>
  <c r="Z8" i="102"/>
  <c r="AL8" i="102"/>
  <c r="H8" i="102"/>
  <c r="AN8" i="102"/>
  <c r="AF12" i="105"/>
  <c r="AJ12" i="105"/>
  <c r="T12" i="105"/>
  <c r="AB12" i="105"/>
  <c r="L12" i="105"/>
  <c r="Z12" i="105"/>
  <c r="R12" i="105"/>
  <c r="J12" i="105"/>
  <c r="AH12" i="105"/>
  <c r="N12" i="105"/>
  <c r="V12" i="105"/>
  <c r="H12" i="105"/>
  <c r="BN14" i="104"/>
  <c r="AJ14" i="104"/>
  <c r="V7" i="19"/>
  <c r="X7" i="19"/>
  <c r="L7" i="19"/>
  <c r="R7" i="19"/>
  <c r="H7" i="19"/>
  <c r="P7" i="19"/>
  <c r="J7" i="19"/>
  <c r="Z7" i="19"/>
  <c r="T7" i="19"/>
  <c r="BJ7" i="102"/>
  <c r="BF7" i="102"/>
  <c r="AV7" i="102"/>
  <c r="AJ7" i="102"/>
  <c r="Z7" i="102"/>
  <c r="P7" i="102"/>
  <c r="BN7" i="102"/>
  <c r="BD7" i="102"/>
  <c r="AR7" i="102"/>
  <c r="AH7" i="102"/>
  <c r="X7" i="102"/>
  <c r="L7" i="102"/>
  <c r="BL7" i="102"/>
  <c r="AZ7" i="102"/>
  <c r="AP7" i="102"/>
  <c r="AF7" i="102"/>
  <c r="T7" i="102"/>
  <c r="J7" i="102"/>
  <c r="AB7" i="102"/>
  <c r="BH7" i="102"/>
  <c r="R7" i="102"/>
  <c r="AX7" i="102"/>
  <c r="H7" i="102"/>
  <c r="AN7" i="102"/>
  <c r="AD7" i="102"/>
  <c r="N11" i="6"/>
  <c r="D9" i="80"/>
  <c r="J11" i="6"/>
  <c r="AH11" i="106"/>
  <c r="AI11" i="106"/>
  <c r="AC11" i="106"/>
  <c r="X11" i="106"/>
  <c r="S11" i="106"/>
  <c r="M11" i="106"/>
  <c r="H11" i="106"/>
  <c r="AF11" i="106"/>
  <c r="AA11" i="106"/>
  <c r="U11" i="106"/>
  <c r="P11" i="106"/>
  <c r="K11" i="106"/>
  <c r="AG11" i="106"/>
  <c r="W11" i="106"/>
  <c r="L11" i="106"/>
  <c r="AE11" i="106"/>
  <c r="T11" i="106"/>
  <c r="I11" i="106"/>
  <c r="AB11" i="106"/>
  <c r="Q11" i="106"/>
  <c r="G11" i="106"/>
  <c r="O11" i="106"/>
  <c r="Y11" i="106"/>
  <c r="AJ11" i="106"/>
  <c r="N11" i="106"/>
  <c r="AD11" i="106"/>
  <c r="R11" i="106"/>
  <c r="D15" i="89"/>
  <c r="J15" i="7"/>
  <c r="I15" i="7"/>
  <c r="H15" i="7"/>
  <c r="M9" i="14"/>
  <c r="I9" i="14"/>
  <c r="D9" i="91"/>
  <c r="K9" i="14"/>
  <c r="L9" i="14"/>
  <c r="L10" i="112"/>
  <c r="D8" i="115"/>
  <c r="D10" i="80"/>
  <c r="O12" i="6"/>
  <c r="L12" i="6"/>
  <c r="I12" i="6"/>
  <c r="D12" i="121"/>
  <c r="J13" i="126"/>
  <c r="L53" i="108"/>
  <c r="L52" i="108"/>
  <c r="P9" i="44"/>
  <c r="D7" i="97"/>
  <c r="Z11" i="100"/>
  <c r="X11" i="100"/>
  <c r="AJ11" i="100"/>
  <c r="V11" i="100"/>
  <c r="R11" i="100"/>
  <c r="P11" i="100"/>
  <c r="L11" i="100"/>
  <c r="BB9" i="102"/>
  <c r="AP9" i="102"/>
  <c r="L9" i="102"/>
  <c r="AV9" i="102"/>
  <c r="R9" i="102"/>
  <c r="AD9" i="102"/>
  <c r="N8" i="12"/>
  <c r="J8" i="12"/>
  <c r="D7" i="78"/>
  <c r="M8" i="60"/>
  <c r="D6" i="79"/>
  <c r="O8" i="60"/>
  <c r="I8" i="60"/>
  <c r="P8" i="60"/>
  <c r="K8" i="60"/>
  <c r="O8" i="55"/>
  <c r="K8" i="55"/>
  <c r="J8" i="55"/>
  <c r="N8" i="55"/>
  <c r="G8" i="55"/>
  <c r="P8" i="55"/>
  <c r="I8" i="55"/>
  <c r="V7" i="50"/>
  <c r="R7" i="50"/>
  <c r="H7" i="50"/>
  <c r="X7" i="50"/>
  <c r="L7" i="50"/>
  <c r="Z7" i="50"/>
  <c r="T7" i="50"/>
  <c r="P7" i="50"/>
  <c r="P15" i="50" s="1"/>
  <c r="D6" i="77"/>
  <c r="J7" i="50"/>
  <c r="H8" i="14"/>
  <c r="G8" i="14"/>
  <c r="I8" i="14"/>
  <c r="J8" i="14"/>
  <c r="D8" i="91"/>
  <c r="N8" i="48"/>
  <c r="D8" i="94"/>
  <c r="K8" i="48"/>
  <c r="I8" i="48"/>
  <c r="M8" i="48"/>
  <c r="H8" i="48"/>
  <c r="L8" i="48"/>
  <c r="G8" i="48"/>
  <c r="AI13" i="107"/>
  <c r="AF13" i="107"/>
  <c r="X13" i="107"/>
  <c r="P13" i="107"/>
  <c r="H13" i="107"/>
  <c r="AC13" i="107"/>
  <c r="U13" i="107"/>
  <c r="M13" i="107"/>
  <c r="AG13" i="107"/>
  <c r="Q13" i="107"/>
  <c r="T13" i="107"/>
  <c r="AJ13" i="107"/>
  <c r="L13" i="107"/>
  <c r="AB13" i="107"/>
  <c r="I13" i="107"/>
  <c r="Y13" i="107"/>
  <c r="N13" i="107"/>
  <c r="AD13" i="107"/>
  <c r="K13" i="107"/>
  <c r="AA13" i="107"/>
  <c r="R13" i="107"/>
  <c r="AH13" i="107"/>
  <c r="O13" i="107"/>
  <c r="AE13" i="107"/>
  <c r="L14" i="58"/>
  <c r="G14" i="58"/>
  <c r="K14" i="58"/>
  <c r="I14" i="58"/>
  <c r="D14" i="81"/>
  <c r="H14" i="58"/>
  <c r="BL13" i="102"/>
  <c r="BN13" i="102"/>
  <c r="AX13" i="102"/>
  <c r="AH13" i="102"/>
  <c r="R13" i="102"/>
  <c r="BH13" i="102"/>
  <c r="AR13" i="102"/>
  <c r="AB13" i="102"/>
  <c r="L13" i="102"/>
  <c r="BF13" i="102"/>
  <c r="AP13" i="102"/>
  <c r="Z13" i="102"/>
  <c r="J13" i="102"/>
  <c r="T13" i="102"/>
  <c r="AZ13" i="102"/>
  <c r="AJ13" i="102"/>
  <c r="AL13" i="102"/>
  <c r="H13" i="102"/>
  <c r="AN13" i="102"/>
  <c r="V10" i="105"/>
  <c r="N10" i="105"/>
  <c r="AD10" i="105"/>
  <c r="AC10" i="105"/>
  <c r="M10" i="105"/>
  <c r="AB10" i="105"/>
  <c r="L10" i="105"/>
  <c r="S10" i="105"/>
  <c r="R10" i="105"/>
  <c r="W10" i="105"/>
  <c r="Y10" i="105"/>
  <c r="I10" i="105"/>
  <c r="X10" i="105"/>
  <c r="H10" i="105"/>
  <c r="K10" i="105"/>
  <c r="J10" i="105"/>
  <c r="G10" i="105"/>
  <c r="N15" i="48"/>
  <c r="D15" i="94"/>
  <c r="M15" i="48"/>
  <c r="H15" i="48"/>
  <c r="L15" i="48"/>
  <c r="G15" i="48"/>
  <c r="K15" i="48"/>
  <c r="I15" i="48"/>
  <c r="J15" i="48"/>
  <c r="AX13" i="104"/>
  <c r="AD13" i="104"/>
  <c r="J13" i="104"/>
  <c r="BN13" i="104"/>
  <c r="AT13" i="104"/>
  <c r="Z13" i="104"/>
  <c r="BJ13" i="104"/>
  <c r="AP13" i="104"/>
  <c r="R13" i="104"/>
  <c r="BF13" i="104"/>
  <c r="AH13" i="104"/>
  <c r="N13" i="104"/>
  <c r="AD7" i="101"/>
  <c r="R7" i="101"/>
  <c r="O7" i="101"/>
  <c r="G7" i="101"/>
  <c r="AG7" i="101"/>
  <c r="Q7" i="101"/>
  <c r="AF7" i="101"/>
  <c r="P7" i="101"/>
  <c r="AA7" i="101"/>
  <c r="W7" i="101"/>
  <c r="J7" i="101"/>
  <c r="AC7" i="101"/>
  <c r="M7" i="101"/>
  <c r="AB7" i="101"/>
  <c r="L7" i="101"/>
  <c r="S7" i="101"/>
  <c r="N7" i="101"/>
  <c r="Z7" i="101"/>
  <c r="X10" i="19"/>
  <c r="R10" i="19"/>
  <c r="L10" i="19"/>
  <c r="L11" i="71"/>
  <c r="D11" i="86"/>
  <c r="H11" i="71"/>
  <c r="BJ7" i="99"/>
  <c r="BH7" i="99"/>
  <c r="AX7" i="99"/>
  <c r="AN7" i="99"/>
  <c r="AB7" i="99"/>
  <c r="R7" i="99"/>
  <c r="H7" i="99"/>
  <c r="BF7" i="99"/>
  <c r="AV7" i="99"/>
  <c r="AJ7" i="99"/>
  <c r="Z7" i="99"/>
  <c r="P7" i="99"/>
  <c r="BN7" i="99"/>
  <c r="AR7" i="99"/>
  <c r="X7" i="99"/>
  <c r="BL7" i="99"/>
  <c r="AH7" i="99"/>
  <c r="J7" i="99"/>
  <c r="BD7" i="99"/>
  <c r="AF7" i="99"/>
  <c r="AZ7" i="99"/>
  <c r="T7" i="99"/>
  <c r="AP7" i="99"/>
  <c r="L7" i="99"/>
  <c r="V7" i="99"/>
  <c r="BB7" i="99"/>
  <c r="AD7" i="99"/>
  <c r="D7" i="121"/>
  <c r="P8" i="126"/>
  <c r="L8" i="126"/>
  <c r="J8" i="126"/>
  <c r="H8" i="126"/>
  <c r="N8" i="126"/>
  <c r="K17" i="14"/>
  <c r="H17" i="14"/>
  <c r="M17" i="14"/>
  <c r="L17" i="14"/>
  <c r="I17" i="14"/>
  <c r="D17" i="91"/>
  <c r="AD12" i="100"/>
  <c r="V12" i="100"/>
  <c r="D13" i="94"/>
  <c r="M13" i="48"/>
  <c r="BB11" i="103"/>
  <c r="AL11" i="103"/>
  <c r="K9" i="59"/>
  <c r="D9" i="82"/>
  <c r="N9" i="59"/>
  <c r="BB10" i="98"/>
  <c r="AP10" i="98"/>
  <c r="L10" i="98"/>
  <c r="BN10" i="98"/>
  <c r="AJ10" i="98"/>
  <c r="BH10" i="98"/>
  <c r="X10" i="98"/>
  <c r="R10" i="98"/>
  <c r="AV10" i="98"/>
  <c r="AD10" i="98"/>
  <c r="D11" i="81"/>
  <c r="K11" i="58"/>
  <c r="J11" i="58"/>
  <c r="I11" i="58"/>
  <c r="G11" i="58"/>
  <c r="V9" i="100"/>
  <c r="R9" i="100"/>
  <c r="AD9" i="100"/>
  <c r="Z9" i="100"/>
  <c r="J9" i="100"/>
  <c r="O7" i="60"/>
  <c r="L7" i="60"/>
  <c r="D5" i="79"/>
  <c r="H7" i="60"/>
  <c r="P7" i="60"/>
  <c r="M7" i="60"/>
  <c r="I7" i="60"/>
  <c r="J7" i="60"/>
  <c r="N14" i="6"/>
  <c r="D12" i="80"/>
  <c r="N14" i="44"/>
  <c r="J14" i="44"/>
  <c r="N9" i="105"/>
  <c r="AH9" i="105"/>
  <c r="Z9" i="105"/>
  <c r="H13" i="68"/>
  <c r="D13" i="85"/>
  <c r="K13" i="68"/>
  <c r="I13" i="68"/>
  <c r="L13" i="68"/>
  <c r="AL12" i="103"/>
  <c r="AT12" i="103"/>
  <c r="AD12" i="103"/>
  <c r="V12" i="103"/>
  <c r="BJ12" i="103"/>
  <c r="N12" i="103"/>
  <c r="BB12" i="103"/>
  <c r="K7" i="60"/>
  <c r="N7" i="60"/>
  <c r="N8" i="99"/>
  <c r="AD9" i="98"/>
  <c r="BJ8" i="98"/>
  <c r="BL8" i="98"/>
  <c r="AZ8" i="98"/>
  <c r="AP8" i="98"/>
  <c r="AF8" i="98"/>
  <c r="T8" i="98"/>
  <c r="J8" i="98"/>
  <c r="BD8" i="98"/>
  <c r="AN8" i="98"/>
  <c r="Z8" i="98"/>
  <c r="L8" i="98"/>
  <c r="AX8" i="98"/>
  <c r="AH8" i="98"/>
  <c r="P8" i="98"/>
  <c r="BN8" i="98"/>
  <c r="AV8" i="98"/>
  <c r="AB8" i="98"/>
  <c r="H8" i="98"/>
  <c r="BH8" i="98"/>
  <c r="AR8" i="98"/>
  <c r="X8" i="98"/>
  <c r="BF8" i="98"/>
  <c r="AJ8" i="98"/>
  <c r="R8" i="98"/>
  <c r="AL8" i="98"/>
  <c r="N8" i="98"/>
  <c r="AT8" i="98"/>
  <c r="J9" i="58"/>
  <c r="L9" i="58"/>
  <c r="C7" i="93"/>
  <c r="X9" i="19"/>
  <c r="C6" i="125"/>
  <c r="H8" i="123"/>
  <c r="R8" i="123"/>
  <c r="AT13" i="103"/>
  <c r="N13" i="103"/>
  <c r="I14" i="48"/>
  <c r="K10" i="106"/>
  <c r="X10" i="106"/>
  <c r="Y10" i="106"/>
  <c r="AH9" i="100"/>
  <c r="L8" i="58"/>
  <c r="X8" i="99"/>
  <c r="L9" i="98"/>
  <c r="V9" i="105"/>
  <c r="D8" i="81"/>
  <c r="AT8" i="99"/>
  <c r="R9" i="19"/>
  <c r="AH14" i="100"/>
  <c r="H14" i="100"/>
  <c r="I14" i="100"/>
  <c r="AL13" i="98"/>
  <c r="BD13" i="98"/>
  <c r="BF13" i="98"/>
  <c r="D12" i="97"/>
  <c r="D9" i="81"/>
  <c r="M8" i="6"/>
  <c r="K10" i="116"/>
  <c r="K9" i="116"/>
  <c r="L10" i="116"/>
  <c r="AJ54" i="100"/>
  <c r="N8" i="127"/>
  <c r="J8" i="127"/>
  <c r="D8" i="78"/>
  <c r="N9" i="12"/>
  <c r="BB55" i="98"/>
  <c r="P7" i="55"/>
  <c r="J7" i="55"/>
  <c r="D5" i="83"/>
  <c r="L7" i="55"/>
  <c r="G7" i="55"/>
  <c r="H7" i="55"/>
  <c r="N7" i="55"/>
  <c r="AI14" i="106"/>
  <c r="AC14" i="106"/>
  <c r="U14" i="106"/>
  <c r="M14" i="106"/>
  <c r="AG14" i="106"/>
  <c r="Y14" i="106"/>
  <c r="Q14" i="106"/>
  <c r="I14" i="106"/>
  <c r="AJ14" i="106"/>
  <c r="T14" i="106"/>
  <c r="AF14" i="106"/>
  <c r="P14" i="106"/>
  <c r="AB14" i="106"/>
  <c r="L14" i="106"/>
  <c r="H14" i="106"/>
  <c r="X14" i="106"/>
  <c r="R14" i="106"/>
  <c r="AH14" i="106"/>
  <c r="S14" i="106"/>
  <c r="V14" i="106"/>
  <c r="G14" i="106"/>
  <c r="W14" i="106"/>
  <c r="Z8" i="104"/>
  <c r="V8" i="104"/>
  <c r="BF8" i="104"/>
  <c r="BB8" i="104"/>
  <c r="AV8" i="104"/>
  <c r="P8" i="104"/>
  <c r="AR8" i="104"/>
  <c r="L8" i="104"/>
  <c r="R8" i="104"/>
  <c r="N8" i="104"/>
  <c r="AL15" i="98"/>
  <c r="BB15" i="98"/>
  <c r="J12" i="14"/>
  <c r="M12" i="14"/>
  <c r="D12" i="91"/>
  <c r="CB62" i="118"/>
  <c r="CB73" i="118" s="1"/>
  <c r="CB77" i="118" s="1"/>
  <c r="BF62" i="118"/>
  <c r="BF73" i="118" s="1"/>
  <c r="BF77" i="118" s="1"/>
  <c r="Z62" i="118"/>
  <c r="Z73" i="118" s="1"/>
  <c r="Z77" i="118" s="1"/>
  <c r="BV62" i="118"/>
  <c r="BV73" i="118" s="1"/>
  <c r="BV77" i="118" s="1"/>
  <c r="AP62" i="118"/>
  <c r="AP73" i="118" s="1"/>
  <c r="AP77" i="118" s="1"/>
  <c r="BH62" i="118"/>
  <c r="BH73" i="118" s="1"/>
  <c r="BH77" i="118" s="1"/>
  <c r="AH62" i="118"/>
  <c r="AH73" i="118" s="1"/>
  <c r="AH77" i="118" s="1"/>
  <c r="BB62" i="118"/>
  <c r="BB73" i="118" s="1"/>
  <c r="BB77" i="118" s="1"/>
  <c r="M62" i="118"/>
  <c r="M73" i="118" s="1"/>
  <c r="M77" i="118" s="1"/>
  <c r="BD62" i="118"/>
  <c r="BD73" i="118" s="1"/>
  <c r="BD77" i="118" s="1"/>
  <c r="BX62" i="118"/>
  <c r="BX73" i="118" s="1"/>
  <c r="BX77" i="118" s="1"/>
  <c r="AX62" i="118"/>
  <c r="AX73" i="118" s="1"/>
  <c r="AX77" i="118" s="1"/>
  <c r="AD62" i="118"/>
  <c r="AD73" i="118" s="1"/>
  <c r="AD77" i="118" s="1"/>
  <c r="BJ62" i="118"/>
  <c r="BJ73" i="118" s="1"/>
  <c r="BJ77" i="118" s="1"/>
  <c r="AF62" i="118"/>
  <c r="AF73" i="118" s="1"/>
  <c r="AF77" i="118" s="1"/>
  <c r="BL62" i="118"/>
  <c r="BL73" i="118" s="1"/>
  <c r="BL77" i="118" s="1"/>
  <c r="BJ7" i="104"/>
  <c r="BL7" i="104"/>
  <c r="AZ7" i="104"/>
  <c r="AP7" i="104"/>
  <c r="BH7" i="104"/>
  <c r="AX7" i="104"/>
  <c r="AN7" i="104"/>
  <c r="AB7" i="104"/>
  <c r="R7" i="104"/>
  <c r="H7" i="104"/>
  <c r="BF7" i="104"/>
  <c r="AV7" i="104"/>
  <c r="AJ7" i="104"/>
  <c r="Z7" i="104"/>
  <c r="P7" i="104"/>
  <c r="BN7" i="104"/>
  <c r="AF7" i="104"/>
  <c r="J7" i="104"/>
  <c r="AR7" i="104"/>
  <c r="T7" i="104"/>
  <c r="AH7" i="104"/>
  <c r="X7" i="104"/>
  <c r="L7" i="104"/>
  <c r="BD7" i="104"/>
  <c r="Z9" i="107"/>
  <c r="J9" i="107"/>
  <c r="V9" i="107"/>
  <c r="R9" i="107"/>
  <c r="AD9" i="107"/>
  <c r="AH11" i="105"/>
  <c r="AF11" i="105"/>
  <c r="AA11" i="105"/>
  <c r="U11" i="105"/>
  <c r="P11" i="105"/>
  <c r="K11" i="105"/>
  <c r="AI11" i="105"/>
  <c r="AC11" i="105"/>
  <c r="X11" i="105"/>
  <c r="S11" i="105"/>
  <c r="M11" i="105"/>
  <c r="H11" i="105"/>
  <c r="AG11" i="105"/>
  <c r="W11" i="105"/>
  <c r="L11" i="105"/>
  <c r="AE11" i="105"/>
  <c r="T11" i="105"/>
  <c r="I11" i="105"/>
  <c r="AB11" i="105"/>
  <c r="Q11" i="105"/>
  <c r="G11" i="105"/>
  <c r="Y11" i="105"/>
  <c r="O11" i="105"/>
  <c r="AJ11" i="105"/>
  <c r="N11" i="105"/>
  <c r="AD11" i="105"/>
  <c r="R11" i="105"/>
  <c r="V13" i="50"/>
  <c r="N13" i="50"/>
  <c r="D12" i="77"/>
  <c r="V36" i="94"/>
  <c r="H36" i="94"/>
  <c r="R36" i="94"/>
  <c r="N36" i="94"/>
  <c r="P36" i="94"/>
  <c r="O7" i="6"/>
  <c r="D5" i="80"/>
  <c r="L7" i="6"/>
  <c r="I7" i="6"/>
  <c r="H7" i="6"/>
  <c r="M7" i="6"/>
  <c r="P7" i="6"/>
  <c r="J7" i="6"/>
  <c r="G7" i="6"/>
  <c r="AZ6" i="128"/>
  <c r="AX6" i="128"/>
  <c r="AN6" i="128"/>
  <c r="AD6" i="128"/>
  <c r="R6" i="128"/>
  <c r="L6" i="128"/>
  <c r="G6" i="128"/>
  <c r="AV6" i="128"/>
  <c r="AL6" i="128"/>
  <c r="Z6" i="128"/>
  <c r="P6" i="128"/>
  <c r="K6" i="128"/>
  <c r="BD6" i="128"/>
  <c r="AT6" i="128"/>
  <c r="AH6" i="128"/>
  <c r="X6" i="128"/>
  <c r="O6" i="128"/>
  <c r="I6" i="128"/>
  <c r="BB6" i="128"/>
  <c r="AP6" i="128"/>
  <c r="AF6" i="128"/>
  <c r="V6" i="128"/>
  <c r="M6" i="128"/>
  <c r="H6" i="128"/>
  <c r="AB6" i="128"/>
  <c r="J6" i="128"/>
  <c r="AJ6" i="128"/>
  <c r="D9" i="83"/>
  <c r="I11" i="55"/>
  <c r="O11" i="55"/>
  <c r="D10" i="97"/>
  <c r="L12" i="44"/>
  <c r="O12" i="44"/>
  <c r="I12" i="44"/>
  <c r="AP10" i="104"/>
  <c r="AD10" i="104"/>
  <c r="K10" i="58"/>
  <c r="L10" i="58"/>
  <c r="V7" i="107"/>
  <c r="U7" i="107"/>
  <c r="AJ7" i="107"/>
  <c r="T7" i="107"/>
  <c r="AI7" i="107"/>
  <c r="AH7" i="107"/>
  <c r="AE7" i="107"/>
  <c r="N7" i="107"/>
  <c r="AG7" i="107"/>
  <c r="Q7" i="107"/>
  <c r="AF7" i="107"/>
  <c r="P7" i="107"/>
  <c r="AA7" i="107"/>
  <c r="Z7" i="107"/>
  <c r="W7" i="107"/>
  <c r="AD7" i="107"/>
  <c r="S8" i="107"/>
  <c r="K8" i="107"/>
  <c r="AA8" i="107"/>
  <c r="AI8" i="107"/>
  <c r="AC8" i="107"/>
  <c r="M8" i="107"/>
  <c r="AB8" i="107"/>
  <c r="L8" i="107"/>
  <c r="AD8" i="107"/>
  <c r="O8" i="107"/>
  <c r="J8" i="107"/>
  <c r="Y8" i="107"/>
  <c r="I8" i="107"/>
  <c r="X8" i="107"/>
  <c r="H8" i="107"/>
  <c r="W8" i="107"/>
  <c r="R8" i="107"/>
  <c r="AT12" i="99"/>
  <c r="V12" i="99"/>
  <c r="BJ12" i="99"/>
  <c r="BB12" i="99"/>
  <c r="AD12" i="99"/>
  <c r="N12" i="99"/>
  <c r="J9" i="106"/>
  <c r="R9" i="106"/>
  <c r="V9" i="106"/>
  <c r="AD9" i="106"/>
  <c r="N11" i="50"/>
  <c r="V11" i="50"/>
  <c r="D10" i="77"/>
  <c r="L13" i="69"/>
  <c r="I13" i="69"/>
  <c r="I17" i="69" s="1"/>
  <c r="H16" i="84" s="1"/>
  <c r="D13" i="84"/>
  <c r="H13" i="69"/>
  <c r="AT12" i="102"/>
  <c r="BJ12" i="102"/>
  <c r="BB12" i="102"/>
  <c r="AD12" i="102"/>
  <c r="V12" i="102"/>
  <c r="AL12" i="102"/>
  <c r="K7" i="48"/>
  <c r="H7" i="48"/>
  <c r="M7" i="48"/>
  <c r="L7" i="48"/>
  <c r="I7" i="48"/>
  <c r="Z13" i="105"/>
  <c r="AD13" i="105"/>
  <c r="N13" i="105"/>
  <c r="AH13" i="105"/>
  <c r="R13" i="105"/>
  <c r="J13" i="105"/>
  <c r="P9" i="70"/>
  <c r="D7" i="87"/>
  <c r="J12" i="18"/>
  <c r="K12" i="18"/>
  <c r="I12" i="18"/>
  <c r="M12" i="18"/>
  <c r="H12" i="18"/>
  <c r="L12" i="18"/>
  <c r="G12" i="18"/>
  <c r="M23" i="18"/>
  <c r="K23" i="18"/>
  <c r="J23" i="18"/>
  <c r="I23" i="18"/>
  <c r="H23" i="18"/>
  <c r="AF14" i="107"/>
  <c r="AJ14" i="107"/>
  <c r="T14" i="107"/>
  <c r="AH14" i="107"/>
  <c r="R14" i="107"/>
  <c r="L14" i="107"/>
  <c r="AB14" i="107"/>
  <c r="Z14" i="107"/>
  <c r="J14" i="107"/>
  <c r="AD14" i="107"/>
  <c r="X14" i="107"/>
  <c r="AL11" i="98"/>
  <c r="BB11" i="98"/>
  <c r="AM76" i="77"/>
  <c r="AE76" i="77"/>
  <c r="V76" i="77"/>
  <c r="BC76" i="77"/>
  <c r="BB11" i="104"/>
  <c r="AL11" i="104"/>
  <c r="N9" i="112"/>
  <c r="J9" i="112"/>
  <c r="U52" i="108"/>
  <c r="D7" i="84"/>
  <c r="G7" i="69"/>
  <c r="H7" i="69"/>
  <c r="L7" i="69"/>
  <c r="K7" i="69"/>
  <c r="X8" i="19"/>
  <c r="C6" i="93"/>
  <c r="L8" i="19"/>
  <c r="T8" i="19"/>
  <c r="R8" i="19"/>
  <c r="J8" i="19"/>
  <c r="Z8" i="19"/>
  <c r="N14" i="70"/>
  <c r="J14" i="70"/>
  <c r="L14" i="70"/>
  <c r="D12" i="87"/>
  <c r="AJ14" i="103"/>
  <c r="BN14" i="103"/>
  <c r="K17" i="18"/>
  <c r="M17" i="18"/>
  <c r="R6" i="50"/>
  <c r="X6" i="50"/>
  <c r="J6" i="50"/>
  <c r="V6" i="50"/>
  <c r="N6" i="50"/>
  <c r="H6" i="50"/>
  <c r="D5" i="77"/>
  <c r="K16" i="18"/>
  <c r="L16" i="18"/>
  <c r="I16" i="18"/>
  <c r="H16" i="18"/>
  <c r="M16" i="18"/>
  <c r="I8" i="71"/>
  <c r="L8" i="71"/>
  <c r="G8" i="71"/>
  <c r="H8" i="71"/>
  <c r="J7" i="127"/>
  <c r="G7" i="127"/>
  <c r="K7" i="127"/>
  <c r="O7" i="127"/>
  <c r="D14" i="120"/>
  <c r="L10" i="113"/>
  <c r="D8" i="114"/>
  <c r="O10" i="113"/>
  <c r="I10" i="113"/>
  <c r="L12" i="59"/>
  <c r="J12" i="59"/>
  <c r="D12" i="82"/>
  <c r="I12" i="59"/>
  <c r="N12" i="59"/>
  <c r="M12" i="59"/>
  <c r="AJ10" i="102"/>
  <c r="AD10" i="102"/>
  <c r="X9" i="99"/>
  <c r="AV9" i="99"/>
  <c r="AD9" i="99"/>
  <c r="AH8" i="101"/>
  <c r="AJ8" i="101"/>
  <c r="AE8" i="101"/>
  <c r="Y8" i="101"/>
  <c r="T8" i="101"/>
  <c r="O8" i="101"/>
  <c r="I8" i="101"/>
  <c r="AI8" i="101"/>
  <c r="AC8" i="101"/>
  <c r="X8" i="101"/>
  <c r="S8" i="101"/>
  <c r="M8" i="101"/>
  <c r="H8" i="101"/>
  <c r="AG8" i="101"/>
  <c r="AB8" i="101"/>
  <c r="W8" i="101"/>
  <c r="Q8" i="101"/>
  <c r="L8" i="101"/>
  <c r="G8" i="101"/>
  <c r="AF8" i="101"/>
  <c r="K8" i="101"/>
  <c r="AA8" i="101"/>
  <c r="P8" i="101"/>
  <c r="U8" i="101"/>
  <c r="AH12" i="107"/>
  <c r="R12" i="107"/>
  <c r="V12" i="107"/>
  <c r="G13" i="10"/>
  <c r="D13" i="92"/>
  <c r="I13" i="10"/>
  <c r="H13" i="10"/>
  <c r="M14" i="59"/>
  <c r="D14" i="82"/>
  <c r="I14" i="59"/>
  <c r="L13" i="71"/>
  <c r="I13" i="71"/>
  <c r="D13" i="86"/>
  <c r="K13" i="71"/>
  <c r="H13" i="71"/>
  <c r="N12" i="19"/>
  <c r="C10" i="93"/>
  <c r="V12" i="19"/>
  <c r="K13" i="14"/>
  <c r="D13" i="91"/>
  <c r="V12" i="104"/>
  <c r="BB12" i="104"/>
  <c r="AL12" i="104"/>
  <c r="U53" i="108"/>
  <c r="AT9" i="129"/>
  <c r="N9" i="129"/>
  <c r="AD9" i="129"/>
  <c r="P15" i="101"/>
  <c r="AJ15" i="101"/>
  <c r="Z15" i="101"/>
  <c r="BB9" i="103"/>
  <c r="AV9" i="103"/>
  <c r="R9" i="103"/>
  <c r="BN9" i="103"/>
  <c r="AJ9" i="103"/>
  <c r="AP9" i="103"/>
  <c r="X9" i="103"/>
  <c r="L9" i="103"/>
  <c r="BH9" i="103"/>
  <c r="K19" i="14"/>
  <c r="L19" i="14"/>
  <c r="D19" i="91"/>
  <c r="I19" i="14"/>
  <c r="H19" i="14"/>
  <c r="M19" i="14"/>
  <c r="H9" i="7"/>
  <c r="D9" i="89"/>
  <c r="J9" i="7"/>
  <c r="I9" i="7"/>
  <c r="M8" i="113"/>
  <c r="M16" i="113" s="1"/>
  <c r="L13" i="114" s="1"/>
  <c r="I8" i="113"/>
  <c r="J8" i="113"/>
  <c r="M8" i="59"/>
  <c r="J8" i="59"/>
  <c r="D8" i="82"/>
  <c r="J8" i="69"/>
  <c r="L8" i="69"/>
  <c r="H8" i="69"/>
  <c r="K8" i="69"/>
  <c r="G8" i="69"/>
  <c r="M13" i="18"/>
  <c r="K13" i="18"/>
  <c r="F13" i="18"/>
  <c r="F27" i="18" s="1"/>
  <c r="E26" i="90" s="1"/>
  <c r="J13" i="18"/>
  <c r="H13" i="18"/>
  <c r="L13" i="18"/>
  <c r="G13" i="18"/>
  <c r="BL13" i="99"/>
  <c r="AZ13" i="99"/>
  <c r="AJ13" i="99"/>
  <c r="T13" i="99"/>
  <c r="BN13" i="99"/>
  <c r="AX13" i="99"/>
  <c r="AH13" i="99"/>
  <c r="R13" i="99"/>
  <c r="AR13" i="99"/>
  <c r="L13" i="99"/>
  <c r="BF13" i="99"/>
  <c r="J13" i="99"/>
  <c r="AP13" i="99"/>
  <c r="AB13" i="99"/>
  <c r="BH13" i="99"/>
  <c r="Z13" i="99"/>
  <c r="N15" i="59"/>
  <c r="G15" i="59"/>
  <c r="L15" i="59"/>
  <c r="K15" i="59"/>
  <c r="D15" i="82"/>
  <c r="H15" i="59"/>
  <c r="D15" i="84"/>
  <c r="K15" i="69"/>
  <c r="G15" i="69"/>
  <c r="J15" i="69"/>
  <c r="F15" i="69"/>
  <c r="D16" i="88"/>
  <c r="H15" i="20"/>
  <c r="J20" i="14"/>
  <c r="H20" i="14"/>
  <c r="G20" i="14"/>
  <c r="D20" i="91"/>
  <c r="L20" i="14"/>
  <c r="K20" i="14"/>
  <c r="O7" i="112"/>
  <c r="L7" i="112"/>
  <c r="I7" i="112"/>
  <c r="H7" i="112"/>
  <c r="P7" i="112"/>
  <c r="M7" i="112"/>
  <c r="AA10" i="107"/>
  <c r="R10" i="107"/>
  <c r="O10" i="107"/>
  <c r="N7" i="59"/>
  <c r="K7" i="59"/>
  <c r="H7" i="59"/>
  <c r="G7" i="59"/>
  <c r="D7" i="82"/>
  <c r="L7" i="59"/>
  <c r="L9" i="50"/>
  <c r="R9" i="50"/>
  <c r="X9" i="50"/>
  <c r="D8" i="77"/>
  <c r="Z13" i="106"/>
  <c r="N13" i="106"/>
  <c r="AD13" i="106"/>
  <c r="AH13" i="106"/>
  <c r="R13" i="106"/>
  <c r="J9" i="71"/>
  <c r="L9" i="71"/>
  <c r="D9" i="86"/>
  <c r="BB11" i="99"/>
  <c r="AL11" i="99"/>
  <c r="BB11" i="102"/>
  <c r="AL11" i="102"/>
  <c r="D12" i="81"/>
  <c r="L12" i="58"/>
  <c r="Z54" i="101"/>
  <c r="BC57" i="111"/>
  <c r="W57" i="111"/>
  <c r="I57" i="111"/>
  <c r="AM57" i="111"/>
  <c r="AQ57" i="111"/>
  <c r="BG57" i="111"/>
  <c r="AA57" i="111"/>
  <c r="N11" i="116"/>
  <c r="D11" i="111"/>
  <c r="BE55" i="111" s="1"/>
  <c r="N7" i="70"/>
  <c r="I7" i="70"/>
  <c r="D5" i="87"/>
  <c r="O7" i="70"/>
  <c r="J7" i="70"/>
  <c r="BJ8" i="103"/>
  <c r="AD8" i="103"/>
  <c r="AT8" i="103"/>
  <c r="N8" i="103"/>
  <c r="AV8" i="103"/>
  <c r="AF8" i="103"/>
  <c r="P8" i="103"/>
  <c r="BL8" i="103"/>
  <c r="AF12" i="106"/>
  <c r="AB12" i="106"/>
  <c r="L12" i="106"/>
  <c r="AJ12" i="106"/>
  <c r="T12" i="106"/>
  <c r="Z12" i="106"/>
  <c r="R12" i="106"/>
  <c r="J12" i="106"/>
  <c r="AH12" i="106"/>
  <c r="BJ7" i="103"/>
  <c r="AR7" i="103"/>
  <c r="T7" i="103"/>
  <c r="AZ7" i="103"/>
  <c r="AD7" i="103"/>
  <c r="L7" i="103"/>
  <c r="BH7" i="103"/>
  <c r="N7" i="103"/>
  <c r="AT7" i="103"/>
  <c r="AJ7" i="103"/>
  <c r="AB7" i="103"/>
  <c r="J8" i="70"/>
  <c r="O8" i="70"/>
  <c r="H8" i="70"/>
  <c r="D6" i="87"/>
  <c r="N8" i="70"/>
  <c r="D8" i="79"/>
  <c r="L10" i="60"/>
  <c r="O10" i="60"/>
  <c r="I10" i="60"/>
  <c r="AL12" i="98"/>
  <c r="AD12" i="98"/>
  <c r="BJ12" i="98"/>
  <c r="AG10" i="101"/>
  <c r="O10" i="101"/>
  <c r="AJ10" i="101"/>
  <c r="L10" i="101"/>
  <c r="AA10" i="101"/>
  <c r="X10" i="101"/>
  <c r="BH10" i="103"/>
  <c r="BN10" i="103"/>
  <c r="R10" i="103"/>
  <c r="AV10" i="103"/>
  <c r="AP10" i="103"/>
  <c r="X10" i="103"/>
  <c r="J9" i="113"/>
  <c r="N9" i="113"/>
  <c r="Z9" i="101"/>
  <c r="AD9" i="101"/>
  <c r="R9" i="101"/>
  <c r="N9" i="101"/>
  <c r="AH9" i="101"/>
  <c r="AH8" i="100"/>
  <c r="AI8" i="100"/>
  <c r="AC8" i="100"/>
  <c r="X8" i="100"/>
  <c r="S8" i="100"/>
  <c r="M8" i="100"/>
  <c r="H8" i="100"/>
  <c r="AG8" i="100"/>
  <c r="AB8" i="100"/>
  <c r="W8" i="100"/>
  <c r="Q8" i="100"/>
  <c r="L8" i="100"/>
  <c r="G8" i="100"/>
  <c r="AF8" i="100"/>
  <c r="AA8" i="100"/>
  <c r="U8" i="100"/>
  <c r="P8" i="100"/>
  <c r="K8" i="100"/>
  <c r="T8" i="100"/>
  <c r="AJ8" i="100"/>
  <c r="O8" i="100"/>
  <c r="AE8" i="100"/>
  <c r="Y8" i="100"/>
  <c r="I8" i="100"/>
  <c r="J13" i="7"/>
  <c r="H13" i="7"/>
  <c r="AL11" i="129"/>
  <c r="BB11" i="129"/>
  <c r="BJ6" i="129"/>
  <c r="AD6" i="129"/>
  <c r="BN6" i="129"/>
  <c r="R6" i="129"/>
  <c r="AX6" i="129"/>
  <c r="N6" i="129"/>
  <c r="AT6" i="129"/>
  <c r="AH6" i="129"/>
  <c r="D8" i="120"/>
  <c r="G9" i="10"/>
  <c r="I9" i="10"/>
  <c r="D9" i="92"/>
  <c r="H9" i="10"/>
  <c r="P9" i="55"/>
  <c r="N9" i="55"/>
  <c r="BN9" i="104"/>
  <c r="BH9" i="104"/>
  <c r="L9" i="104"/>
  <c r="AV9" i="104"/>
  <c r="AJ9" i="104"/>
  <c r="X9" i="104"/>
  <c r="M24" i="18"/>
  <c r="I24" i="18"/>
  <c r="J24" i="18"/>
  <c r="I7" i="12"/>
  <c r="M7" i="12"/>
  <c r="J7" i="12"/>
  <c r="N8" i="44"/>
  <c r="M8" i="44"/>
  <c r="H8" i="44"/>
  <c r="D6" i="97"/>
  <c r="L8" i="44"/>
  <c r="G8" i="44"/>
  <c r="P8" i="44"/>
  <c r="K8" i="44"/>
  <c r="K16" i="44" s="1"/>
  <c r="O8" i="44"/>
  <c r="I8" i="44"/>
  <c r="AH13" i="108"/>
  <c r="AH16" i="108" s="1"/>
  <c r="AH20" i="108" s="1"/>
  <c r="AH26" i="108" s="1"/>
  <c r="AH55" i="108" s="1"/>
  <c r="AH63" i="108" s="1"/>
  <c r="AF13" i="108"/>
  <c r="AF16" i="108" s="1"/>
  <c r="AF20" i="108" s="1"/>
  <c r="AF26" i="108" s="1"/>
  <c r="AF55" i="108" s="1"/>
  <c r="AF63" i="108" s="1"/>
  <c r="AA13" i="108"/>
  <c r="AA16" i="108" s="1"/>
  <c r="AA20" i="108" s="1"/>
  <c r="AA26" i="108" s="1"/>
  <c r="AA55" i="108" s="1"/>
  <c r="AA63" i="108" s="1"/>
  <c r="U13" i="108"/>
  <c r="U16" i="108" s="1"/>
  <c r="U20" i="108" s="1"/>
  <c r="U26" i="108" s="1"/>
  <c r="U55" i="108" s="1"/>
  <c r="U63" i="108" s="1"/>
  <c r="P13" i="108"/>
  <c r="P16" i="108" s="1"/>
  <c r="P20" i="108" s="1"/>
  <c r="P26" i="108" s="1"/>
  <c r="P55" i="108" s="1"/>
  <c r="P63" i="108" s="1"/>
  <c r="K13" i="108"/>
  <c r="K16" i="108" s="1"/>
  <c r="K20" i="108" s="1"/>
  <c r="K26" i="108" s="1"/>
  <c r="K55" i="108" s="1"/>
  <c r="K63" i="108" s="1"/>
  <c r="AJ13" i="108"/>
  <c r="AJ16" i="108" s="1"/>
  <c r="AJ20" i="108" s="1"/>
  <c r="AJ26" i="108" s="1"/>
  <c r="AJ55" i="108" s="1"/>
  <c r="AJ63" i="108" s="1"/>
  <c r="AE13" i="108"/>
  <c r="AE16" i="108" s="1"/>
  <c r="AE20" i="108" s="1"/>
  <c r="AE26" i="108" s="1"/>
  <c r="AE55" i="108" s="1"/>
  <c r="AE63" i="108" s="1"/>
  <c r="Y13" i="108"/>
  <c r="Y16" i="108" s="1"/>
  <c r="Y20" i="108" s="1"/>
  <c r="Y26" i="108" s="1"/>
  <c r="Y55" i="108" s="1"/>
  <c r="Y63" i="108" s="1"/>
  <c r="T13" i="108"/>
  <c r="T16" i="108" s="1"/>
  <c r="T20" i="108" s="1"/>
  <c r="T26" i="108" s="1"/>
  <c r="T55" i="108" s="1"/>
  <c r="T63" i="108" s="1"/>
  <c r="O13" i="108"/>
  <c r="O16" i="108" s="1"/>
  <c r="O20" i="108" s="1"/>
  <c r="O26" i="108" s="1"/>
  <c r="O55" i="108" s="1"/>
  <c r="O63" i="108" s="1"/>
  <c r="I13" i="108"/>
  <c r="I16" i="108" s="1"/>
  <c r="I20" i="108" s="1"/>
  <c r="I26" i="108" s="1"/>
  <c r="I55" i="108" s="1"/>
  <c r="I63" i="108" s="1"/>
  <c r="AC13" i="108"/>
  <c r="AC16" i="108" s="1"/>
  <c r="AC20" i="108" s="1"/>
  <c r="AC26" i="108" s="1"/>
  <c r="AC55" i="108" s="1"/>
  <c r="AC63" i="108" s="1"/>
  <c r="S13" i="108"/>
  <c r="S16" i="108" s="1"/>
  <c r="S20" i="108" s="1"/>
  <c r="S26" i="108" s="1"/>
  <c r="S55" i="108" s="1"/>
  <c r="S63" i="108" s="1"/>
  <c r="H13" i="108"/>
  <c r="H16" i="108" s="1"/>
  <c r="H20" i="108" s="1"/>
  <c r="H26" i="108" s="1"/>
  <c r="H55" i="108" s="1"/>
  <c r="H63" i="108" s="1"/>
  <c r="AI13" i="108"/>
  <c r="AI16" i="108" s="1"/>
  <c r="AI20" i="108" s="1"/>
  <c r="AI26" i="108" s="1"/>
  <c r="AI55" i="108" s="1"/>
  <c r="AI63" i="108" s="1"/>
  <c r="W13" i="108"/>
  <c r="W16" i="108" s="1"/>
  <c r="W20" i="108" s="1"/>
  <c r="W26" i="108" s="1"/>
  <c r="W55" i="108" s="1"/>
  <c r="W63" i="108" s="1"/>
  <c r="G13" i="108"/>
  <c r="G16" i="108" s="1"/>
  <c r="G20" i="108" s="1"/>
  <c r="AG13" i="108"/>
  <c r="AG16" i="108" s="1"/>
  <c r="AG20" i="108" s="1"/>
  <c r="AG26" i="108" s="1"/>
  <c r="AG55" i="108" s="1"/>
  <c r="AG63" i="108" s="1"/>
  <c r="Q13" i="108"/>
  <c r="Q16" i="108" s="1"/>
  <c r="Q20" i="108" s="1"/>
  <c r="Q26" i="108" s="1"/>
  <c r="Q55" i="108" s="1"/>
  <c r="Q63" i="108" s="1"/>
  <c r="AB13" i="108"/>
  <c r="AB16" i="108" s="1"/>
  <c r="AB20" i="108" s="1"/>
  <c r="AB26" i="108" s="1"/>
  <c r="AB55" i="108" s="1"/>
  <c r="AB63" i="108" s="1"/>
  <c r="M13" i="108"/>
  <c r="M16" i="108" s="1"/>
  <c r="M20" i="108" s="1"/>
  <c r="M26" i="108" s="1"/>
  <c r="M55" i="108" s="1"/>
  <c r="M63" i="108" s="1"/>
  <c r="X13" i="108"/>
  <c r="X16" i="108" s="1"/>
  <c r="X20" i="108" s="1"/>
  <c r="X26" i="108" s="1"/>
  <c r="X55" i="108" s="1"/>
  <c r="X63" i="108" s="1"/>
  <c r="L13" i="108"/>
  <c r="L16" i="108" s="1"/>
  <c r="L20" i="108" s="1"/>
  <c r="L26" i="108" s="1"/>
  <c r="I14" i="10"/>
  <c r="F14" i="10"/>
  <c r="D14" i="92"/>
  <c r="H14" i="10"/>
  <c r="G14" i="10"/>
  <c r="J15" i="68"/>
  <c r="L15" i="68"/>
  <c r="H15" i="68"/>
  <c r="K15" i="68"/>
  <c r="G15" i="68"/>
  <c r="J17" i="7"/>
  <c r="I17" i="7"/>
  <c r="F17" i="7"/>
  <c r="D31" i="119"/>
  <c r="N7" i="44"/>
  <c r="G7" i="44"/>
  <c r="L7" i="44"/>
  <c r="J7" i="44"/>
  <c r="O7" i="44"/>
  <c r="H7" i="44"/>
  <c r="N11" i="70"/>
  <c r="J11" i="70"/>
  <c r="D9" i="87"/>
  <c r="BJ7" i="98"/>
  <c r="AN7" i="98"/>
  <c r="P7" i="98"/>
  <c r="BD7" i="98"/>
  <c r="AD7" i="98"/>
  <c r="AV7" i="98"/>
  <c r="N7" i="98"/>
  <c r="AT7" i="98"/>
  <c r="H7" i="98"/>
  <c r="AF7" i="98"/>
  <c r="BL7" i="98"/>
  <c r="X7" i="98"/>
  <c r="K18" i="14"/>
  <c r="M18" i="14"/>
  <c r="L18" i="14"/>
  <c r="I18" i="14"/>
  <c r="D18" i="91"/>
  <c r="H18" i="14"/>
  <c r="M22" i="18"/>
  <c r="J22" i="18"/>
  <c r="I22" i="18"/>
  <c r="M13" i="59"/>
  <c r="D13" i="82"/>
  <c r="D12" i="89"/>
  <c r="J12" i="7"/>
  <c r="I16" i="126"/>
  <c r="P16" i="126" s="1"/>
  <c r="O14" i="121" s="1"/>
  <c r="J16" i="50"/>
  <c r="T16" i="50" s="1"/>
  <c r="S14" i="77" s="1"/>
  <c r="G19" i="20"/>
  <c r="K19" i="20" s="1"/>
  <c r="L18" i="48"/>
  <c r="K17" i="94" s="1"/>
  <c r="J20" i="98"/>
  <c r="L20" i="98" s="1"/>
  <c r="N18" i="48"/>
  <c r="M17" i="94" s="1"/>
  <c r="P20" i="98"/>
  <c r="H18" i="48"/>
  <c r="G17" i="94" s="1"/>
  <c r="Q36" i="94" s="1"/>
  <c r="K16" i="60"/>
  <c r="J12" i="79" s="1"/>
  <c r="I20" i="128"/>
  <c r="O20" i="128" s="1"/>
  <c r="N16" i="120" s="1"/>
  <c r="I17" i="12"/>
  <c r="P17" i="12" s="1"/>
  <c r="O16" i="78" s="1"/>
  <c r="O16" i="60"/>
  <c r="N12" i="79" s="1"/>
  <c r="J14" i="127"/>
  <c r="I12" i="122" s="1"/>
  <c r="L16" i="60"/>
  <c r="K12" i="79" s="1"/>
  <c r="M16" i="60"/>
  <c r="L12" i="79" s="1"/>
  <c r="N18" i="117"/>
  <c r="M14" i="118" s="1"/>
  <c r="N20" i="98"/>
  <c r="V20" i="98" s="1"/>
  <c r="I14" i="127"/>
  <c r="H12" i="122" s="1"/>
  <c r="P16" i="60"/>
  <c r="O12" i="79" s="1"/>
  <c r="J19" i="116"/>
  <c r="K19" i="119" s="1"/>
  <c r="J18" i="117"/>
  <c r="R18" i="117" s="1"/>
  <c r="Q14" i="118" s="1"/>
  <c r="K18" i="112"/>
  <c r="J14" i="115" s="1"/>
  <c r="G19" i="116"/>
  <c r="E19" i="119" s="1"/>
  <c r="M18" i="48"/>
  <c r="L17" i="94" s="1"/>
  <c r="T20" i="98"/>
  <c r="X20" i="98" s="1"/>
  <c r="Z20" i="98" s="1"/>
  <c r="H18" i="68"/>
  <c r="L18" i="68" s="1"/>
  <c r="K17" i="85" s="1"/>
  <c r="F17" i="94"/>
  <c r="S36" i="94" s="1"/>
  <c r="H18" i="71"/>
  <c r="G17" i="86" s="1"/>
  <c r="I17" i="70"/>
  <c r="L17" i="70" s="1"/>
  <c r="K14" i="87" s="1"/>
  <c r="J19" i="20"/>
  <c r="J18" i="123"/>
  <c r="H14" i="125" s="1"/>
  <c r="J16" i="126"/>
  <c r="N16" i="126" s="1"/>
  <c r="M14" i="121" s="1"/>
  <c r="I17" i="6"/>
  <c r="H14" i="80" s="1"/>
  <c r="J18" i="69"/>
  <c r="I17" i="84" s="1"/>
  <c r="N20" i="132"/>
  <c r="I14" i="133"/>
  <c r="J22" i="132"/>
  <c r="I15" i="133" s="1"/>
  <c r="P20" i="132"/>
  <c r="H14" i="133"/>
  <c r="O20" i="132"/>
  <c r="M20" i="132"/>
  <c r="K20" i="132"/>
  <c r="L20" i="132"/>
  <c r="I22" i="132"/>
  <c r="J17" i="70"/>
  <c r="I14" i="87" s="1"/>
  <c r="G18" i="69"/>
  <c r="F18" i="68"/>
  <c r="J18" i="68" s="1"/>
  <c r="I17" i="85" s="1"/>
  <c r="J18" i="59"/>
  <c r="H17" i="82" s="1"/>
  <c r="J18" i="112"/>
  <c r="N18" i="112" s="1"/>
  <c r="M14" i="115" s="1"/>
  <c r="J16" i="55"/>
  <c r="I13" i="83" s="1"/>
  <c r="I17" i="44"/>
  <c r="L17" i="44" s="1"/>
  <c r="K14" i="97" s="1"/>
  <c r="I17" i="58"/>
  <c r="K17" i="58" s="1"/>
  <c r="J16" i="81" s="1"/>
  <c r="N18" i="123"/>
  <c r="L14" i="125" s="1"/>
  <c r="F17" i="58"/>
  <c r="G17" i="58" s="1"/>
  <c r="F16" i="81" s="1"/>
  <c r="F17" i="10"/>
  <c r="E16" i="92" s="1"/>
  <c r="M18" i="112"/>
  <c r="L14" i="115" s="1"/>
  <c r="H14" i="115"/>
  <c r="M18" i="59"/>
  <c r="K17" i="82" s="1"/>
  <c r="J18" i="113"/>
  <c r="G17" i="10"/>
  <c r="H17" i="10" s="1"/>
  <c r="G16" i="92" s="1"/>
  <c r="J18" i="48"/>
  <c r="I17" i="94" s="1"/>
  <c r="U36" i="94" s="1"/>
  <c r="I16" i="55"/>
  <c r="O16" i="55" s="1"/>
  <c r="N13" i="83" s="1"/>
  <c r="I18" i="113"/>
  <c r="K18" i="113" s="1"/>
  <c r="J14" i="114" s="1"/>
  <c r="P18" i="112"/>
  <c r="O14" i="115" s="1"/>
  <c r="G17" i="82"/>
  <c r="J17" i="44"/>
  <c r="N17" i="44" s="1"/>
  <c r="M14" i="97" s="1"/>
  <c r="L18" i="112"/>
  <c r="K14" i="115" s="1"/>
  <c r="F18" i="71"/>
  <c r="G18" i="71" s="1"/>
  <c r="F17" i="86" s="1"/>
  <c r="F18" i="59"/>
  <c r="E17" i="82" s="1"/>
  <c r="L18" i="59"/>
  <c r="J17" i="82" s="1"/>
  <c r="J17" i="12"/>
  <c r="J20" i="128"/>
  <c r="Q23" i="74"/>
  <c r="Q46" i="74" s="1"/>
  <c r="F11" i="95" s="1"/>
  <c r="M23" i="74"/>
  <c r="M46" i="74" s="1"/>
  <c r="E10" i="96" s="1"/>
  <c r="P22" i="74"/>
  <c r="P45" i="74" s="1"/>
  <c r="H9" i="96" s="1"/>
  <c r="L22" i="74"/>
  <c r="L45" i="74" s="1"/>
  <c r="F9" i="96" s="1"/>
  <c r="S21" i="74"/>
  <c r="S44" i="74" s="1"/>
  <c r="K8" i="96" s="1"/>
  <c r="Q20" i="74"/>
  <c r="Q43" i="74" s="1"/>
  <c r="F8" i="95" s="1"/>
  <c r="M20" i="74"/>
  <c r="M43" i="74" s="1"/>
  <c r="E7" i="96" s="1"/>
  <c r="P19" i="74"/>
  <c r="P42" i="74" s="1"/>
  <c r="H6" i="96" s="1"/>
  <c r="L19" i="74"/>
  <c r="L42" i="74" s="1"/>
  <c r="F6" i="96" s="1"/>
  <c r="S18" i="74"/>
  <c r="S41" i="74" s="1"/>
  <c r="K5" i="96" s="1"/>
  <c r="P23" i="74"/>
  <c r="P46" i="74" s="1"/>
  <c r="H10" i="96" s="1"/>
  <c r="L23" i="74"/>
  <c r="L46" i="74" s="1"/>
  <c r="F10" i="96" s="1"/>
  <c r="S22" i="74"/>
  <c r="S45" i="74" s="1"/>
  <c r="K9" i="96" s="1"/>
  <c r="R21" i="74"/>
  <c r="R44" i="74" s="1"/>
  <c r="P20" i="74"/>
  <c r="P43" i="74" s="1"/>
  <c r="H7" i="96" s="1"/>
  <c r="L20" i="74"/>
  <c r="L43" i="74" s="1"/>
  <c r="F7" i="96" s="1"/>
  <c r="S19" i="74"/>
  <c r="S42" i="74" s="1"/>
  <c r="K6" i="96" s="1"/>
  <c r="R18" i="74"/>
  <c r="R41" i="74" s="1"/>
  <c r="Q22" i="74"/>
  <c r="Q45" i="74" s="1"/>
  <c r="F10" i="95" s="1"/>
  <c r="L21" i="74"/>
  <c r="L44" i="74" s="1"/>
  <c r="F8" i="96" s="1"/>
  <c r="Q19" i="74"/>
  <c r="Q42" i="74" s="1"/>
  <c r="F7" i="95" s="1"/>
  <c r="L18" i="74"/>
  <c r="L41" i="74" s="1"/>
  <c r="F5" i="96" s="1"/>
  <c r="S23" i="74"/>
  <c r="S46" i="74" s="1"/>
  <c r="K10" i="96" s="1"/>
  <c r="Q21" i="74"/>
  <c r="Q44" i="74" s="1"/>
  <c r="F9" i="95" s="1"/>
  <c r="S20" i="74"/>
  <c r="S43" i="74" s="1"/>
  <c r="K7" i="96" s="1"/>
  <c r="Q18" i="74"/>
  <c r="Q41" i="74" s="1"/>
  <c r="F6" i="95" s="1"/>
  <c r="M21" i="74"/>
  <c r="M44" i="74" s="1"/>
  <c r="E8" i="96" s="1"/>
  <c r="R19" i="74"/>
  <c r="R42" i="74" s="1"/>
  <c r="R23" i="74"/>
  <c r="R46" i="74" s="1"/>
  <c r="M19" i="74"/>
  <c r="M42" i="74" s="1"/>
  <c r="E6" i="96" s="1"/>
  <c r="P18" i="74"/>
  <c r="P41" i="74" s="1"/>
  <c r="H5" i="96" s="1"/>
  <c r="P21" i="74"/>
  <c r="P44" i="74" s="1"/>
  <c r="H8" i="96" s="1"/>
  <c r="M22" i="74"/>
  <c r="M45" i="74" s="1"/>
  <c r="E9" i="96" s="1"/>
  <c r="R20" i="74"/>
  <c r="R43" i="74" s="1"/>
  <c r="R22" i="74"/>
  <c r="R45" i="74" s="1"/>
  <c r="M18" i="74"/>
  <c r="M41" i="74" s="1"/>
  <c r="E5" i="96" s="1"/>
  <c r="V16" i="50"/>
  <c r="M14" i="77"/>
  <c r="AA3" i="74"/>
  <c r="Y3" i="67"/>
  <c r="I18" i="123"/>
  <c r="I17" i="19"/>
  <c r="T17" i="19"/>
  <c r="R14" i="93" s="1"/>
  <c r="H14" i="93"/>
  <c r="X17" i="19"/>
  <c r="V14" i="93" s="1"/>
  <c r="R17" i="19"/>
  <c r="P14" i="93" s="1"/>
  <c r="L17" i="19"/>
  <c r="P17" i="19"/>
  <c r="N14" i="93" s="1"/>
  <c r="I16" i="50"/>
  <c r="Q20" i="98"/>
  <c r="Q22" i="98" s="1"/>
  <c r="Q28" i="98" s="1"/>
  <c r="Q57" i="98" s="1"/>
  <c r="Q65" i="98" s="1"/>
  <c r="F19" i="116"/>
  <c r="I18" i="117"/>
  <c r="U20" i="98"/>
  <c r="O20" i="98"/>
  <c r="O22" i="98" s="1"/>
  <c r="O28" i="98" s="1"/>
  <c r="O57" i="98" s="1"/>
  <c r="O65" i="98" s="1"/>
  <c r="I20" i="98"/>
  <c r="S20" i="98"/>
  <c r="S22" i="98" s="1"/>
  <c r="S28" i="98" s="1"/>
  <c r="S57" i="98" s="1"/>
  <c r="S65" i="98" s="1"/>
  <c r="AA2" i="74"/>
  <c r="E23" i="14"/>
  <c r="Y2" i="67"/>
  <c r="E30" i="18"/>
  <c r="I18" i="69"/>
  <c r="H17" i="84" s="1"/>
  <c r="L18" i="69"/>
  <c r="K17" i="84" s="1"/>
  <c r="K18" i="69"/>
  <c r="J17" i="84" s="1"/>
  <c r="G17" i="84"/>
  <c r="V17" i="19"/>
  <c r="T14" i="93" s="1"/>
  <c r="L14" i="93"/>
  <c r="E19" i="89"/>
  <c r="G20" i="7"/>
  <c r="F19" i="89" s="1"/>
  <c r="J20" i="7"/>
  <c r="I19" i="89" s="1"/>
  <c r="G19" i="89"/>
  <c r="I20" i="7"/>
  <c r="H19" i="89" s="1"/>
  <c r="J22" i="118"/>
  <c r="BE60" i="111"/>
  <c r="Y60" i="111"/>
  <c r="AO60" i="111"/>
  <c r="Q60" i="111"/>
  <c r="BM60" i="111"/>
  <c r="AG60" i="111"/>
  <c r="AW60" i="111"/>
  <c r="J18" i="88"/>
  <c r="I18" i="88"/>
  <c r="F18" i="88"/>
  <c r="H18" i="88"/>
  <c r="Z41" i="88"/>
  <c r="Z6" i="123"/>
  <c r="R6" i="123"/>
  <c r="T6" i="123"/>
  <c r="V6" i="123"/>
  <c r="X6" i="123"/>
  <c r="P6" i="123"/>
  <c r="N6" i="123"/>
  <c r="L6" i="123"/>
  <c r="J6" i="123"/>
  <c r="H6" i="123"/>
  <c r="C4" i="125"/>
  <c r="K22" i="93"/>
  <c r="I15" i="135" l="1"/>
  <c r="J22" i="134"/>
  <c r="I16" i="135" s="1"/>
  <c r="M15" i="135"/>
  <c r="N22" i="134"/>
  <c r="M16" i="135" s="1"/>
  <c r="J15" i="135"/>
  <c r="K22" i="134"/>
  <c r="J16" i="135" s="1"/>
  <c r="N15" i="135"/>
  <c r="O22" i="134"/>
  <c r="N16" i="135" s="1"/>
  <c r="L15" i="135"/>
  <c r="M22" i="134"/>
  <c r="L16" i="135" s="1"/>
  <c r="O15" i="135"/>
  <c r="P22" i="134"/>
  <c r="O16" i="135" s="1"/>
  <c r="H15" i="135"/>
  <c r="I22" i="134"/>
  <c r="H16" i="135" s="1"/>
  <c r="K15" i="135"/>
  <c r="L22" i="134"/>
  <c r="K16" i="135" s="1"/>
  <c r="AB16" i="117"/>
  <c r="V18" i="128"/>
  <c r="V22" i="128" s="1"/>
  <c r="V28" i="128" s="1"/>
  <c r="V57" i="128" s="1"/>
  <c r="V65" i="128" s="1"/>
  <c r="BG53" i="119"/>
  <c r="AX18" i="128"/>
  <c r="AX22" i="128" s="1"/>
  <c r="AX28" i="128" s="1"/>
  <c r="AX57" i="128" s="1"/>
  <c r="AX65" i="128" s="1"/>
  <c r="AO56" i="111"/>
  <c r="H16" i="117"/>
  <c r="H20" i="117" s="1"/>
  <c r="G15" i="118" s="1"/>
  <c r="BO54" i="119"/>
  <c r="J17" i="103"/>
  <c r="J21" i="103" s="1"/>
  <c r="J27" i="103" s="1"/>
  <c r="J58" i="103" s="1"/>
  <c r="J66" i="103" s="1"/>
  <c r="R16" i="108"/>
  <c r="R20" i="108" s="1"/>
  <c r="R26" i="108" s="1"/>
  <c r="R55" i="108" s="1"/>
  <c r="R63" i="108" s="1"/>
  <c r="AK59" i="119"/>
  <c r="AC54" i="119"/>
  <c r="O18" i="128"/>
  <c r="N15" i="120" s="1"/>
  <c r="I17" i="116"/>
  <c r="H16" i="111" s="1"/>
  <c r="AT17" i="102"/>
  <c r="AT21" i="102" s="1"/>
  <c r="AT27" i="102" s="1"/>
  <c r="AT58" i="102" s="1"/>
  <c r="AT66" i="102" s="1"/>
  <c r="AE56" i="119"/>
  <c r="R66" i="120"/>
  <c r="AL18" i="99"/>
  <c r="AL22" i="99" s="1"/>
  <c r="AL28" i="99" s="1"/>
  <c r="AL57" i="99" s="1"/>
  <c r="AL65" i="99" s="1"/>
  <c r="BB18" i="128"/>
  <c r="BB22" i="128" s="1"/>
  <c r="BB28" i="128" s="1"/>
  <c r="BB57" i="128" s="1"/>
  <c r="BB65" i="128" s="1"/>
  <c r="AH18" i="128"/>
  <c r="AH22" i="128" s="1"/>
  <c r="AH28" i="128" s="1"/>
  <c r="AH57" i="128" s="1"/>
  <c r="AH65" i="128" s="1"/>
  <c r="AJ56" i="120"/>
  <c r="AJ68" i="120" s="1"/>
  <c r="AJ72" i="120" s="1"/>
  <c r="G18" i="128"/>
  <c r="G22" i="128" s="1"/>
  <c r="F17" i="120" s="1"/>
  <c r="N16" i="108"/>
  <c r="N20" i="108" s="1"/>
  <c r="N26" i="108" s="1"/>
  <c r="N55" i="108" s="1"/>
  <c r="N63" i="108" s="1"/>
  <c r="H18" i="128"/>
  <c r="G15" i="120" s="1"/>
  <c r="R18" i="128"/>
  <c r="R22" i="128" s="1"/>
  <c r="R28" i="128" s="1"/>
  <c r="R57" i="128" s="1"/>
  <c r="R65" i="128" s="1"/>
  <c r="AK53" i="119"/>
  <c r="V17" i="102"/>
  <c r="V21" i="102" s="1"/>
  <c r="V27" i="102" s="1"/>
  <c r="V58" i="102" s="1"/>
  <c r="V66" i="102" s="1"/>
  <c r="AD18" i="128"/>
  <c r="AD22" i="128" s="1"/>
  <c r="AD28" i="128" s="1"/>
  <c r="AD57" i="128" s="1"/>
  <c r="AD65" i="128" s="1"/>
  <c r="H53" i="119"/>
  <c r="AK56" i="119"/>
  <c r="AX66" i="120"/>
  <c r="Z18" i="128"/>
  <c r="Z22" i="128" s="1"/>
  <c r="Z28" i="128" s="1"/>
  <c r="Z57" i="128" s="1"/>
  <c r="Z65" i="128" s="1"/>
  <c r="I56" i="120"/>
  <c r="I68" i="120" s="1"/>
  <c r="I72" i="120" s="1"/>
  <c r="AX73" i="120" s="1"/>
  <c r="AF18" i="128"/>
  <c r="AF22" i="128" s="1"/>
  <c r="AF28" i="128" s="1"/>
  <c r="AF57" i="128" s="1"/>
  <c r="AF65" i="128" s="1"/>
  <c r="BD18" i="128"/>
  <c r="BD22" i="128" s="1"/>
  <c r="BD28" i="128" s="1"/>
  <c r="BD57" i="128" s="1"/>
  <c r="BD65" i="128" s="1"/>
  <c r="BL17" i="104"/>
  <c r="BL21" i="104" s="1"/>
  <c r="BL27" i="104" s="1"/>
  <c r="BL58" i="104" s="1"/>
  <c r="BL66" i="104" s="1"/>
  <c r="F17" i="71"/>
  <c r="E16" i="86" s="1"/>
  <c r="F17" i="68"/>
  <c r="F19" i="68" s="1"/>
  <c r="J16" i="117"/>
  <c r="I13" i="118" s="1"/>
  <c r="AP66" i="120"/>
  <c r="BO56" i="119"/>
  <c r="BN66" i="120"/>
  <c r="Z66" i="120"/>
  <c r="AH66" i="120"/>
  <c r="BH17" i="104"/>
  <c r="BH21" i="104" s="1"/>
  <c r="BH27" i="104" s="1"/>
  <c r="BH58" i="104" s="1"/>
  <c r="BH66" i="104" s="1"/>
  <c r="AI17" i="101"/>
  <c r="AI21" i="101" s="1"/>
  <c r="AI27" i="101" s="1"/>
  <c r="AI56" i="101" s="1"/>
  <c r="AI64" i="101" s="1"/>
  <c r="AP18" i="128"/>
  <c r="AP22" i="128" s="1"/>
  <c r="AP28" i="128" s="1"/>
  <c r="AP57" i="128" s="1"/>
  <c r="AP65" i="128" s="1"/>
  <c r="K18" i="128"/>
  <c r="J15" i="120" s="1"/>
  <c r="P15" i="126"/>
  <c r="O13" i="121" s="1"/>
  <c r="BD17" i="102"/>
  <c r="BD21" i="102" s="1"/>
  <c r="BD27" i="102" s="1"/>
  <c r="BD58" i="102" s="1"/>
  <c r="BD66" i="102" s="1"/>
  <c r="H16" i="19"/>
  <c r="F13" i="93" s="1"/>
  <c r="Z17" i="103"/>
  <c r="Z21" i="103" s="1"/>
  <c r="Z27" i="103" s="1"/>
  <c r="Z58" i="103" s="1"/>
  <c r="Z66" i="103" s="1"/>
  <c r="H17" i="103"/>
  <c r="H21" i="103" s="1"/>
  <c r="H27" i="103" s="1"/>
  <c r="H58" i="103" s="1"/>
  <c r="P16" i="117"/>
  <c r="O13" i="118" s="1"/>
  <c r="J17" i="116"/>
  <c r="I16" i="111" s="1"/>
  <c r="AA53" i="119"/>
  <c r="BO53" i="119"/>
  <c r="BI53" i="119"/>
  <c r="AL18" i="128"/>
  <c r="AL22" i="128" s="1"/>
  <c r="AL28" i="128" s="1"/>
  <c r="AL57" i="128" s="1"/>
  <c r="AL65" i="128" s="1"/>
  <c r="H16" i="113"/>
  <c r="G13" i="114" s="1"/>
  <c r="BC53" i="119"/>
  <c r="AO53" i="119"/>
  <c r="AM53" i="119"/>
  <c r="K53" i="119"/>
  <c r="I16" i="44"/>
  <c r="H13" i="97" s="1"/>
  <c r="W62" i="111"/>
  <c r="W66" i="111" s="1"/>
  <c r="O16" i="113"/>
  <c r="N13" i="114" s="1"/>
  <c r="AV18" i="128"/>
  <c r="AV22" i="128" s="1"/>
  <c r="AV28" i="128" s="1"/>
  <c r="AV57" i="128" s="1"/>
  <c r="AV65" i="128" s="1"/>
  <c r="M53" i="119"/>
  <c r="O53" i="119"/>
  <c r="BK53" i="119"/>
  <c r="AC16" i="117"/>
  <c r="P66" i="128"/>
  <c r="AJ66" i="128"/>
  <c r="BD66" i="128"/>
  <c r="R57" i="120"/>
  <c r="R56" i="120"/>
  <c r="R68" i="120" s="1"/>
  <c r="R72" i="120" s="1"/>
  <c r="V57" i="120"/>
  <c r="AF57" i="120"/>
  <c r="G16" i="112"/>
  <c r="F13" i="115" s="1"/>
  <c r="K13" i="127"/>
  <c r="J11" i="122" s="1"/>
  <c r="AV57" i="120"/>
  <c r="Z57" i="120"/>
  <c r="AR57" i="120"/>
  <c r="AD57" i="120"/>
  <c r="T57" i="120"/>
  <c r="AX57" i="120"/>
  <c r="BB57" i="120"/>
  <c r="Z62" i="120"/>
  <c r="BH57" i="120"/>
  <c r="AJ57" i="120"/>
  <c r="BF57" i="120"/>
  <c r="BJ57" i="120"/>
  <c r="R62" i="120"/>
  <c r="V16" i="117"/>
  <c r="U13" i="118" s="1"/>
  <c r="N16" i="117"/>
  <c r="M13" i="118" s="1"/>
  <c r="K18" i="20"/>
  <c r="K20" i="20" s="1"/>
  <c r="G20" i="113"/>
  <c r="G26" i="113" s="1"/>
  <c r="AA59" i="119"/>
  <c r="S54" i="119"/>
  <c r="BI54" i="119"/>
  <c r="I17" i="68"/>
  <c r="H16" i="85" s="1"/>
  <c r="BD57" i="120"/>
  <c r="AN57" i="120"/>
  <c r="BL57" i="120"/>
  <c r="AZ57" i="120"/>
  <c r="AH57" i="120"/>
  <c r="BN57" i="120"/>
  <c r="AL57" i="120"/>
  <c r="BR57" i="120"/>
  <c r="BI59" i="119"/>
  <c r="AY52" i="119"/>
  <c r="AY64" i="119" s="1"/>
  <c r="AY68" i="119" s="1"/>
  <c r="AO54" i="119"/>
  <c r="AM54" i="119"/>
  <c r="J17" i="68"/>
  <c r="I16" i="85" s="1"/>
  <c r="I18" i="85" s="1"/>
  <c r="M18" i="128"/>
  <c r="L15" i="120" s="1"/>
  <c r="AA18" i="105"/>
  <c r="AA21" i="105" s="1"/>
  <c r="AA27" i="105" s="1"/>
  <c r="W53" i="119"/>
  <c r="Q53" i="119"/>
  <c r="BI62" i="111"/>
  <c r="BI66" i="111" s="1"/>
  <c r="AW53" i="119"/>
  <c r="L13" i="127"/>
  <c r="K11" i="122" s="1"/>
  <c r="BE53" i="119"/>
  <c r="AC53" i="119"/>
  <c r="U53" i="119"/>
  <c r="Y53" i="119"/>
  <c r="N17" i="102"/>
  <c r="N21" i="102" s="1"/>
  <c r="N27" i="102" s="1"/>
  <c r="N58" i="102" s="1"/>
  <c r="N66" i="102" s="1"/>
  <c r="AB57" i="120"/>
  <c r="X57" i="120"/>
  <c r="BP57" i="120"/>
  <c r="AP57" i="120"/>
  <c r="I57" i="120"/>
  <c r="AM59" i="119"/>
  <c r="O52" i="119"/>
  <c r="O64" i="119" s="1"/>
  <c r="O68" i="119" s="1"/>
  <c r="AW54" i="119"/>
  <c r="AQ53" i="119"/>
  <c r="J18" i="128"/>
  <c r="J22" i="128" s="1"/>
  <c r="I18" i="128"/>
  <c r="H15" i="120" s="1"/>
  <c r="AT18" i="128"/>
  <c r="AT22" i="128" s="1"/>
  <c r="AT28" i="128" s="1"/>
  <c r="AT57" i="128" s="1"/>
  <c r="AT65" i="128" s="1"/>
  <c r="L18" i="128"/>
  <c r="K15" i="120" s="1"/>
  <c r="N14" i="60"/>
  <c r="M11" i="79" s="1"/>
  <c r="N15" i="126"/>
  <c r="M13" i="121" s="1"/>
  <c r="T15" i="50"/>
  <c r="S13" i="77" s="1"/>
  <c r="AF17" i="102"/>
  <c r="AF21" i="102" s="1"/>
  <c r="AF27" i="102" s="1"/>
  <c r="AF58" i="102" s="1"/>
  <c r="AF66" i="102" s="1"/>
  <c r="G19" i="7"/>
  <c r="F18" i="89" s="1"/>
  <c r="K39" i="89" s="1"/>
  <c r="BN18" i="98"/>
  <c r="BN22" i="98" s="1"/>
  <c r="BN28" i="98" s="1"/>
  <c r="BN57" i="98" s="1"/>
  <c r="BN65" i="98" s="1"/>
  <c r="O17" i="116"/>
  <c r="N16" i="111" s="1"/>
  <c r="AS53" i="119"/>
  <c r="AI53" i="119"/>
  <c r="AU53" i="119"/>
  <c r="BM53" i="119"/>
  <c r="S53" i="119"/>
  <c r="T19" i="129"/>
  <c r="T23" i="129" s="1"/>
  <c r="T29" i="129" s="1"/>
  <c r="T58" i="129" s="1"/>
  <c r="T66" i="129" s="1"/>
  <c r="V18" i="98"/>
  <c r="V22" i="98" s="1"/>
  <c r="V28" i="98" s="1"/>
  <c r="V57" i="98" s="1"/>
  <c r="V65" i="98" s="1"/>
  <c r="L16" i="117"/>
  <c r="K13" i="118" s="1"/>
  <c r="J14" i="60"/>
  <c r="I11" i="79" s="1"/>
  <c r="BC56" i="119"/>
  <c r="M56" i="119"/>
  <c r="AQ56" i="119"/>
  <c r="AP62" i="120"/>
  <c r="BN62" i="120"/>
  <c r="AH17" i="100"/>
  <c r="AH21" i="100" s="1"/>
  <c r="AH27" i="100" s="1"/>
  <c r="AH56" i="100" s="1"/>
  <c r="AH64" i="100" s="1"/>
  <c r="Z56" i="120"/>
  <c r="Z68" i="120" s="1"/>
  <c r="Z72" i="120" s="1"/>
  <c r="BD56" i="120"/>
  <c r="BD68" i="120" s="1"/>
  <c r="BD72" i="120" s="1"/>
  <c r="BN56" i="120"/>
  <c r="BN68" i="120" s="1"/>
  <c r="BN72" i="120" s="1"/>
  <c r="AR56" i="120"/>
  <c r="AR68" i="120" s="1"/>
  <c r="AR72" i="120" s="1"/>
  <c r="L17" i="116"/>
  <c r="K16" i="111" s="1"/>
  <c r="T16" i="123"/>
  <c r="R13" i="125" s="1"/>
  <c r="BI56" i="119"/>
  <c r="AD56" i="120"/>
  <c r="AD68" i="120" s="1"/>
  <c r="AD72" i="120" s="1"/>
  <c r="BP56" i="120"/>
  <c r="BP68" i="120" s="1"/>
  <c r="BP72" i="120" s="1"/>
  <c r="AF56" i="120"/>
  <c r="AF68" i="120" s="1"/>
  <c r="AF72" i="120" s="1"/>
  <c r="AZ58" i="120"/>
  <c r="H17" i="116"/>
  <c r="G16" i="111" s="1"/>
  <c r="AI62" i="111"/>
  <c r="AI66" i="111" s="1"/>
  <c r="Y56" i="119"/>
  <c r="BF62" i="120"/>
  <c r="AX62" i="120"/>
  <c r="AW56" i="119"/>
  <c r="U17" i="107"/>
  <c r="U21" i="107" s="1"/>
  <c r="U27" i="107" s="1"/>
  <c r="U58" i="107" s="1"/>
  <c r="U66" i="107" s="1"/>
  <c r="V56" i="120"/>
  <c r="V68" i="120" s="1"/>
  <c r="V72" i="120" s="1"/>
  <c r="X56" i="120"/>
  <c r="X68" i="120" s="1"/>
  <c r="X72" i="120" s="1"/>
  <c r="BR56" i="120"/>
  <c r="BR68" i="120" s="1"/>
  <c r="BR72" i="120" s="1"/>
  <c r="BL56" i="120"/>
  <c r="BL68" i="120" s="1"/>
  <c r="BL72" i="120" s="1"/>
  <c r="AL58" i="120"/>
  <c r="AY53" i="119"/>
  <c r="AE53" i="119"/>
  <c r="AG53" i="119"/>
  <c r="V18" i="99"/>
  <c r="V22" i="99" s="1"/>
  <c r="V28" i="99" s="1"/>
  <c r="V57" i="99" s="1"/>
  <c r="V65" i="99" s="1"/>
  <c r="G17" i="48"/>
  <c r="G19" i="48" s="1"/>
  <c r="O13" i="127"/>
  <c r="N11" i="122" s="1"/>
  <c r="F17" i="59"/>
  <c r="F19" i="59" s="1"/>
  <c r="BD58" i="120"/>
  <c r="AN17" i="103"/>
  <c r="AN21" i="103" s="1"/>
  <c r="AN27" i="103" s="1"/>
  <c r="AN58" i="103" s="1"/>
  <c r="AN66" i="103" s="1"/>
  <c r="L16" i="12"/>
  <c r="K15" i="78" s="1"/>
  <c r="R16" i="117"/>
  <c r="Q13" i="118" s="1"/>
  <c r="V17" i="101"/>
  <c r="V21" i="101" s="1"/>
  <c r="V27" i="101" s="1"/>
  <c r="V56" i="101" s="1"/>
  <c r="V64" i="101" s="1"/>
  <c r="J18" i="20"/>
  <c r="J20" i="20" s="1"/>
  <c r="V17" i="100"/>
  <c r="V21" i="100" s="1"/>
  <c r="V27" i="100" s="1"/>
  <c r="V56" i="100" s="1"/>
  <c r="V64" i="100" s="1"/>
  <c r="AV18" i="98"/>
  <c r="AV22" i="98" s="1"/>
  <c r="AV28" i="98" s="1"/>
  <c r="AV57" i="98" s="1"/>
  <c r="AV65" i="98" s="1"/>
  <c r="AB18" i="99"/>
  <c r="AB22" i="99" s="1"/>
  <c r="AB28" i="99" s="1"/>
  <c r="AB57" i="99" s="1"/>
  <c r="AB65" i="99" s="1"/>
  <c r="I17" i="59"/>
  <c r="G16" i="82" s="1"/>
  <c r="G18" i="82" s="1"/>
  <c r="T16" i="19"/>
  <c r="R13" i="93" s="1"/>
  <c r="AD58" i="120"/>
  <c r="AE62" i="111"/>
  <c r="AE66" i="111" s="1"/>
  <c r="AA16" i="117"/>
  <c r="AZ19" i="129"/>
  <c r="AZ23" i="129" s="1"/>
  <c r="AZ29" i="129" s="1"/>
  <c r="AZ58" i="129" s="1"/>
  <c r="AZ66" i="129" s="1"/>
  <c r="AH56" i="120"/>
  <c r="AH68" i="120" s="1"/>
  <c r="AH72" i="120" s="1"/>
  <c r="F22" i="14"/>
  <c r="E21" i="91" s="1"/>
  <c r="L45" i="91" s="1"/>
  <c r="T17" i="104"/>
  <c r="T21" i="104" s="1"/>
  <c r="T27" i="104" s="1"/>
  <c r="T58" i="104" s="1"/>
  <c r="T66" i="104" s="1"/>
  <c r="AB17" i="104"/>
  <c r="AB21" i="104" s="1"/>
  <c r="AB27" i="104" s="1"/>
  <c r="AB58" i="104" s="1"/>
  <c r="AB66" i="104" s="1"/>
  <c r="Y17" i="107"/>
  <c r="Y21" i="107" s="1"/>
  <c r="Y27" i="107" s="1"/>
  <c r="Y58" i="107" s="1"/>
  <c r="Y66" i="107" s="1"/>
  <c r="I17" i="101"/>
  <c r="I21" i="101" s="1"/>
  <c r="I27" i="101" s="1"/>
  <c r="I56" i="101" s="1"/>
  <c r="I64" i="101" s="1"/>
  <c r="J15" i="126"/>
  <c r="I13" i="121" s="1"/>
  <c r="H17" i="59"/>
  <c r="K18" i="105"/>
  <c r="K21" i="105" s="1"/>
  <c r="K27" i="105" s="1"/>
  <c r="K16" i="112"/>
  <c r="K20" i="112" s="1"/>
  <c r="J15" i="115" s="1"/>
  <c r="BO52" i="119"/>
  <c r="BO64" i="119" s="1"/>
  <c r="BO68" i="119" s="1"/>
  <c r="AK52" i="119"/>
  <c r="AK64" i="119" s="1"/>
  <c r="AK68" i="119" s="1"/>
  <c r="G17" i="68"/>
  <c r="F16" i="85" s="1"/>
  <c r="J17" i="71"/>
  <c r="I16" i="86" s="1"/>
  <c r="L16" i="70"/>
  <c r="K13" i="87" s="1"/>
  <c r="J16" i="112"/>
  <c r="J20" i="112" s="1"/>
  <c r="I15" i="115" s="1"/>
  <c r="AN17" i="104"/>
  <c r="AN21" i="104" s="1"/>
  <c r="AN27" i="104" s="1"/>
  <c r="AN58" i="104" s="1"/>
  <c r="AN66" i="104" s="1"/>
  <c r="AD18" i="106"/>
  <c r="AD21" i="106" s="1"/>
  <c r="AD27" i="106" s="1"/>
  <c r="R17" i="102"/>
  <c r="R21" i="102" s="1"/>
  <c r="R27" i="102" s="1"/>
  <c r="R58" i="102" s="1"/>
  <c r="R66" i="102" s="1"/>
  <c r="P19" i="129"/>
  <c r="P23" i="129" s="1"/>
  <c r="P29" i="129" s="1"/>
  <c r="P58" i="129" s="1"/>
  <c r="P66" i="129" s="1"/>
  <c r="BE52" i="119"/>
  <c r="BE64" i="119" s="1"/>
  <c r="BE68" i="119" s="1"/>
  <c r="AU52" i="119"/>
  <c r="AU64" i="119" s="1"/>
  <c r="AU68" i="119" s="1"/>
  <c r="V16" i="123"/>
  <c r="T13" i="125" s="1"/>
  <c r="BM52" i="119"/>
  <c r="BM64" i="119" s="1"/>
  <c r="BM68" i="119" s="1"/>
  <c r="AT58" i="120"/>
  <c r="T56" i="120"/>
  <c r="T68" i="120" s="1"/>
  <c r="T72" i="120" s="1"/>
  <c r="BB58" i="120"/>
  <c r="AN19" i="129"/>
  <c r="AN23" i="129" s="1"/>
  <c r="AN29" i="129" s="1"/>
  <c r="AN58" i="129" s="1"/>
  <c r="AN66" i="129" s="1"/>
  <c r="AV19" i="129"/>
  <c r="AV23" i="129" s="1"/>
  <c r="AV29" i="129" s="1"/>
  <c r="AV58" i="129" s="1"/>
  <c r="AV66" i="129" s="1"/>
  <c r="J19" i="129"/>
  <c r="F18" i="119" s="1"/>
  <c r="BO62" i="111"/>
  <c r="BO66" i="111" s="1"/>
  <c r="AC62" i="111"/>
  <c r="AC66" i="111" s="1"/>
  <c r="I16" i="113"/>
  <c r="H13" i="114" s="1"/>
  <c r="AI52" i="119"/>
  <c r="AI64" i="119" s="1"/>
  <c r="AI68" i="119" s="1"/>
  <c r="S52" i="119"/>
  <c r="S64" i="119" s="1"/>
  <c r="S68" i="119" s="1"/>
  <c r="AO52" i="119"/>
  <c r="AO64" i="119" s="1"/>
  <c r="AO68" i="119" s="1"/>
  <c r="AW52" i="119"/>
  <c r="AW64" i="119" s="1"/>
  <c r="AW68" i="119" s="1"/>
  <c r="AC52" i="119"/>
  <c r="AC64" i="119" s="1"/>
  <c r="AC68" i="119" s="1"/>
  <c r="BI52" i="119"/>
  <c r="BI64" i="119" s="1"/>
  <c r="BI68" i="119" s="1"/>
  <c r="AM52" i="119"/>
  <c r="AM64" i="119" s="1"/>
  <c r="AM68" i="119" s="1"/>
  <c r="Q56" i="111"/>
  <c r="Q62" i="111" s="1"/>
  <c r="Q66" i="111" s="1"/>
  <c r="I17" i="100"/>
  <c r="I21" i="100" s="1"/>
  <c r="I27" i="100" s="1"/>
  <c r="I56" i="100" s="1"/>
  <c r="I64" i="100" s="1"/>
  <c r="H18" i="20"/>
  <c r="G18" i="88" s="1"/>
  <c r="I40" i="88" s="1"/>
  <c r="U17" i="101"/>
  <c r="U21" i="101" s="1"/>
  <c r="U27" i="101" s="1"/>
  <c r="U56" i="101" s="1"/>
  <c r="U64" i="101" s="1"/>
  <c r="Y17" i="101"/>
  <c r="Y21" i="101" s="1"/>
  <c r="Y27" i="101" s="1"/>
  <c r="Y56" i="101" s="1"/>
  <c r="Y64" i="101" s="1"/>
  <c r="AT18" i="99"/>
  <c r="AT22" i="99" s="1"/>
  <c r="AT28" i="99" s="1"/>
  <c r="AT57" i="99" s="1"/>
  <c r="AT65" i="99" s="1"/>
  <c r="M17" i="107"/>
  <c r="M21" i="107" s="1"/>
  <c r="M27" i="107" s="1"/>
  <c r="M58" i="107" s="1"/>
  <c r="M66" i="107" s="1"/>
  <c r="K17" i="107"/>
  <c r="K21" i="107" s="1"/>
  <c r="K27" i="107" s="1"/>
  <c r="K58" i="107" s="1"/>
  <c r="K66" i="107" s="1"/>
  <c r="P18" i="128"/>
  <c r="O15" i="120" s="1"/>
  <c r="AN18" i="128"/>
  <c r="AN22" i="128" s="1"/>
  <c r="AN28" i="128" s="1"/>
  <c r="AN57" i="128" s="1"/>
  <c r="AN65" i="128" s="1"/>
  <c r="O18" i="105"/>
  <c r="O21" i="105" s="1"/>
  <c r="O27" i="105" s="1"/>
  <c r="Z18" i="98"/>
  <c r="Z22" i="98" s="1"/>
  <c r="Z28" i="98" s="1"/>
  <c r="Z57" i="98" s="1"/>
  <c r="Z65" i="98" s="1"/>
  <c r="P18" i="99"/>
  <c r="P22" i="99" s="1"/>
  <c r="P28" i="99" s="1"/>
  <c r="P57" i="99" s="1"/>
  <c r="P65" i="99" s="1"/>
  <c r="Z15" i="50"/>
  <c r="Y13" i="77" s="1"/>
  <c r="O15" i="55"/>
  <c r="N12" i="83" s="1"/>
  <c r="BF17" i="103"/>
  <c r="BF21" i="103" s="1"/>
  <c r="BF27" i="103" s="1"/>
  <c r="BF58" i="103" s="1"/>
  <c r="BF66" i="103" s="1"/>
  <c r="M17" i="116"/>
  <c r="L16" i="111" s="1"/>
  <c r="G16" i="12"/>
  <c r="F15" i="78" s="1"/>
  <c r="AA52" i="119"/>
  <c r="AA64" i="119" s="1"/>
  <c r="AA68" i="119" s="1"/>
  <c r="K52" i="119"/>
  <c r="K64" i="119" s="1"/>
  <c r="K68" i="119" s="1"/>
  <c r="H52" i="119"/>
  <c r="H64" i="119" s="1"/>
  <c r="H68" i="119" s="1"/>
  <c r="BO69" i="119" s="1"/>
  <c r="Q52" i="119"/>
  <c r="Q64" i="119" s="1"/>
  <c r="Q68" i="119" s="1"/>
  <c r="M52" i="119"/>
  <c r="M64" i="119" s="1"/>
  <c r="M68" i="119" s="1"/>
  <c r="AS52" i="119"/>
  <c r="AS64" i="119" s="1"/>
  <c r="AS68" i="119" s="1"/>
  <c r="W52" i="119"/>
  <c r="W64" i="119" s="1"/>
  <c r="W68" i="119" s="1"/>
  <c r="BC52" i="119"/>
  <c r="BC64" i="119" s="1"/>
  <c r="BC68" i="119" s="1"/>
  <c r="K17" i="68"/>
  <c r="J16" i="85" s="1"/>
  <c r="AB18" i="128"/>
  <c r="AB22" i="128" s="1"/>
  <c r="AB28" i="128" s="1"/>
  <c r="AB57" i="128" s="1"/>
  <c r="AB65" i="128" s="1"/>
  <c r="AA18" i="106"/>
  <c r="AA21" i="106" s="1"/>
  <c r="AA27" i="106" s="1"/>
  <c r="BG52" i="119"/>
  <c r="BG64" i="119" s="1"/>
  <c r="BG68" i="119" s="1"/>
  <c r="AQ52" i="119"/>
  <c r="AQ64" i="119" s="1"/>
  <c r="AQ68" i="119" s="1"/>
  <c r="Y52" i="119"/>
  <c r="Y64" i="119" s="1"/>
  <c r="Y68" i="119" s="1"/>
  <c r="AG52" i="119"/>
  <c r="AG64" i="119" s="1"/>
  <c r="AG68" i="119" s="1"/>
  <c r="U52" i="119"/>
  <c r="U64" i="119" s="1"/>
  <c r="U68" i="119" s="1"/>
  <c r="BA52" i="119"/>
  <c r="BA64" i="119" s="1"/>
  <c r="BA68" i="119" s="1"/>
  <c r="AE52" i="119"/>
  <c r="AE64" i="119" s="1"/>
  <c r="AE68" i="119" s="1"/>
  <c r="BJ19" i="129"/>
  <c r="BJ23" i="129" s="1"/>
  <c r="BJ29" i="129" s="1"/>
  <c r="BJ58" i="129" s="1"/>
  <c r="BJ66" i="129" s="1"/>
  <c r="AD17" i="101"/>
  <c r="AD21" i="101" s="1"/>
  <c r="AD27" i="101" s="1"/>
  <c r="AD56" i="101" s="1"/>
  <c r="AD64" i="101" s="1"/>
  <c r="N18" i="99"/>
  <c r="N22" i="99" s="1"/>
  <c r="N28" i="99" s="1"/>
  <c r="N57" i="99" s="1"/>
  <c r="N65" i="99" s="1"/>
  <c r="AF17" i="104"/>
  <c r="AF21" i="104" s="1"/>
  <c r="AF27" i="104" s="1"/>
  <c r="AF58" i="104" s="1"/>
  <c r="AF66" i="104" s="1"/>
  <c r="AZ18" i="98"/>
  <c r="AZ22" i="98" s="1"/>
  <c r="AZ28" i="98" s="1"/>
  <c r="AZ57" i="98" s="1"/>
  <c r="AZ65" i="98" s="1"/>
  <c r="G18" i="20"/>
  <c r="G20" i="20" s="1"/>
  <c r="L18" i="99"/>
  <c r="L22" i="99" s="1"/>
  <c r="L28" i="99" s="1"/>
  <c r="L57" i="99" s="1"/>
  <c r="L65" i="99" s="1"/>
  <c r="AC17" i="101"/>
  <c r="AC21" i="101" s="1"/>
  <c r="AC27" i="101" s="1"/>
  <c r="AC56" i="101" s="1"/>
  <c r="AC64" i="101" s="1"/>
  <c r="X19" i="129"/>
  <c r="X23" i="129" s="1"/>
  <c r="X29" i="129" s="1"/>
  <c r="X58" i="129" s="1"/>
  <c r="X66" i="129" s="1"/>
  <c r="T18" i="128"/>
  <c r="T22" i="128" s="1"/>
  <c r="T28" i="128" s="1"/>
  <c r="T57" i="128" s="1"/>
  <c r="T65" i="128" s="1"/>
  <c r="AQ62" i="111"/>
  <c r="AQ66" i="111" s="1"/>
  <c r="N17" i="104"/>
  <c r="N21" i="104" s="1"/>
  <c r="N27" i="104" s="1"/>
  <c r="N58" i="104" s="1"/>
  <c r="N66" i="104" s="1"/>
  <c r="BB17" i="104"/>
  <c r="BB21" i="104" s="1"/>
  <c r="BB27" i="104" s="1"/>
  <c r="BB58" i="104" s="1"/>
  <c r="BB66" i="104" s="1"/>
  <c r="I18" i="20"/>
  <c r="P16" i="123"/>
  <c r="N13" i="125" s="1"/>
  <c r="Z16" i="123"/>
  <c r="X13" i="125" s="1"/>
  <c r="AI59" i="119"/>
  <c r="AE59" i="119"/>
  <c r="AQ59" i="119"/>
  <c r="AW56" i="111"/>
  <c r="AI54" i="119"/>
  <c r="AA54" i="119"/>
  <c r="Y54" i="119"/>
  <c r="AG54" i="119"/>
  <c r="U54" i="119"/>
  <c r="BA54" i="119"/>
  <c r="AE54" i="119"/>
  <c r="BK54" i="119"/>
  <c r="L17" i="68"/>
  <c r="L19" i="68" s="1"/>
  <c r="H17" i="101"/>
  <c r="H21" i="101" s="1"/>
  <c r="H27" i="101" s="1"/>
  <c r="H56" i="101" s="1"/>
  <c r="H64" i="101" s="1"/>
  <c r="AE17" i="107"/>
  <c r="AE21" i="107" s="1"/>
  <c r="AE27" i="107" s="1"/>
  <c r="AE58" i="107" s="1"/>
  <c r="AE66" i="107" s="1"/>
  <c r="X18" i="128"/>
  <c r="X22" i="128" s="1"/>
  <c r="X28" i="128" s="1"/>
  <c r="X57" i="128" s="1"/>
  <c r="X65" i="128" s="1"/>
  <c r="AJ73" i="118"/>
  <c r="AJ77" i="118" s="1"/>
  <c r="AL56" i="120"/>
  <c r="AL68" i="120" s="1"/>
  <c r="AL72" i="120" s="1"/>
  <c r="BG59" i="119"/>
  <c r="AS59" i="119"/>
  <c r="H59" i="119"/>
  <c r="AU59" i="119"/>
  <c r="AG56" i="111"/>
  <c r="Y56" i="111"/>
  <c r="Y62" i="111" s="1"/>
  <c r="Y66" i="111" s="1"/>
  <c r="K54" i="119"/>
  <c r="AY54" i="119"/>
  <c r="BE54" i="119"/>
  <c r="BM54" i="119"/>
  <c r="AK54" i="119"/>
  <c r="O54" i="119"/>
  <c r="AU54" i="119"/>
  <c r="O17" i="107"/>
  <c r="O21" i="107" s="1"/>
  <c r="O27" i="107" s="1"/>
  <c r="O58" i="107" s="1"/>
  <c r="O66" i="107" s="1"/>
  <c r="O16" i="112"/>
  <c r="N13" i="115" s="1"/>
  <c r="S17" i="101"/>
  <c r="S21" i="101" s="1"/>
  <c r="S27" i="101" s="1"/>
  <c r="S56" i="101" s="1"/>
  <c r="S64" i="101" s="1"/>
  <c r="AE17" i="101"/>
  <c r="AE21" i="101" s="1"/>
  <c r="AE27" i="101" s="1"/>
  <c r="AE56" i="101" s="1"/>
  <c r="AE64" i="101" s="1"/>
  <c r="G17" i="71"/>
  <c r="F16" i="86" s="1"/>
  <c r="F18" i="86" s="1"/>
  <c r="J15" i="50"/>
  <c r="I13" i="77" s="1"/>
  <c r="I17" i="107"/>
  <c r="I21" i="107" s="1"/>
  <c r="I27" i="107" s="1"/>
  <c r="I58" i="107" s="1"/>
  <c r="I66" i="107" s="1"/>
  <c r="S17" i="107"/>
  <c r="S21" i="107" s="1"/>
  <c r="S27" i="107" s="1"/>
  <c r="S58" i="107" s="1"/>
  <c r="S66" i="107" s="1"/>
  <c r="AF18" i="105"/>
  <c r="AF21" i="105" s="1"/>
  <c r="AF27" i="105" s="1"/>
  <c r="AB18" i="98"/>
  <c r="AB22" i="98" s="1"/>
  <c r="AB28" i="98" s="1"/>
  <c r="AB57" i="98" s="1"/>
  <c r="AB65" i="98" s="1"/>
  <c r="AR18" i="128"/>
  <c r="AR22" i="128" s="1"/>
  <c r="AR28" i="128" s="1"/>
  <c r="AR57" i="128" s="1"/>
  <c r="AR65" i="128" s="1"/>
  <c r="S62" i="111"/>
  <c r="S66" i="111" s="1"/>
  <c r="S59" i="119"/>
  <c r="W59" i="119"/>
  <c r="AG59" i="119"/>
  <c r="BM56" i="111"/>
  <c r="BG54" i="119"/>
  <c r="AQ54" i="119"/>
  <c r="H54" i="119"/>
  <c r="Q54" i="119"/>
  <c r="M54" i="119"/>
  <c r="AS54" i="119"/>
  <c r="W54" i="119"/>
  <c r="M16" i="44"/>
  <c r="L13" i="97" s="1"/>
  <c r="I16" i="12"/>
  <c r="H15" i="78" s="1"/>
  <c r="X17" i="104"/>
  <c r="X21" i="104" s="1"/>
  <c r="X27" i="104" s="1"/>
  <c r="X58" i="104" s="1"/>
  <c r="X66" i="104" s="1"/>
  <c r="P17" i="100"/>
  <c r="P21" i="100" s="1"/>
  <c r="P27" i="100" s="1"/>
  <c r="P56" i="100" s="1"/>
  <c r="P64" i="100" s="1"/>
  <c r="AB17" i="103"/>
  <c r="AB21" i="103" s="1"/>
  <c r="AB27" i="103" s="1"/>
  <c r="AB58" i="103" s="1"/>
  <c r="AB66" i="103" s="1"/>
  <c r="T17" i="103"/>
  <c r="T21" i="103" s="1"/>
  <c r="T27" i="103" s="1"/>
  <c r="T58" i="103" s="1"/>
  <c r="T66" i="103" s="1"/>
  <c r="BL17" i="103"/>
  <c r="BL21" i="103" s="1"/>
  <c r="BL27" i="103" s="1"/>
  <c r="BL58" i="103" s="1"/>
  <c r="BL66" i="103" s="1"/>
  <c r="BG62" i="111"/>
  <c r="BG66" i="111" s="1"/>
  <c r="F17" i="69"/>
  <c r="E16" i="84" s="1"/>
  <c r="E18" i="84" s="1"/>
  <c r="G13" i="127"/>
  <c r="G15" i="127" s="1"/>
  <c r="F13" i="122" s="1"/>
  <c r="AZ18" i="128"/>
  <c r="AZ22" i="128" s="1"/>
  <c r="AZ28" i="128" s="1"/>
  <c r="AZ57" i="128" s="1"/>
  <c r="AZ65" i="128" s="1"/>
  <c r="AX17" i="104"/>
  <c r="AX21" i="104" s="1"/>
  <c r="AX27" i="104" s="1"/>
  <c r="AX58" i="104" s="1"/>
  <c r="AX66" i="104" s="1"/>
  <c r="I15" i="55"/>
  <c r="H12" i="83" s="1"/>
  <c r="P16" i="19"/>
  <c r="N13" i="93" s="1"/>
  <c r="AH17" i="103"/>
  <c r="AH21" i="103" s="1"/>
  <c r="AH27" i="103" s="1"/>
  <c r="AH58" i="103" s="1"/>
  <c r="AH66" i="103" s="1"/>
  <c r="P16" i="12"/>
  <c r="O15" i="78" s="1"/>
  <c r="H13" i="127"/>
  <c r="H15" i="127" s="1"/>
  <c r="G13" i="122" s="1"/>
  <c r="G16" i="70"/>
  <c r="G18" i="70" s="1"/>
  <c r="F15" i="87" s="1"/>
  <c r="AU62" i="111"/>
  <c r="AU66" i="111" s="1"/>
  <c r="AD16" i="108"/>
  <c r="AD20" i="108" s="1"/>
  <c r="AD26" i="108" s="1"/>
  <c r="AD55" i="108" s="1"/>
  <c r="AD63" i="108" s="1"/>
  <c r="V16" i="108"/>
  <c r="V20" i="108" s="1"/>
  <c r="V26" i="108" s="1"/>
  <c r="V55" i="108" s="1"/>
  <c r="V63" i="108" s="1"/>
  <c r="AN56" i="120"/>
  <c r="AN68" i="120" s="1"/>
  <c r="AN72" i="120" s="1"/>
  <c r="AB58" i="120"/>
  <c r="I58" i="120"/>
  <c r="M16" i="70"/>
  <c r="L13" i="87" s="1"/>
  <c r="H15" i="126"/>
  <c r="G13" i="121" s="1"/>
  <c r="T17" i="107"/>
  <c r="T21" i="107" s="1"/>
  <c r="T27" i="107" s="1"/>
  <c r="T58" i="107" s="1"/>
  <c r="T66" i="107" s="1"/>
  <c r="H16" i="44"/>
  <c r="H18" i="44" s="1"/>
  <c r="G15" i="97" s="1"/>
  <c r="J15" i="55"/>
  <c r="I12" i="83" s="1"/>
  <c r="R18" i="99"/>
  <c r="R22" i="99" s="1"/>
  <c r="R28" i="99" s="1"/>
  <c r="R57" i="99" s="1"/>
  <c r="R65" i="99" s="1"/>
  <c r="G18" i="106"/>
  <c r="G21" i="106" s="1"/>
  <c r="G27" i="106" s="1"/>
  <c r="AN17" i="102"/>
  <c r="AN21" i="102" s="1"/>
  <c r="AN27" i="102" s="1"/>
  <c r="AN58" i="102" s="1"/>
  <c r="AN66" i="102" s="1"/>
  <c r="J18" i="98"/>
  <c r="J22" i="98" s="1"/>
  <c r="J28" i="98" s="1"/>
  <c r="J57" i="98" s="1"/>
  <c r="J65" i="98" s="1"/>
  <c r="N17" i="116"/>
  <c r="M16" i="111" s="1"/>
  <c r="BC55" i="119"/>
  <c r="J16" i="44"/>
  <c r="I13" i="97" s="1"/>
  <c r="N17" i="59"/>
  <c r="L16" i="82" s="1"/>
  <c r="L18" i="82" s="1"/>
  <c r="AC17" i="107"/>
  <c r="AC21" i="107" s="1"/>
  <c r="AC27" i="107" s="1"/>
  <c r="AC58" i="107" s="1"/>
  <c r="AC66" i="107" s="1"/>
  <c r="AH18" i="98"/>
  <c r="AH22" i="98" s="1"/>
  <c r="AH28" i="98" s="1"/>
  <c r="AH57" i="98" s="1"/>
  <c r="AH65" i="98" s="1"/>
  <c r="H16" i="58"/>
  <c r="G15" i="81" s="1"/>
  <c r="O62" i="119"/>
  <c r="BK62" i="119"/>
  <c r="AH19" i="129"/>
  <c r="AH23" i="129" s="1"/>
  <c r="AH29" i="129" s="1"/>
  <c r="AH58" i="129" s="1"/>
  <c r="AH66" i="129" s="1"/>
  <c r="U17" i="100"/>
  <c r="U21" i="100" s="1"/>
  <c r="U27" i="100" s="1"/>
  <c r="U56" i="100" s="1"/>
  <c r="U64" i="100" s="1"/>
  <c r="L17" i="103"/>
  <c r="L21" i="103" s="1"/>
  <c r="L27" i="103" s="1"/>
  <c r="L58" i="103" s="1"/>
  <c r="L66" i="103" s="1"/>
  <c r="J16" i="108"/>
  <c r="J20" i="108" s="1"/>
  <c r="J26" i="108" s="1"/>
  <c r="J55" i="108" s="1"/>
  <c r="J63" i="108" s="1"/>
  <c r="BN59" i="120"/>
  <c r="AP59" i="120"/>
  <c r="S55" i="119"/>
  <c r="AD17" i="104"/>
  <c r="AD21" i="104" s="1"/>
  <c r="AD27" i="104" s="1"/>
  <c r="AD58" i="104" s="1"/>
  <c r="AD66" i="104" s="1"/>
  <c r="AJ18" i="128"/>
  <c r="AJ22" i="128" s="1"/>
  <c r="AJ28" i="128" s="1"/>
  <c r="AJ57" i="128" s="1"/>
  <c r="AJ65" i="128" s="1"/>
  <c r="AI18" i="105"/>
  <c r="AI21" i="105" s="1"/>
  <c r="AI27" i="105" s="1"/>
  <c r="L15" i="55"/>
  <c r="K12" i="83" s="1"/>
  <c r="F16" i="58"/>
  <c r="F18" i="58" s="1"/>
  <c r="AJ18" i="105"/>
  <c r="AJ21" i="105" s="1"/>
  <c r="AJ27" i="105" s="1"/>
  <c r="BA62" i="111"/>
  <c r="BA66" i="111" s="1"/>
  <c r="BF56" i="120"/>
  <c r="BF68" i="120" s="1"/>
  <c r="BF72" i="120" s="1"/>
  <c r="AT56" i="120"/>
  <c r="AT68" i="120" s="1"/>
  <c r="AT72" i="120" s="1"/>
  <c r="AZ56" i="120"/>
  <c r="AZ68" i="120" s="1"/>
  <c r="AZ72" i="120" s="1"/>
  <c r="AB56" i="120"/>
  <c r="AB68" i="120" s="1"/>
  <c r="AB72" i="120" s="1"/>
  <c r="I17" i="48"/>
  <c r="H16" i="94" s="1"/>
  <c r="M35" i="94" s="1"/>
  <c r="W18" i="105"/>
  <c r="W21" i="105" s="1"/>
  <c r="W27" i="105" s="1"/>
  <c r="Z19" i="129"/>
  <c r="Z23" i="129" s="1"/>
  <c r="Z29" i="129" s="1"/>
  <c r="Z58" i="129" s="1"/>
  <c r="Z66" i="129" s="1"/>
  <c r="X17" i="107"/>
  <c r="X21" i="107" s="1"/>
  <c r="X27" i="107" s="1"/>
  <c r="X58" i="107" s="1"/>
  <c r="X66" i="107" s="1"/>
  <c r="R17" i="100"/>
  <c r="R21" i="100" s="1"/>
  <c r="R27" i="100" s="1"/>
  <c r="R56" i="100" s="1"/>
  <c r="R64" i="100" s="1"/>
  <c r="AX56" i="120"/>
  <c r="AX68" i="120" s="1"/>
  <c r="AX72" i="120" s="1"/>
  <c r="BB56" i="120"/>
  <c r="BB68" i="120" s="1"/>
  <c r="BB72" i="120" s="1"/>
  <c r="AV56" i="120"/>
  <c r="AV68" i="120" s="1"/>
  <c r="AV72" i="120" s="1"/>
  <c r="BJ56" i="120"/>
  <c r="BJ68" i="120" s="1"/>
  <c r="BJ72" i="120" s="1"/>
  <c r="BH56" i="120"/>
  <c r="BH68" i="120" s="1"/>
  <c r="BH72" i="120" s="1"/>
  <c r="K17" i="71"/>
  <c r="J16" i="86" s="1"/>
  <c r="AL17" i="103"/>
  <c r="AL21" i="103" s="1"/>
  <c r="AL27" i="103" s="1"/>
  <c r="AL58" i="103" s="1"/>
  <c r="AL66" i="103" s="1"/>
  <c r="N18" i="105"/>
  <c r="N21" i="105" s="1"/>
  <c r="N27" i="105" s="1"/>
  <c r="J17" i="104"/>
  <c r="J21" i="104" s="1"/>
  <c r="J27" i="104" s="1"/>
  <c r="J58" i="104" s="1"/>
  <c r="J66" i="104" s="1"/>
  <c r="AB17" i="107"/>
  <c r="AB21" i="107" s="1"/>
  <c r="AB27" i="107" s="1"/>
  <c r="AB58" i="107" s="1"/>
  <c r="AB66" i="107" s="1"/>
  <c r="O18" i="106"/>
  <c r="O21" i="106" s="1"/>
  <c r="O27" i="106" s="1"/>
  <c r="L16" i="19"/>
  <c r="J13" i="93" s="1"/>
  <c r="AR19" i="129"/>
  <c r="AR23" i="129" s="1"/>
  <c r="AR29" i="129" s="1"/>
  <c r="AR58" i="129" s="1"/>
  <c r="AR66" i="129" s="1"/>
  <c r="AB17" i="101"/>
  <c r="AB21" i="101" s="1"/>
  <c r="AB27" i="101" s="1"/>
  <c r="AB56" i="101" s="1"/>
  <c r="AB64" i="101" s="1"/>
  <c r="N18" i="128"/>
  <c r="M15" i="120" s="1"/>
  <c r="I16" i="70"/>
  <c r="I18" i="70" s="1"/>
  <c r="H15" i="87" s="1"/>
  <c r="M62" i="111"/>
  <c r="M66" i="111" s="1"/>
  <c r="R18" i="98"/>
  <c r="R22" i="98" s="1"/>
  <c r="R28" i="98" s="1"/>
  <c r="R57" i="98" s="1"/>
  <c r="R65" i="98" s="1"/>
  <c r="AP18" i="98"/>
  <c r="AP22" i="98" s="1"/>
  <c r="AP28" i="98" s="1"/>
  <c r="AP57" i="98" s="1"/>
  <c r="AP65" i="98" s="1"/>
  <c r="H17" i="68"/>
  <c r="H19" i="68" s="1"/>
  <c r="AT17" i="104"/>
  <c r="AT21" i="104" s="1"/>
  <c r="AT27" i="104" s="1"/>
  <c r="AT58" i="104" s="1"/>
  <c r="AT66" i="104" s="1"/>
  <c r="N17" i="107"/>
  <c r="N21" i="107" s="1"/>
  <c r="N27" i="107" s="1"/>
  <c r="N58" i="107" s="1"/>
  <c r="N66" i="107" s="1"/>
  <c r="N16" i="123"/>
  <c r="L13" i="125" s="1"/>
  <c r="AX59" i="120"/>
  <c r="AU55" i="119"/>
  <c r="Y55" i="119"/>
  <c r="F19" i="7"/>
  <c r="E18" i="89" s="1"/>
  <c r="F39" i="89" s="1"/>
  <c r="M16" i="12"/>
  <c r="L15" i="78" s="1"/>
  <c r="AI17" i="100"/>
  <c r="AI21" i="100" s="1"/>
  <c r="AI27" i="100" s="1"/>
  <c r="AI56" i="100" s="1"/>
  <c r="AI64" i="100" s="1"/>
  <c r="T17" i="101"/>
  <c r="T21" i="101" s="1"/>
  <c r="T27" i="101" s="1"/>
  <c r="T56" i="101" s="1"/>
  <c r="T64" i="101" s="1"/>
  <c r="H17" i="48"/>
  <c r="G16" i="94" s="1"/>
  <c r="G18" i="94" s="1"/>
  <c r="Q17" i="107"/>
  <c r="Q21" i="107" s="1"/>
  <c r="Q27" i="107" s="1"/>
  <c r="Q58" i="107" s="1"/>
  <c r="Q66" i="107" s="1"/>
  <c r="J16" i="6"/>
  <c r="I13" i="80" s="1"/>
  <c r="BD17" i="104"/>
  <c r="BD21" i="104" s="1"/>
  <c r="BD27" i="104" s="1"/>
  <c r="BD58" i="104" s="1"/>
  <c r="BD66" i="104" s="1"/>
  <c r="J17" i="48"/>
  <c r="I16" i="94" s="1"/>
  <c r="U35" i="94" s="1"/>
  <c r="X17" i="102"/>
  <c r="X21" i="102" s="1"/>
  <c r="X27" i="102" s="1"/>
  <c r="X58" i="102" s="1"/>
  <c r="X66" i="102" s="1"/>
  <c r="AH59" i="120"/>
  <c r="AB59" i="120"/>
  <c r="AM55" i="119"/>
  <c r="AE55" i="119"/>
  <c r="G17" i="60"/>
  <c r="F13" i="79" s="1"/>
  <c r="H18" i="98"/>
  <c r="H22" i="98" s="1"/>
  <c r="H28" i="98" s="1"/>
  <c r="R19" i="129"/>
  <c r="R23" i="129" s="1"/>
  <c r="R29" i="129" s="1"/>
  <c r="R58" i="129" s="1"/>
  <c r="R66" i="129" s="1"/>
  <c r="L17" i="100"/>
  <c r="L21" i="100" s="1"/>
  <c r="L27" i="100" s="1"/>
  <c r="L56" i="100" s="1"/>
  <c r="L64" i="100" s="1"/>
  <c r="AG17" i="100"/>
  <c r="AG21" i="100" s="1"/>
  <c r="AG27" i="100" s="1"/>
  <c r="AG56" i="100" s="1"/>
  <c r="AG64" i="100" s="1"/>
  <c r="AR17" i="103"/>
  <c r="AR21" i="103" s="1"/>
  <c r="AR27" i="103" s="1"/>
  <c r="AR58" i="103" s="1"/>
  <c r="AR66" i="103" s="1"/>
  <c r="G17" i="59"/>
  <c r="F16" i="82" s="1"/>
  <c r="P16" i="112"/>
  <c r="O13" i="115" s="1"/>
  <c r="K17" i="59"/>
  <c r="I16" i="82" s="1"/>
  <c r="G27" i="18"/>
  <c r="F26" i="90" s="1"/>
  <c r="G56" i="90" s="1"/>
  <c r="AV18" i="99"/>
  <c r="AV22" i="99" s="1"/>
  <c r="AV28" i="99" s="1"/>
  <c r="AV57" i="99" s="1"/>
  <c r="AV65" i="99" s="1"/>
  <c r="J17" i="59"/>
  <c r="J19" i="59" s="1"/>
  <c r="P17" i="107"/>
  <c r="P21" i="107" s="1"/>
  <c r="P27" i="107" s="1"/>
  <c r="P58" i="107" s="1"/>
  <c r="P66" i="107" s="1"/>
  <c r="K14" i="60"/>
  <c r="J11" i="79" s="1"/>
  <c r="H14" i="60"/>
  <c r="H17" i="60" s="1"/>
  <c r="G13" i="79" s="1"/>
  <c r="L15" i="126"/>
  <c r="K13" i="121" s="1"/>
  <c r="AX17" i="102"/>
  <c r="AX21" i="102" s="1"/>
  <c r="AX27" i="102" s="1"/>
  <c r="AX58" i="102" s="1"/>
  <c r="AX66" i="102" s="1"/>
  <c r="N17" i="100"/>
  <c r="N21" i="100" s="1"/>
  <c r="N27" i="100" s="1"/>
  <c r="N56" i="100" s="1"/>
  <c r="N64" i="100" s="1"/>
  <c r="BD17" i="103"/>
  <c r="BD21" i="103" s="1"/>
  <c r="BD27" i="103" s="1"/>
  <c r="BD58" i="103" s="1"/>
  <c r="BD66" i="103" s="1"/>
  <c r="O16" i="12"/>
  <c r="N15" i="78" s="1"/>
  <c r="V59" i="120"/>
  <c r="M55" i="119"/>
  <c r="BD18" i="98"/>
  <c r="BD22" i="98" s="1"/>
  <c r="BD28" i="98" s="1"/>
  <c r="BD57" i="98" s="1"/>
  <c r="BD65" i="98" s="1"/>
  <c r="F16" i="10"/>
  <c r="E15" i="92" s="1"/>
  <c r="E17" i="92" s="1"/>
  <c r="AF17" i="103"/>
  <c r="AF21" i="103" s="1"/>
  <c r="AF27" i="103" s="1"/>
  <c r="AF58" i="103" s="1"/>
  <c r="AF66" i="103" s="1"/>
  <c r="AF17" i="107"/>
  <c r="AF21" i="107" s="1"/>
  <c r="AF27" i="107" s="1"/>
  <c r="AF58" i="107" s="1"/>
  <c r="AF66" i="107" s="1"/>
  <c r="AJ17" i="107"/>
  <c r="AJ21" i="107" s="1"/>
  <c r="AJ27" i="107" s="1"/>
  <c r="AJ58" i="107" s="1"/>
  <c r="AJ66" i="107" s="1"/>
  <c r="AE18" i="105"/>
  <c r="AE21" i="105" s="1"/>
  <c r="AE27" i="105" s="1"/>
  <c r="BJ17" i="104"/>
  <c r="BJ21" i="104" s="1"/>
  <c r="BJ27" i="104" s="1"/>
  <c r="BJ58" i="104" s="1"/>
  <c r="BJ66" i="104" s="1"/>
  <c r="G16" i="58"/>
  <c r="F15" i="81" s="1"/>
  <c r="F17" i="81" s="1"/>
  <c r="H16" i="12"/>
  <c r="G15" i="78" s="1"/>
  <c r="AK62" i="111"/>
  <c r="AK66" i="111" s="1"/>
  <c r="AB19" i="129"/>
  <c r="AB23" i="129" s="1"/>
  <c r="AB29" i="129" s="1"/>
  <c r="AB58" i="129" s="1"/>
  <c r="AB66" i="129" s="1"/>
  <c r="AJ18" i="99"/>
  <c r="AJ22" i="99" s="1"/>
  <c r="AJ28" i="99" s="1"/>
  <c r="AJ57" i="99" s="1"/>
  <c r="AJ65" i="99" s="1"/>
  <c r="BH18" i="99"/>
  <c r="BH22" i="99" s="1"/>
  <c r="BH28" i="99" s="1"/>
  <c r="BH57" i="99" s="1"/>
  <c r="BH65" i="99" s="1"/>
  <c r="Q17" i="101"/>
  <c r="Q21" i="101" s="1"/>
  <c r="Q27" i="101" s="1"/>
  <c r="Q56" i="101" s="1"/>
  <c r="Q64" i="101" s="1"/>
  <c r="R17" i="101"/>
  <c r="R21" i="101" s="1"/>
  <c r="R27" i="101" s="1"/>
  <c r="R56" i="101" s="1"/>
  <c r="R64" i="101" s="1"/>
  <c r="J18" i="105"/>
  <c r="J21" i="105" s="1"/>
  <c r="J27" i="105" s="1"/>
  <c r="L17" i="107"/>
  <c r="L21" i="107" s="1"/>
  <c r="L27" i="107" s="1"/>
  <c r="L58" i="107" s="1"/>
  <c r="L66" i="107" s="1"/>
  <c r="H17" i="107"/>
  <c r="H21" i="107" s="1"/>
  <c r="H27" i="107" s="1"/>
  <c r="H58" i="107" s="1"/>
  <c r="H66" i="107" s="1"/>
  <c r="S18" i="106"/>
  <c r="S21" i="106" s="1"/>
  <c r="S27" i="106" s="1"/>
  <c r="AD17" i="102"/>
  <c r="AD21" i="102" s="1"/>
  <c r="AD27" i="102" s="1"/>
  <c r="AD58" i="102" s="1"/>
  <c r="AD66" i="102" s="1"/>
  <c r="T17" i="102"/>
  <c r="T21" i="102" s="1"/>
  <c r="T27" i="102" s="1"/>
  <c r="T58" i="102" s="1"/>
  <c r="T66" i="102" s="1"/>
  <c r="AH17" i="102"/>
  <c r="AH21" i="102" s="1"/>
  <c r="AH27" i="102" s="1"/>
  <c r="AH58" i="102" s="1"/>
  <c r="AH66" i="102" s="1"/>
  <c r="N16" i="12"/>
  <c r="M15" i="78" s="1"/>
  <c r="AF18" i="99"/>
  <c r="AF22" i="99" s="1"/>
  <c r="AF28" i="99" s="1"/>
  <c r="AF57" i="99" s="1"/>
  <c r="AF65" i="99" s="1"/>
  <c r="AA17" i="100"/>
  <c r="AA21" i="100" s="1"/>
  <c r="AA27" i="100" s="1"/>
  <c r="AA56" i="100" s="1"/>
  <c r="AA64" i="100" s="1"/>
  <c r="BJ58" i="120"/>
  <c r="BD19" i="129"/>
  <c r="BD23" i="129" s="1"/>
  <c r="BD29" i="129" s="1"/>
  <c r="BD58" i="129" s="1"/>
  <c r="BD66" i="129" s="1"/>
  <c r="M17" i="101"/>
  <c r="M21" i="101" s="1"/>
  <c r="M27" i="101" s="1"/>
  <c r="M56" i="101" s="1"/>
  <c r="M64" i="101" s="1"/>
  <c r="K17" i="101"/>
  <c r="K21" i="101" s="1"/>
  <c r="K27" i="101" s="1"/>
  <c r="K56" i="101" s="1"/>
  <c r="K64" i="101" s="1"/>
  <c r="G16" i="10"/>
  <c r="F15" i="92" s="1"/>
  <c r="AF58" i="120"/>
  <c r="AV58" i="120"/>
  <c r="BF19" i="129"/>
  <c r="BF23" i="129" s="1"/>
  <c r="BF29" i="129" s="1"/>
  <c r="BF58" i="129" s="1"/>
  <c r="BF66" i="129" s="1"/>
  <c r="AX17" i="103"/>
  <c r="AX21" i="103" s="1"/>
  <c r="AX27" i="103" s="1"/>
  <c r="AX58" i="103" s="1"/>
  <c r="AX66" i="103" s="1"/>
  <c r="V17" i="103"/>
  <c r="V21" i="103" s="1"/>
  <c r="V27" i="103" s="1"/>
  <c r="V58" i="103" s="1"/>
  <c r="V66" i="103" s="1"/>
  <c r="K16" i="58"/>
  <c r="J15" i="81" s="1"/>
  <c r="J17" i="81" s="1"/>
  <c r="T18" i="98"/>
  <c r="T22" i="98" s="1"/>
  <c r="T28" i="98" s="1"/>
  <c r="T57" i="98" s="1"/>
  <c r="T65" i="98" s="1"/>
  <c r="AL19" i="129"/>
  <c r="K18" i="119" s="1"/>
  <c r="K20" i="119" s="1"/>
  <c r="P17" i="102"/>
  <c r="P21" i="102" s="1"/>
  <c r="P27" i="102" s="1"/>
  <c r="P58" i="102" s="1"/>
  <c r="P66" i="102" s="1"/>
  <c r="K27" i="18"/>
  <c r="J26" i="90" s="1"/>
  <c r="H17" i="69"/>
  <c r="H19" i="69" s="1"/>
  <c r="R18" i="105"/>
  <c r="R21" i="105" s="1"/>
  <c r="R27" i="105" s="1"/>
  <c r="BF17" i="102"/>
  <c r="BF21" i="102" s="1"/>
  <c r="BF27" i="102" s="1"/>
  <c r="BF58" i="102" s="1"/>
  <c r="BF66" i="102" s="1"/>
  <c r="BF58" i="120"/>
  <c r="X58" i="120"/>
  <c r="AN58" i="120"/>
  <c r="BL19" i="129"/>
  <c r="BL23" i="129" s="1"/>
  <c r="BL29" i="129" s="1"/>
  <c r="BL58" i="129" s="1"/>
  <c r="BL66" i="129" s="1"/>
  <c r="AF19" i="129"/>
  <c r="AF23" i="129" s="1"/>
  <c r="AF29" i="129" s="1"/>
  <c r="AF58" i="129" s="1"/>
  <c r="AF66" i="129" s="1"/>
  <c r="J17" i="69"/>
  <c r="I16" i="84" s="1"/>
  <c r="I18" i="84" s="1"/>
  <c r="T18" i="99"/>
  <c r="T22" i="99" s="1"/>
  <c r="T28" i="99" s="1"/>
  <c r="T57" i="99" s="1"/>
  <c r="T65" i="99" s="1"/>
  <c r="X18" i="98"/>
  <c r="X22" i="98" s="1"/>
  <c r="X28" i="98" s="1"/>
  <c r="X57" i="98" s="1"/>
  <c r="X65" i="98" s="1"/>
  <c r="I16" i="10"/>
  <c r="H15" i="92" s="1"/>
  <c r="Y17" i="100"/>
  <c r="Y21" i="100" s="1"/>
  <c r="Y27" i="100" s="1"/>
  <c r="Y56" i="100" s="1"/>
  <c r="Y64" i="100" s="1"/>
  <c r="T17" i="100"/>
  <c r="T21" i="100" s="1"/>
  <c r="T27" i="100" s="1"/>
  <c r="T56" i="100" s="1"/>
  <c r="T64" i="100" s="1"/>
  <c r="N16" i="113"/>
  <c r="M13" i="114" s="1"/>
  <c r="BJ17" i="103"/>
  <c r="BJ21" i="103" s="1"/>
  <c r="BJ27" i="103" s="1"/>
  <c r="BJ58" i="103" s="1"/>
  <c r="BJ66" i="103" s="1"/>
  <c r="X17" i="103"/>
  <c r="X21" i="103" s="1"/>
  <c r="X27" i="103" s="1"/>
  <c r="X58" i="103" s="1"/>
  <c r="X66" i="103" s="1"/>
  <c r="P16" i="70"/>
  <c r="O13" i="87" s="1"/>
  <c r="P18" i="105"/>
  <c r="P21" i="105" s="1"/>
  <c r="P27" i="105" s="1"/>
  <c r="H17" i="104"/>
  <c r="H21" i="104" s="1"/>
  <c r="N13" i="127"/>
  <c r="M11" i="122" s="1"/>
  <c r="V19" i="129"/>
  <c r="I18" i="119" s="1"/>
  <c r="AX18" i="98"/>
  <c r="AX22" i="98" s="1"/>
  <c r="AX28" i="98" s="1"/>
  <c r="AX57" i="98" s="1"/>
  <c r="AX65" i="98" s="1"/>
  <c r="W62" i="119"/>
  <c r="N17" i="101"/>
  <c r="N21" i="101" s="1"/>
  <c r="N27" i="101" s="1"/>
  <c r="N56" i="101" s="1"/>
  <c r="N64" i="101" s="1"/>
  <c r="L19" i="129"/>
  <c r="L23" i="129" s="1"/>
  <c r="L29" i="129" s="1"/>
  <c r="L58" i="129" s="1"/>
  <c r="L66" i="129" s="1"/>
  <c r="BH19" i="129"/>
  <c r="BH23" i="129" s="1"/>
  <c r="BH29" i="129" s="1"/>
  <c r="BH58" i="129" s="1"/>
  <c r="BH66" i="129" s="1"/>
  <c r="BN18" i="99"/>
  <c r="BN22" i="99" s="1"/>
  <c r="BN28" i="99" s="1"/>
  <c r="BN57" i="99" s="1"/>
  <c r="BN65" i="99" s="1"/>
  <c r="AP19" i="129"/>
  <c r="AP23" i="129" s="1"/>
  <c r="AP29" i="129" s="1"/>
  <c r="AP58" i="129" s="1"/>
  <c r="AP66" i="129" s="1"/>
  <c r="AD17" i="103"/>
  <c r="AD21" i="103" s="1"/>
  <c r="AD27" i="103" s="1"/>
  <c r="AD58" i="103" s="1"/>
  <c r="AD66" i="103" s="1"/>
  <c r="AD19" i="129"/>
  <c r="AD23" i="129" s="1"/>
  <c r="AD29" i="129" s="1"/>
  <c r="AD58" i="129" s="1"/>
  <c r="AD66" i="129" s="1"/>
  <c r="AZ17" i="103"/>
  <c r="AZ21" i="103" s="1"/>
  <c r="AZ27" i="103" s="1"/>
  <c r="AZ58" i="103" s="1"/>
  <c r="AZ66" i="103" s="1"/>
  <c r="AV17" i="103"/>
  <c r="AV21" i="103" s="1"/>
  <c r="AV27" i="103" s="1"/>
  <c r="AV58" i="103" s="1"/>
  <c r="AV66" i="103" s="1"/>
  <c r="I62" i="111"/>
  <c r="I66" i="111" s="1"/>
  <c r="L16" i="112"/>
  <c r="K13" i="115" s="1"/>
  <c r="AJ17" i="102"/>
  <c r="AJ21" i="102" s="1"/>
  <c r="AJ27" i="102" s="1"/>
  <c r="AJ58" i="102" s="1"/>
  <c r="AJ66" i="102" s="1"/>
  <c r="L17" i="69"/>
  <c r="K16" i="84" s="1"/>
  <c r="K18" i="84" s="1"/>
  <c r="H16" i="6"/>
  <c r="G13" i="80" s="1"/>
  <c r="U18" i="105"/>
  <c r="U21" i="105" s="1"/>
  <c r="U27" i="105" s="1"/>
  <c r="K18" i="106"/>
  <c r="K21" i="106" s="1"/>
  <c r="K27" i="106" s="1"/>
  <c r="N18" i="98"/>
  <c r="N22" i="98" s="1"/>
  <c r="N28" i="98" s="1"/>
  <c r="N57" i="98" s="1"/>
  <c r="N65" i="98" s="1"/>
  <c r="BF18" i="98"/>
  <c r="BF22" i="98" s="1"/>
  <c r="BF28" i="98" s="1"/>
  <c r="BF57" i="98" s="1"/>
  <c r="BF65" i="98" s="1"/>
  <c r="BL18" i="98"/>
  <c r="BL22" i="98" s="1"/>
  <c r="BL28" i="98" s="1"/>
  <c r="BL57" i="98" s="1"/>
  <c r="BL65" i="98" s="1"/>
  <c r="J17" i="101"/>
  <c r="J21" i="101" s="1"/>
  <c r="J27" i="101" s="1"/>
  <c r="J56" i="101" s="1"/>
  <c r="J64" i="101" s="1"/>
  <c r="AP58" i="120"/>
  <c r="AR58" i="120"/>
  <c r="AJ19" i="129"/>
  <c r="AJ23" i="129" s="1"/>
  <c r="AJ29" i="129" s="1"/>
  <c r="AJ58" i="129" s="1"/>
  <c r="AJ66" i="129" s="1"/>
  <c r="M13" i="127"/>
  <c r="L11" i="122" s="1"/>
  <c r="H19" i="129"/>
  <c r="E18" i="119" s="1"/>
  <c r="E20" i="119" s="1"/>
  <c r="BC62" i="119"/>
  <c r="AU62" i="119"/>
  <c r="H16" i="123"/>
  <c r="H20" i="123" s="1"/>
  <c r="BJ18" i="98"/>
  <c r="BJ22" i="98" s="1"/>
  <c r="BJ28" i="98" s="1"/>
  <c r="BJ57" i="98" s="1"/>
  <c r="BJ65" i="98" s="1"/>
  <c r="G16" i="44"/>
  <c r="G18" i="44" s="1"/>
  <c r="F15" i="97" s="1"/>
  <c r="AJ17" i="104"/>
  <c r="AJ21" i="104" s="1"/>
  <c r="AJ27" i="104" s="1"/>
  <c r="AJ58" i="104" s="1"/>
  <c r="AJ66" i="104" s="1"/>
  <c r="BN17" i="104"/>
  <c r="BN21" i="104" s="1"/>
  <c r="BN27" i="104" s="1"/>
  <c r="BN58" i="104" s="1"/>
  <c r="BN66" i="104" s="1"/>
  <c r="X17" i="100"/>
  <c r="X21" i="100" s="1"/>
  <c r="X27" i="100" s="1"/>
  <c r="X56" i="100" s="1"/>
  <c r="X64" i="100" s="1"/>
  <c r="Z17" i="101"/>
  <c r="Z21" i="101" s="1"/>
  <c r="Z27" i="101" s="1"/>
  <c r="Z56" i="101" s="1"/>
  <c r="Z64" i="101" s="1"/>
  <c r="AJ17" i="101"/>
  <c r="AJ21" i="101" s="1"/>
  <c r="AJ27" i="101" s="1"/>
  <c r="AJ56" i="101" s="1"/>
  <c r="AJ64" i="101" s="1"/>
  <c r="AJ17" i="103"/>
  <c r="AJ21" i="103" s="1"/>
  <c r="AJ27" i="103" s="1"/>
  <c r="AJ58" i="103" s="1"/>
  <c r="AJ66" i="103" s="1"/>
  <c r="R18" i="106"/>
  <c r="R21" i="106" s="1"/>
  <c r="R27" i="106" s="1"/>
  <c r="P17" i="103"/>
  <c r="P21" i="103" s="1"/>
  <c r="P27" i="103" s="1"/>
  <c r="P58" i="103" s="1"/>
  <c r="P66" i="103" s="1"/>
  <c r="O16" i="70"/>
  <c r="N13" i="87" s="1"/>
  <c r="BC62" i="111"/>
  <c r="BC66" i="111" s="1"/>
  <c r="BN17" i="103"/>
  <c r="BN21" i="103" s="1"/>
  <c r="BN27" i="103" s="1"/>
  <c r="BN58" i="103" s="1"/>
  <c r="BN66" i="103" s="1"/>
  <c r="V16" i="19"/>
  <c r="V18" i="19" s="1"/>
  <c r="T15" i="93" s="1"/>
  <c r="AH18" i="105"/>
  <c r="AH21" i="105" s="1"/>
  <c r="AH27" i="105" s="1"/>
  <c r="K17" i="48"/>
  <c r="K19" i="48" s="1"/>
  <c r="BB17" i="102"/>
  <c r="BB21" i="102" s="1"/>
  <c r="BB27" i="102" s="1"/>
  <c r="BB58" i="102" s="1"/>
  <c r="BB66" i="102" s="1"/>
  <c r="R17" i="107"/>
  <c r="R21" i="107" s="1"/>
  <c r="R27" i="107" s="1"/>
  <c r="R58" i="107" s="1"/>
  <c r="R66" i="107" s="1"/>
  <c r="AA17" i="107"/>
  <c r="AA21" i="107" s="1"/>
  <c r="AA27" i="107" s="1"/>
  <c r="AA58" i="107" s="1"/>
  <c r="AA66" i="107" s="1"/>
  <c r="AG17" i="107"/>
  <c r="AG21" i="107" s="1"/>
  <c r="AG27" i="107" s="1"/>
  <c r="AG58" i="107" s="1"/>
  <c r="AG66" i="107" s="1"/>
  <c r="AI17" i="107"/>
  <c r="AI21" i="107" s="1"/>
  <c r="AI27" i="107" s="1"/>
  <c r="AI58" i="107" s="1"/>
  <c r="AI66" i="107" s="1"/>
  <c r="V17" i="107"/>
  <c r="V21" i="107" s="1"/>
  <c r="V27" i="107" s="1"/>
  <c r="V58" i="107" s="1"/>
  <c r="V66" i="107" s="1"/>
  <c r="AP17" i="104"/>
  <c r="AP21" i="104" s="1"/>
  <c r="AP27" i="104" s="1"/>
  <c r="AP58" i="104" s="1"/>
  <c r="AP66" i="104" s="1"/>
  <c r="P16" i="6"/>
  <c r="O13" i="80" s="1"/>
  <c r="L16" i="6"/>
  <c r="K13" i="80" s="1"/>
  <c r="AD18" i="105"/>
  <c r="AD21" i="105" s="1"/>
  <c r="AD27" i="105" s="1"/>
  <c r="I18" i="105"/>
  <c r="I21" i="105" s="1"/>
  <c r="I27" i="105" s="1"/>
  <c r="S18" i="105"/>
  <c r="S21" i="105" s="1"/>
  <c r="S27" i="105" s="1"/>
  <c r="L17" i="104"/>
  <c r="L21" i="104" s="1"/>
  <c r="L27" i="104" s="1"/>
  <c r="L58" i="104" s="1"/>
  <c r="L66" i="104" s="1"/>
  <c r="AR17" i="104"/>
  <c r="AR21" i="104" s="1"/>
  <c r="AR27" i="104" s="1"/>
  <c r="AR58" i="104" s="1"/>
  <c r="AR66" i="104" s="1"/>
  <c r="BF17" i="104"/>
  <c r="BF21" i="104" s="1"/>
  <c r="BF27" i="104" s="1"/>
  <c r="BF58" i="104" s="1"/>
  <c r="BF66" i="104" s="1"/>
  <c r="AZ17" i="104"/>
  <c r="AZ21" i="104" s="1"/>
  <c r="AZ27" i="104" s="1"/>
  <c r="AZ58" i="104" s="1"/>
  <c r="AZ66" i="104" s="1"/>
  <c r="V17" i="104"/>
  <c r="V21" i="104" s="1"/>
  <c r="V27" i="104" s="1"/>
  <c r="V58" i="104" s="1"/>
  <c r="V66" i="104" s="1"/>
  <c r="N15" i="55"/>
  <c r="M12" i="83" s="1"/>
  <c r="M16" i="6"/>
  <c r="L13" i="80" s="1"/>
  <c r="K15" i="55"/>
  <c r="J12" i="83" s="1"/>
  <c r="L22" i="14"/>
  <c r="K21" i="91" s="1"/>
  <c r="Z18" i="106"/>
  <c r="Z21" i="106" s="1"/>
  <c r="Z27" i="106" s="1"/>
  <c r="AE18" i="106"/>
  <c r="AE21" i="106" s="1"/>
  <c r="AE27" i="106" s="1"/>
  <c r="J17" i="100"/>
  <c r="J21" i="100" s="1"/>
  <c r="J27" i="100" s="1"/>
  <c r="J56" i="100" s="1"/>
  <c r="J64" i="100" s="1"/>
  <c r="AR18" i="98"/>
  <c r="AR22" i="98" s="1"/>
  <c r="AR28" i="98" s="1"/>
  <c r="AR57" i="98" s="1"/>
  <c r="AR65" i="98" s="1"/>
  <c r="I19" i="7"/>
  <c r="H18" i="89" s="1"/>
  <c r="H20" i="89" s="1"/>
  <c r="K16" i="6"/>
  <c r="J13" i="80" s="1"/>
  <c r="V58" i="120"/>
  <c r="AH18" i="99"/>
  <c r="AH22" i="99" s="1"/>
  <c r="AH28" i="99" s="1"/>
  <c r="AH57" i="99" s="1"/>
  <c r="AH65" i="99" s="1"/>
  <c r="BF18" i="99"/>
  <c r="BF22" i="99" s="1"/>
  <c r="BF28" i="99" s="1"/>
  <c r="BF57" i="99" s="1"/>
  <c r="BF65" i="99" s="1"/>
  <c r="R58" i="120"/>
  <c r="AX58" i="120"/>
  <c r="AM62" i="119"/>
  <c r="AI74" i="77"/>
  <c r="X74" i="77"/>
  <c r="L74" i="77"/>
  <c r="AC74" i="77"/>
  <c r="R74" i="77"/>
  <c r="BA74" i="77"/>
  <c r="AO74" i="77"/>
  <c r="AU74" i="77"/>
  <c r="BG74" i="77"/>
  <c r="J27" i="18"/>
  <c r="I26" i="90" s="1"/>
  <c r="BB19" i="129"/>
  <c r="BB23" i="129" s="1"/>
  <c r="BB29" i="129" s="1"/>
  <c r="BB58" i="129" s="1"/>
  <c r="BB66" i="129" s="1"/>
  <c r="H16" i="70"/>
  <c r="G13" i="87" s="1"/>
  <c r="M27" i="18"/>
  <c r="L26" i="90" s="1"/>
  <c r="V18" i="106"/>
  <c r="V21" i="106" s="1"/>
  <c r="V27" i="106" s="1"/>
  <c r="N17" i="48"/>
  <c r="M16" i="94" s="1"/>
  <c r="M18" i="94" s="1"/>
  <c r="BB18" i="99"/>
  <c r="BB22" i="99" s="1"/>
  <c r="BB28" i="99" s="1"/>
  <c r="BB57" i="99" s="1"/>
  <c r="BB65" i="99" s="1"/>
  <c r="AC59" i="119"/>
  <c r="M59" i="119"/>
  <c r="BE59" i="119"/>
  <c r="BO59" i="119"/>
  <c r="AO59" i="119"/>
  <c r="Q59" i="119"/>
  <c r="BA59" i="119"/>
  <c r="BC59" i="119"/>
  <c r="J19" i="7"/>
  <c r="I18" i="89" s="1"/>
  <c r="I20" i="89" s="1"/>
  <c r="AP17" i="103"/>
  <c r="AP21" i="103" s="1"/>
  <c r="AP27" i="103" s="1"/>
  <c r="AP58" i="103" s="1"/>
  <c r="AP66" i="103" s="1"/>
  <c r="N16" i="19"/>
  <c r="L13" i="93" s="1"/>
  <c r="U59" i="119"/>
  <c r="AW59" i="119"/>
  <c r="K59" i="119"/>
  <c r="O59" i="119"/>
  <c r="AY59" i="119"/>
  <c r="Y59" i="119"/>
  <c r="BM59" i="119"/>
  <c r="Z17" i="100"/>
  <c r="Z21" i="100" s="1"/>
  <c r="Z27" i="100" s="1"/>
  <c r="Z56" i="100" s="1"/>
  <c r="Z64" i="100" s="1"/>
  <c r="AR18" i="99"/>
  <c r="AR22" i="99" s="1"/>
  <c r="AR28" i="99" s="1"/>
  <c r="AR57" i="99" s="1"/>
  <c r="AR65" i="99" s="1"/>
  <c r="W17" i="101"/>
  <c r="W21" i="101" s="1"/>
  <c r="W27" i="101" s="1"/>
  <c r="W56" i="101" s="1"/>
  <c r="W64" i="101" s="1"/>
  <c r="AR17" i="102"/>
  <c r="AR21" i="102" s="1"/>
  <c r="AR27" i="102" s="1"/>
  <c r="AR58" i="102" s="1"/>
  <c r="AR66" i="102" s="1"/>
  <c r="AP17" i="102"/>
  <c r="AP21" i="102" s="1"/>
  <c r="AP27" i="102" s="1"/>
  <c r="AP58" i="102" s="1"/>
  <c r="AP66" i="102" s="1"/>
  <c r="L16" i="44"/>
  <c r="K13" i="97" s="1"/>
  <c r="H16" i="10"/>
  <c r="G15" i="92" s="1"/>
  <c r="G17" i="92" s="1"/>
  <c r="AX19" i="129"/>
  <c r="AX23" i="129" s="1"/>
  <c r="AX29" i="129" s="1"/>
  <c r="AX58" i="129" s="1"/>
  <c r="AX66" i="129" s="1"/>
  <c r="N16" i="70"/>
  <c r="M13" i="87" s="1"/>
  <c r="I16" i="112"/>
  <c r="H13" i="115" s="1"/>
  <c r="R17" i="103"/>
  <c r="R21" i="103" s="1"/>
  <c r="R27" i="103" s="1"/>
  <c r="R58" i="103" s="1"/>
  <c r="R66" i="103" s="1"/>
  <c r="AH17" i="101"/>
  <c r="AH21" i="101" s="1"/>
  <c r="AH27" i="101" s="1"/>
  <c r="AH56" i="101" s="1"/>
  <c r="AH64" i="101" s="1"/>
  <c r="I17" i="71"/>
  <c r="H16" i="86" s="1"/>
  <c r="N15" i="50"/>
  <c r="M13" i="77" s="1"/>
  <c r="AH17" i="107"/>
  <c r="AH21" i="107" s="1"/>
  <c r="AH27" i="107" s="1"/>
  <c r="AH58" i="107" s="1"/>
  <c r="AH66" i="107" s="1"/>
  <c r="AV17" i="104"/>
  <c r="AV21" i="104" s="1"/>
  <c r="AV27" i="104" s="1"/>
  <c r="AV58" i="104" s="1"/>
  <c r="AV66" i="104" s="1"/>
  <c r="M17" i="48"/>
  <c r="L16" i="94" s="1"/>
  <c r="L18" i="94" s="1"/>
  <c r="H22" i="14"/>
  <c r="G21" i="91" s="1"/>
  <c r="AD18" i="99"/>
  <c r="AD22" i="99" s="1"/>
  <c r="AD28" i="99" s="1"/>
  <c r="AD57" i="99" s="1"/>
  <c r="AD65" i="99" s="1"/>
  <c r="AP18" i="99"/>
  <c r="AP22" i="99" s="1"/>
  <c r="AP28" i="99" s="1"/>
  <c r="AP57" i="99" s="1"/>
  <c r="AP65" i="99" s="1"/>
  <c r="Z18" i="99"/>
  <c r="Z22" i="99" s="1"/>
  <c r="Z28" i="99" s="1"/>
  <c r="Z57" i="99" s="1"/>
  <c r="Z65" i="99" s="1"/>
  <c r="AX18" i="99"/>
  <c r="AX22" i="99" s="1"/>
  <c r="AX28" i="99" s="1"/>
  <c r="AX57" i="99" s="1"/>
  <c r="AX65" i="99" s="1"/>
  <c r="L17" i="101"/>
  <c r="L21" i="101" s="1"/>
  <c r="L27" i="101" s="1"/>
  <c r="L56" i="101" s="1"/>
  <c r="L64" i="101" s="1"/>
  <c r="AF17" i="101"/>
  <c r="AF21" i="101" s="1"/>
  <c r="AF27" i="101" s="1"/>
  <c r="AF56" i="101" s="1"/>
  <c r="AF64" i="101" s="1"/>
  <c r="O17" i="101"/>
  <c r="O21" i="101" s="1"/>
  <c r="O27" i="101" s="1"/>
  <c r="O56" i="101" s="1"/>
  <c r="O64" i="101" s="1"/>
  <c r="AH17" i="104"/>
  <c r="AH21" i="104" s="1"/>
  <c r="AH27" i="104" s="1"/>
  <c r="AH58" i="104" s="1"/>
  <c r="AH66" i="104" s="1"/>
  <c r="G18" i="105"/>
  <c r="G21" i="105" s="1"/>
  <c r="G27" i="105" s="1"/>
  <c r="V18" i="105"/>
  <c r="V21" i="105" s="1"/>
  <c r="V27" i="105" s="1"/>
  <c r="I22" i="14"/>
  <c r="H21" i="91" s="1"/>
  <c r="L15" i="50"/>
  <c r="K13" i="77" s="1"/>
  <c r="V15" i="50"/>
  <c r="U13" i="77" s="1"/>
  <c r="I18" i="106"/>
  <c r="I21" i="106" s="1"/>
  <c r="I27" i="106" s="1"/>
  <c r="J17" i="102"/>
  <c r="J21" i="102" s="1"/>
  <c r="J27" i="102" s="1"/>
  <c r="J58" i="102" s="1"/>
  <c r="J66" i="102" s="1"/>
  <c r="AZ17" i="102"/>
  <c r="AZ21" i="102" s="1"/>
  <c r="AZ27" i="102" s="1"/>
  <c r="AZ58" i="102" s="1"/>
  <c r="AZ66" i="102" s="1"/>
  <c r="J16" i="19"/>
  <c r="J18" i="19" s="1"/>
  <c r="H15" i="93" s="1"/>
  <c r="Z17" i="102"/>
  <c r="Z21" i="102" s="1"/>
  <c r="Z27" i="102" s="1"/>
  <c r="Z58" i="102" s="1"/>
  <c r="Z66" i="102" s="1"/>
  <c r="L17" i="102"/>
  <c r="L21" i="102" s="1"/>
  <c r="L27" i="102" s="1"/>
  <c r="L58" i="102" s="1"/>
  <c r="L66" i="102" s="1"/>
  <c r="AJ17" i="100"/>
  <c r="AJ21" i="100" s="1"/>
  <c r="AJ27" i="100" s="1"/>
  <c r="AJ56" i="100" s="1"/>
  <c r="AJ64" i="100" s="1"/>
  <c r="AB17" i="100"/>
  <c r="AB21" i="100" s="1"/>
  <c r="AB27" i="100" s="1"/>
  <c r="AB56" i="100" s="1"/>
  <c r="AB64" i="100" s="1"/>
  <c r="K17" i="100"/>
  <c r="K21" i="100" s="1"/>
  <c r="K27" i="100" s="1"/>
  <c r="K56" i="100" s="1"/>
  <c r="K64" i="100" s="1"/>
  <c r="M17" i="59"/>
  <c r="M19" i="59" s="1"/>
  <c r="N18" i="106"/>
  <c r="N21" i="106" s="1"/>
  <c r="N27" i="106" s="1"/>
  <c r="AF18" i="106"/>
  <c r="AF21" i="106" s="1"/>
  <c r="AF27" i="106" s="1"/>
  <c r="AH18" i="106"/>
  <c r="AH21" i="106" s="1"/>
  <c r="AH27" i="106" s="1"/>
  <c r="U18" i="106"/>
  <c r="U21" i="106" s="1"/>
  <c r="U27" i="106" s="1"/>
  <c r="W18" i="106"/>
  <c r="W21" i="106" s="1"/>
  <c r="W27" i="106" s="1"/>
  <c r="L18" i="98"/>
  <c r="L22" i="98" s="1"/>
  <c r="L28" i="98" s="1"/>
  <c r="L57" i="98" s="1"/>
  <c r="L65" i="98" s="1"/>
  <c r="AJ18" i="98"/>
  <c r="AJ22" i="98" s="1"/>
  <c r="AJ28" i="98" s="1"/>
  <c r="AJ57" i="98" s="1"/>
  <c r="AJ65" i="98" s="1"/>
  <c r="H19" i="7"/>
  <c r="G18" i="89" s="1"/>
  <c r="J16" i="58"/>
  <c r="I15" i="81" s="1"/>
  <c r="I16" i="6"/>
  <c r="H13" i="80" s="1"/>
  <c r="BP58" i="120"/>
  <c r="Z58" i="120"/>
  <c r="BN58" i="120"/>
  <c r="AT19" i="129"/>
  <c r="L18" i="119" s="1"/>
  <c r="BN19" i="129"/>
  <c r="BN23" i="129" s="1"/>
  <c r="BN29" i="129" s="1"/>
  <c r="BN58" i="129" s="1"/>
  <c r="BN66" i="129" s="1"/>
  <c r="Q17" i="100"/>
  <c r="Q21" i="100" s="1"/>
  <c r="Q27" i="100" s="1"/>
  <c r="Q56" i="100" s="1"/>
  <c r="Q64" i="100" s="1"/>
  <c r="AT17" i="103"/>
  <c r="AT21" i="103" s="1"/>
  <c r="AT27" i="103" s="1"/>
  <c r="AT58" i="103" s="1"/>
  <c r="AT66" i="103" s="1"/>
  <c r="G22" i="14"/>
  <c r="F21" i="91" s="1"/>
  <c r="K45" i="91" s="1"/>
  <c r="J18" i="99"/>
  <c r="J22" i="99" s="1"/>
  <c r="J28" i="99" s="1"/>
  <c r="J57" i="99" s="1"/>
  <c r="J65" i="99" s="1"/>
  <c r="K17" i="69"/>
  <c r="J16" i="84" s="1"/>
  <c r="J18" i="84" s="1"/>
  <c r="BB17" i="103"/>
  <c r="BB21" i="103" s="1"/>
  <c r="BB27" i="103" s="1"/>
  <c r="BB58" i="103" s="1"/>
  <c r="BB66" i="103" s="1"/>
  <c r="H17" i="71"/>
  <c r="G16" i="86" s="1"/>
  <c r="G18" i="86" s="1"/>
  <c r="P17" i="101"/>
  <c r="P21" i="101" s="1"/>
  <c r="P27" i="101" s="1"/>
  <c r="P56" i="101" s="1"/>
  <c r="P64" i="101" s="1"/>
  <c r="H27" i="18"/>
  <c r="G26" i="90" s="1"/>
  <c r="I56" i="90" s="1"/>
  <c r="AL17" i="104"/>
  <c r="AL21" i="104" s="1"/>
  <c r="AL27" i="104" s="1"/>
  <c r="AL58" i="104" s="1"/>
  <c r="AL66" i="104" s="1"/>
  <c r="I27" i="18"/>
  <c r="H26" i="90" s="1"/>
  <c r="L17" i="48"/>
  <c r="K16" i="94" s="1"/>
  <c r="K18" i="94" s="1"/>
  <c r="BJ17" i="102"/>
  <c r="BJ21" i="102" s="1"/>
  <c r="BJ27" i="102" s="1"/>
  <c r="BJ58" i="102" s="1"/>
  <c r="BJ66" i="102" s="1"/>
  <c r="J18" i="106"/>
  <c r="J21" i="106" s="1"/>
  <c r="J27" i="106" s="1"/>
  <c r="AD17" i="107"/>
  <c r="AD21" i="107" s="1"/>
  <c r="AD27" i="107" s="1"/>
  <c r="AD58" i="107" s="1"/>
  <c r="AD66" i="107" s="1"/>
  <c r="T18" i="105"/>
  <c r="T21" i="105" s="1"/>
  <c r="T27" i="105" s="1"/>
  <c r="AG18" i="105"/>
  <c r="AG21" i="105" s="1"/>
  <c r="AG27" i="105" s="1"/>
  <c r="Z17" i="104"/>
  <c r="Z21" i="104" s="1"/>
  <c r="Z27" i="104" s="1"/>
  <c r="Z58" i="104" s="1"/>
  <c r="Z66" i="104" s="1"/>
  <c r="H15" i="55"/>
  <c r="H17" i="55" s="1"/>
  <c r="G14" i="83" s="1"/>
  <c r="K17" i="116"/>
  <c r="J16" i="111" s="1"/>
  <c r="L16" i="58"/>
  <c r="K15" i="81" s="1"/>
  <c r="AL18" i="98"/>
  <c r="AL22" i="98" s="1"/>
  <c r="AL28" i="98" s="1"/>
  <c r="AL57" i="98" s="1"/>
  <c r="AL65" i="98" s="1"/>
  <c r="AN18" i="98"/>
  <c r="AN22" i="98" s="1"/>
  <c r="AN28" i="98" s="1"/>
  <c r="AN57" i="98" s="1"/>
  <c r="AN65" i="98" s="1"/>
  <c r="AF18" i="98"/>
  <c r="AF22" i="98" s="1"/>
  <c r="AF28" i="98" s="1"/>
  <c r="AF57" i="98" s="1"/>
  <c r="AF65" i="98" s="1"/>
  <c r="N17" i="103"/>
  <c r="N21" i="103" s="1"/>
  <c r="N27" i="103" s="1"/>
  <c r="N58" i="103" s="1"/>
  <c r="N66" i="103" s="1"/>
  <c r="M14" i="60"/>
  <c r="L11" i="79" s="1"/>
  <c r="L14" i="60"/>
  <c r="K11" i="79" s="1"/>
  <c r="AD17" i="100"/>
  <c r="AD21" i="100" s="1"/>
  <c r="AD27" i="100" s="1"/>
  <c r="AD56" i="100" s="1"/>
  <c r="AD64" i="100" s="1"/>
  <c r="I16" i="58"/>
  <c r="H15" i="81" s="1"/>
  <c r="BH18" i="98"/>
  <c r="BH22" i="98" s="1"/>
  <c r="BH28" i="98" s="1"/>
  <c r="BH57" i="98" s="1"/>
  <c r="BH65" i="98" s="1"/>
  <c r="AZ18" i="99"/>
  <c r="AZ22" i="99" s="1"/>
  <c r="AZ28" i="99" s="1"/>
  <c r="AZ57" i="99" s="1"/>
  <c r="AZ65" i="99" s="1"/>
  <c r="M22" i="14"/>
  <c r="L21" i="91" s="1"/>
  <c r="N16" i="6"/>
  <c r="M13" i="80" s="1"/>
  <c r="J16" i="12"/>
  <c r="J18" i="12" s="1"/>
  <c r="I17" i="78" s="1"/>
  <c r="P18" i="98"/>
  <c r="P22" i="98" s="1"/>
  <c r="P28" i="98" s="1"/>
  <c r="P57" i="98" s="1"/>
  <c r="P65" i="98" s="1"/>
  <c r="AE17" i="100"/>
  <c r="AE21" i="100" s="1"/>
  <c r="AE27" i="100" s="1"/>
  <c r="AE56" i="100" s="1"/>
  <c r="AE64" i="100" s="1"/>
  <c r="AA17" i="101"/>
  <c r="AA21" i="101" s="1"/>
  <c r="AA27" i="101" s="1"/>
  <c r="AA56" i="101" s="1"/>
  <c r="AA64" i="101" s="1"/>
  <c r="AG17" i="101"/>
  <c r="AG21" i="101" s="1"/>
  <c r="AG27" i="101" s="1"/>
  <c r="AG56" i="101" s="1"/>
  <c r="AG64" i="101" s="1"/>
  <c r="X17" i="101"/>
  <c r="X21" i="101" s="1"/>
  <c r="X27" i="101" s="1"/>
  <c r="X56" i="101" s="1"/>
  <c r="X64" i="101" s="1"/>
  <c r="L17" i="59"/>
  <c r="L19" i="59" s="1"/>
  <c r="L16" i="113"/>
  <c r="K13" i="114" s="1"/>
  <c r="X15" i="50"/>
  <c r="W13" i="77" s="1"/>
  <c r="J16" i="70"/>
  <c r="I13" i="87" s="1"/>
  <c r="G17" i="69"/>
  <c r="F16" i="84" s="1"/>
  <c r="L27" i="18"/>
  <c r="K26" i="90" s="1"/>
  <c r="J17" i="107"/>
  <c r="J21" i="107" s="1"/>
  <c r="J27" i="107" s="1"/>
  <c r="J58" i="107" s="1"/>
  <c r="J66" i="107" s="1"/>
  <c r="G16" i="6"/>
  <c r="P14" i="60"/>
  <c r="O11" i="79" s="1"/>
  <c r="BB18" i="98"/>
  <c r="BB22" i="98" s="1"/>
  <c r="BB28" i="98" s="1"/>
  <c r="BB57" i="98" s="1"/>
  <c r="BB65" i="98" s="1"/>
  <c r="G17" i="101"/>
  <c r="G21" i="101" s="1"/>
  <c r="AB18" i="105"/>
  <c r="AB21" i="105" s="1"/>
  <c r="AB27" i="105" s="1"/>
  <c r="J22" i="14"/>
  <c r="I21" i="91" s="1"/>
  <c r="O45" i="91" s="1"/>
  <c r="R15" i="50"/>
  <c r="Q13" i="77" s="1"/>
  <c r="P16" i="44"/>
  <c r="O13" i="97" s="1"/>
  <c r="K22" i="14"/>
  <c r="J21" i="91" s="1"/>
  <c r="AB18" i="106"/>
  <c r="AB21" i="106" s="1"/>
  <c r="AB27" i="106" s="1"/>
  <c r="H18" i="106"/>
  <c r="H21" i="106" s="1"/>
  <c r="H27" i="106" s="1"/>
  <c r="AC18" i="106"/>
  <c r="AC21" i="106" s="1"/>
  <c r="AC27" i="106" s="1"/>
  <c r="H17" i="102"/>
  <c r="H21" i="102" s="1"/>
  <c r="AB17" i="102"/>
  <c r="AB21" i="102" s="1"/>
  <c r="AB27" i="102" s="1"/>
  <c r="AB58" i="102" s="1"/>
  <c r="AB66" i="102" s="1"/>
  <c r="BN17" i="102"/>
  <c r="BN21" i="102" s="1"/>
  <c r="BN27" i="102" s="1"/>
  <c r="BN58" i="102" s="1"/>
  <c r="BN66" i="102" s="1"/>
  <c r="AV17" i="102"/>
  <c r="AV21" i="102" s="1"/>
  <c r="AV27" i="102" s="1"/>
  <c r="AV58" i="102" s="1"/>
  <c r="AV66" i="102" s="1"/>
  <c r="Z16" i="19"/>
  <c r="X13" i="93" s="1"/>
  <c r="R16" i="19"/>
  <c r="P13" i="93" s="1"/>
  <c r="Z18" i="105"/>
  <c r="Z21" i="105" s="1"/>
  <c r="Z27" i="105" s="1"/>
  <c r="AL17" i="102"/>
  <c r="AL21" i="102" s="1"/>
  <c r="AL27" i="102" s="1"/>
  <c r="AL58" i="102" s="1"/>
  <c r="AL66" i="102" s="1"/>
  <c r="BH17" i="102"/>
  <c r="BH21" i="102" s="1"/>
  <c r="BH27" i="102" s="1"/>
  <c r="BH58" i="102" s="1"/>
  <c r="BH66" i="102" s="1"/>
  <c r="Q18" i="105"/>
  <c r="Q21" i="105" s="1"/>
  <c r="Q27" i="105" s="1"/>
  <c r="H17" i="100"/>
  <c r="H21" i="100" s="1"/>
  <c r="H27" i="100" s="1"/>
  <c r="H56" i="100" s="1"/>
  <c r="H64" i="100" s="1"/>
  <c r="M17" i="100"/>
  <c r="M21" i="100" s="1"/>
  <c r="M27" i="100" s="1"/>
  <c r="M56" i="100" s="1"/>
  <c r="M64" i="100" s="1"/>
  <c r="G17" i="100"/>
  <c r="G21" i="100" s="1"/>
  <c r="G27" i="100" s="1"/>
  <c r="G56" i="100" s="1"/>
  <c r="AF17" i="100"/>
  <c r="AF21" i="100" s="1"/>
  <c r="AF27" i="100" s="1"/>
  <c r="AF56" i="100" s="1"/>
  <c r="AF64" i="100" s="1"/>
  <c r="L17" i="12"/>
  <c r="K16" i="78" s="1"/>
  <c r="J13" i="127"/>
  <c r="I11" i="122" s="1"/>
  <c r="L55" i="108"/>
  <c r="L63" i="108" s="1"/>
  <c r="N16" i="112"/>
  <c r="M13" i="115" s="1"/>
  <c r="AJ58" i="120"/>
  <c r="AH58" i="120"/>
  <c r="BH58" i="120"/>
  <c r="BL58" i="120"/>
  <c r="BR58" i="120"/>
  <c r="M17" i="12"/>
  <c r="L16" i="78" s="1"/>
  <c r="I17" i="126"/>
  <c r="H15" i="121" s="1"/>
  <c r="K16" i="126"/>
  <c r="J14" i="121" s="1"/>
  <c r="L16" i="126"/>
  <c r="K14" i="121" s="1"/>
  <c r="I19" i="20"/>
  <c r="L16" i="50"/>
  <c r="K14" i="77" s="1"/>
  <c r="M14" i="127"/>
  <c r="L12" i="122" s="1"/>
  <c r="W36" i="94"/>
  <c r="L20" i="128"/>
  <c r="K16" i="120" s="1"/>
  <c r="H14" i="87"/>
  <c r="M20" i="128"/>
  <c r="L16" i="120" s="1"/>
  <c r="P18" i="117"/>
  <c r="O14" i="118" s="1"/>
  <c r="K14" i="127"/>
  <c r="J12" i="122" s="1"/>
  <c r="I14" i="77"/>
  <c r="X16" i="50"/>
  <c r="W14" i="77" s="1"/>
  <c r="M16" i="126"/>
  <c r="L14" i="121" s="1"/>
  <c r="N16" i="60"/>
  <c r="M12" i="79" s="1"/>
  <c r="R16" i="50"/>
  <c r="Q14" i="77" s="1"/>
  <c r="P16" i="50"/>
  <c r="O14" i="77" s="1"/>
  <c r="Z16" i="50"/>
  <c r="Y14" i="77" s="1"/>
  <c r="O16" i="126"/>
  <c r="N14" i="121" s="1"/>
  <c r="H14" i="121"/>
  <c r="G26" i="108"/>
  <c r="G55" i="108" s="1"/>
  <c r="AE79" i="77"/>
  <c r="AU79" i="77"/>
  <c r="AD18" i="98"/>
  <c r="AD22" i="98" s="1"/>
  <c r="AD28" i="98" s="1"/>
  <c r="AD57" i="98" s="1"/>
  <c r="AD65" i="98" s="1"/>
  <c r="AA53" i="111"/>
  <c r="BM53" i="111"/>
  <c r="AO53" i="111"/>
  <c r="AO62" i="111" s="1"/>
  <c r="AO66" i="111" s="1"/>
  <c r="AG53" i="111"/>
  <c r="BE53" i="111"/>
  <c r="U53" i="111"/>
  <c r="O53" i="111"/>
  <c r="AW53" i="111"/>
  <c r="BD18" i="99"/>
  <c r="BD22" i="99" s="1"/>
  <c r="BD28" i="99" s="1"/>
  <c r="BD57" i="99" s="1"/>
  <c r="BD65" i="99" s="1"/>
  <c r="H18" i="99"/>
  <c r="H22" i="99" s="1"/>
  <c r="H28" i="99" s="1"/>
  <c r="H57" i="99" s="1"/>
  <c r="R16" i="123"/>
  <c r="P13" i="125" s="1"/>
  <c r="O16" i="44"/>
  <c r="N13" i="97" s="1"/>
  <c r="X18" i="105"/>
  <c r="X21" i="105" s="1"/>
  <c r="X27" i="105" s="1"/>
  <c r="AE73" i="77"/>
  <c r="AU73" i="77"/>
  <c r="AM73" i="77"/>
  <c r="L73" i="77"/>
  <c r="R73" i="77"/>
  <c r="X73" i="77"/>
  <c r="BC73" i="77"/>
  <c r="AC17" i="100"/>
  <c r="AC21" i="100" s="1"/>
  <c r="AC27" i="100" s="1"/>
  <c r="AC56" i="100" s="1"/>
  <c r="AC64" i="100" s="1"/>
  <c r="W58" i="119"/>
  <c r="AE58" i="119"/>
  <c r="AU58" i="119"/>
  <c r="BK58" i="119"/>
  <c r="BC58" i="119"/>
  <c r="AM58" i="119"/>
  <c r="O58" i="119"/>
  <c r="L18" i="106"/>
  <c r="L21" i="106" s="1"/>
  <c r="L27" i="106" s="1"/>
  <c r="Q18" i="106"/>
  <c r="Q21" i="106" s="1"/>
  <c r="Q27" i="106" s="1"/>
  <c r="AI18" i="106"/>
  <c r="AI21" i="106" s="1"/>
  <c r="AI27" i="106" s="1"/>
  <c r="AA54" i="111"/>
  <c r="BQ54" i="111"/>
  <c r="BQ62" i="111" s="1"/>
  <c r="BQ66" i="111" s="1"/>
  <c r="O54" i="111"/>
  <c r="AM54" i="111"/>
  <c r="AM62" i="111" s="1"/>
  <c r="AM66" i="111" s="1"/>
  <c r="AS54" i="111"/>
  <c r="AS62" i="111" s="1"/>
  <c r="AS66" i="111" s="1"/>
  <c r="AG54" i="111"/>
  <c r="AY54" i="111"/>
  <c r="AY62" i="111" s="1"/>
  <c r="AY66" i="111" s="1"/>
  <c r="U54" i="111"/>
  <c r="BK54" i="111"/>
  <c r="BK62" i="111" s="1"/>
  <c r="BK66" i="111" s="1"/>
  <c r="BE54" i="111"/>
  <c r="BJ18" i="99"/>
  <c r="BJ22" i="99" s="1"/>
  <c r="BJ28" i="99" s="1"/>
  <c r="BJ57" i="99" s="1"/>
  <c r="BJ65" i="99" s="1"/>
  <c r="X16" i="123"/>
  <c r="V13" i="125" s="1"/>
  <c r="O14" i="127"/>
  <c r="N12" i="122" s="1"/>
  <c r="P20" i="128"/>
  <c r="O16" i="120" s="1"/>
  <c r="M17" i="6"/>
  <c r="L14" i="80" s="1"/>
  <c r="N19" i="129"/>
  <c r="AU75" i="77"/>
  <c r="D21" i="77"/>
  <c r="H22" i="77" s="1"/>
  <c r="J22" i="77" s="1"/>
  <c r="L22" i="77" s="1"/>
  <c r="W17" i="107"/>
  <c r="W21" i="107" s="1"/>
  <c r="W27" i="107" s="1"/>
  <c r="W58" i="107" s="1"/>
  <c r="W66" i="107" s="1"/>
  <c r="O16" i="6"/>
  <c r="N13" i="80" s="1"/>
  <c r="R17" i="104"/>
  <c r="R21" i="104" s="1"/>
  <c r="R27" i="104" s="1"/>
  <c r="R58" i="104" s="1"/>
  <c r="R66" i="104" s="1"/>
  <c r="G15" i="55"/>
  <c r="AC18" i="105"/>
  <c r="AC21" i="105" s="1"/>
  <c r="AC27" i="105" s="1"/>
  <c r="BL17" i="102"/>
  <c r="BL21" i="102" s="1"/>
  <c r="BL27" i="102" s="1"/>
  <c r="BL58" i="102" s="1"/>
  <c r="BL66" i="102" s="1"/>
  <c r="X16" i="19"/>
  <c r="V13" i="93" s="1"/>
  <c r="H18" i="105"/>
  <c r="H21" i="105" s="1"/>
  <c r="H27" i="105" s="1"/>
  <c r="O17" i="100"/>
  <c r="O21" i="100" s="1"/>
  <c r="O27" i="100" s="1"/>
  <c r="O56" i="100" s="1"/>
  <c r="O64" i="100" s="1"/>
  <c r="AG18" i="106"/>
  <c r="AG21" i="106" s="1"/>
  <c r="AG27" i="106" s="1"/>
  <c r="T18" i="106"/>
  <c r="T21" i="106" s="1"/>
  <c r="T27" i="106" s="1"/>
  <c r="W56" i="90"/>
  <c r="V56" i="90"/>
  <c r="F56" i="90"/>
  <c r="T56" i="90"/>
  <c r="S56" i="90"/>
  <c r="R56" i="90"/>
  <c r="X56" i="90"/>
  <c r="N56" i="90"/>
  <c r="P56" i="90"/>
  <c r="H56" i="90"/>
  <c r="J56" i="90"/>
  <c r="L56" i="90"/>
  <c r="O56" i="90"/>
  <c r="K56" i="90"/>
  <c r="BC72" i="77"/>
  <c r="AW72" i="77"/>
  <c r="R72" i="77"/>
  <c r="H72" i="77"/>
  <c r="BG72" i="77"/>
  <c r="L72" i="77"/>
  <c r="AS72" i="77"/>
  <c r="AM72" i="77"/>
  <c r="AY72" i="77"/>
  <c r="X72" i="77"/>
  <c r="AI72" i="77"/>
  <c r="J72" i="77"/>
  <c r="T72" i="77"/>
  <c r="BA72" i="77"/>
  <c r="N72" i="77"/>
  <c r="AU72" i="77"/>
  <c r="AG72" i="77"/>
  <c r="AQ72" i="77"/>
  <c r="AC72" i="77"/>
  <c r="AE72" i="77"/>
  <c r="AO72" i="77"/>
  <c r="AK72" i="77"/>
  <c r="V72" i="77"/>
  <c r="BE72" i="77"/>
  <c r="P72" i="77"/>
  <c r="AA72" i="77"/>
  <c r="P17" i="104"/>
  <c r="P21" i="104" s="1"/>
  <c r="P27" i="104" s="1"/>
  <c r="P58" i="104" s="1"/>
  <c r="P66" i="104" s="1"/>
  <c r="X18" i="106"/>
  <c r="X21" i="106" s="1"/>
  <c r="X27" i="106" s="1"/>
  <c r="M18" i="106"/>
  <c r="M21" i="106" s="1"/>
  <c r="M27" i="106" s="1"/>
  <c r="H16" i="112"/>
  <c r="L17" i="71"/>
  <c r="K16" i="86" s="1"/>
  <c r="X18" i="99"/>
  <c r="X22" i="99" s="1"/>
  <c r="X28" i="99" s="1"/>
  <c r="X57" i="99" s="1"/>
  <c r="X65" i="99" s="1"/>
  <c r="O14" i="60"/>
  <c r="N11" i="79" s="1"/>
  <c r="M18" i="105"/>
  <c r="M21" i="105" s="1"/>
  <c r="M27" i="105" s="1"/>
  <c r="H13" i="83"/>
  <c r="I14" i="121"/>
  <c r="BR60" i="120"/>
  <c r="BF60" i="120"/>
  <c r="BL60" i="120"/>
  <c r="AB60" i="120"/>
  <c r="AN60" i="120"/>
  <c r="AH60" i="120"/>
  <c r="AT60" i="120"/>
  <c r="AZ60" i="120"/>
  <c r="V60" i="120"/>
  <c r="S17" i="100"/>
  <c r="S21" i="100" s="1"/>
  <c r="S27" i="100" s="1"/>
  <c r="S56" i="100" s="1"/>
  <c r="S64" i="100" s="1"/>
  <c r="BH17" i="103"/>
  <c r="BH21" i="103" s="1"/>
  <c r="BH27" i="103" s="1"/>
  <c r="BH58" i="103" s="1"/>
  <c r="BH66" i="103" s="1"/>
  <c r="M16" i="112"/>
  <c r="L13" i="115" s="1"/>
  <c r="J16" i="113"/>
  <c r="I13" i="114" s="1"/>
  <c r="BC77" i="77"/>
  <c r="AO77" i="77"/>
  <c r="AI77" i="77"/>
  <c r="H77" i="77"/>
  <c r="AQ77" i="77"/>
  <c r="AG77" i="77"/>
  <c r="AK77" i="77"/>
  <c r="AE77" i="77"/>
  <c r="X77" i="77"/>
  <c r="BG77" i="77"/>
  <c r="AW77" i="77"/>
  <c r="L77" i="77"/>
  <c r="AS77" i="77"/>
  <c r="AM77" i="77"/>
  <c r="AY77" i="77"/>
  <c r="AA77" i="77"/>
  <c r="T77" i="77"/>
  <c r="V77" i="77"/>
  <c r="BA77" i="77"/>
  <c r="BE77" i="77"/>
  <c r="AC77" i="77"/>
  <c r="AU77" i="77"/>
  <c r="P77" i="77"/>
  <c r="R77" i="77"/>
  <c r="J77" i="77"/>
  <c r="N77" i="77"/>
  <c r="Z17" i="107"/>
  <c r="Z21" i="107" s="1"/>
  <c r="Z27" i="107" s="1"/>
  <c r="Z58" i="107" s="1"/>
  <c r="Z66" i="107" s="1"/>
  <c r="Y18" i="106"/>
  <c r="Y21" i="106" s="1"/>
  <c r="Y27" i="106" s="1"/>
  <c r="AT18" i="98"/>
  <c r="AT22" i="98" s="1"/>
  <c r="AT28" i="98" s="1"/>
  <c r="AT57" i="98" s="1"/>
  <c r="AT65" i="98" s="1"/>
  <c r="BL18" i="99"/>
  <c r="BL22" i="99" s="1"/>
  <c r="BL28" i="99" s="1"/>
  <c r="BL57" i="99" s="1"/>
  <c r="BL65" i="99" s="1"/>
  <c r="Y18" i="105"/>
  <c r="Y21" i="105" s="1"/>
  <c r="Y27" i="105" s="1"/>
  <c r="L18" i="105"/>
  <c r="L21" i="105" s="1"/>
  <c r="L27" i="105" s="1"/>
  <c r="H15" i="50"/>
  <c r="P15" i="55"/>
  <c r="O12" i="83" s="1"/>
  <c r="I14" i="60"/>
  <c r="W17" i="100"/>
  <c r="W21" i="100" s="1"/>
  <c r="W27" i="100" s="1"/>
  <c r="W56" i="100" s="1"/>
  <c r="W64" i="100" s="1"/>
  <c r="I14" i="80"/>
  <c r="N17" i="6"/>
  <c r="P18" i="106"/>
  <c r="P21" i="106" s="1"/>
  <c r="P27" i="106" s="1"/>
  <c r="AJ18" i="106"/>
  <c r="AJ21" i="106" s="1"/>
  <c r="AJ27" i="106" s="1"/>
  <c r="AN18" i="99"/>
  <c r="AN22" i="99" s="1"/>
  <c r="AN28" i="99" s="1"/>
  <c r="AN57" i="99" s="1"/>
  <c r="AN65" i="99" s="1"/>
  <c r="N16" i="44"/>
  <c r="M13" i="97" s="1"/>
  <c r="H19" i="116"/>
  <c r="N14" i="127"/>
  <c r="M12" i="122" s="1"/>
  <c r="G21" i="116"/>
  <c r="G27" i="116" s="1"/>
  <c r="F19" i="119"/>
  <c r="L18" i="123"/>
  <c r="J14" i="125" s="1"/>
  <c r="I14" i="115"/>
  <c r="F17" i="111"/>
  <c r="F18" i="111" s="1"/>
  <c r="K36" i="94"/>
  <c r="I18" i="68"/>
  <c r="H17" i="85" s="1"/>
  <c r="H16" i="78"/>
  <c r="L14" i="127"/>
  <c r="K12" i="122" s="1"/>
  <c r="K20" i="128"/>
  <c r="J16" i="120" s="1"/>
  <c r="M17" i="70"/>
  <c r="L14" i="87" s="1"/>
  <c r="O17" i="12"/>
  <c r="N16" i="78" s="1"/>
  <c r="V18" i="117"/>
  <c r="U14" i="118" s="1"/>
  <c r="L18" i="71"/>
  <c r="K17" i="86" s="1"/>
  <c r="H19" i="20"/>
  <c r="G19" i="88" s="1"/>
  <c r="I41" i="88" s="1"/>
  <c r="V18" i="123"/>
  <c r="T14" i="125" s="1"/>
  <c r="H19" i="119"/>
  <c r="K17" i="12"/>
  <c r="J16" i="78" s="1"/>
  <c r="L17" i="58"/>
  <c r="K16" i="81" s="1"/>
  <c r="H14" i="97"/>
  <c r="P14" i="127"/>
  <c r="O12" i="122" s="1"/>
  <c r="H16" i="120"/>
  <c r="L16" i="55"/>
  <c r="K13" i="83" s="1"/>
  <c r="I14" i="118"/>
  <c r="G18" i="68"/>
  <c r="F17" i="85" s="1"/>
  <c r="M19" i="116"/>
  <c r="I17" i="10"/>
  <c r="H16" i="92" s="1"/>
  <c r="G17" i="85"/>
  <c r="L19" i="119"/>
  <c r="I19" i="119"/>
  <c r="J18" i="71"/>
  <c r="I17" i="86" s="1"/>
  <c r="O17" i="70"/>
  <c r="N14" i="87" s="1"/>
  <c r="N18" i="113"/>
  <c r="M14" i="114" s="1"/>
  <c r="K18" i="68"/>
  <c r="J17" i="85" s="1"/>
  <c r="AA18" i="117"/>
  <c r="AB18" i="117" s="1"/>
  <c r="AC18" i="117" s="1"/>
  <c r="O17" i="6"/>
  <c r="E17" i="86"/>
  <c r="I17" i="111"/>
  <c r="L17" i="6"/>
  <c r="K14" i="80" s="1"/>
  <c r="M18" i="113"/>
  <c r="L14" i="114" s="1"/>
  <c r="N17" i="70"/>
  <c r="M14" i="87" s="1"/>
  <c r="I14" i="97"/>
  <c r="M16" i="55"/>
  <c r="L13" i="83" s="1"/>
  <c r="P16" i="55"/>
  <c r="O13" i="83" s="1"/>
  <c r="N16" i="55"/>
  <c r="M13" i="83" s="1"/>
  <c r="K18" i="71"/>
  <c r="J17" i="86" s="1"/>
  <c r="K16" i="55"/>
  <c r="L18" i="117"/>
  <c r="X18" i="117" s="1"/>
  <c r="J19" i="119"/>
  <c r="G19" i="119"/>
  <c r="T18" i="123"/>
  <c r="R14" i="125" s="1"/>
  <c r="E17" i="85"/>
  <c r="I18" i="71"/>
  <c r="H17" i="86" s="1"/>
  <c r="P18" i="123"/>
  <c r="N14" i="125" s="1"/>
  <c r="L14" i="133"/>
  <c r="M22" i="132"/>
  <c r="L15" i="133" s="1"/>
  <c r="P17" i="70"/>
  <c r="O14" i="87" s="1"/>
  <c r="K17" i="70"/>
  <c r="J14" i="87" s="1"/>
  <c r="R18" i="123"/>
  <c r="P14" i="125" s="1"/>
  <c r="Z18" i="123"/>
  <c r="X14" i="125" s="1"/>
  <c r="K17" i="6"/>
  <c r="J14" i="80" s="1"/>
  <c r="P17" i="6"/>
  <c r="O14" i="80" s="1"/>
  <c r="J17" i="58"/>
  <c r="I16" i="81" s="1"/>
  <c r="H15" i="133"/>
  <c r="N14" i="133"/>
  <c r="O22" i="132"/>
  <c r="N15" i="133" s="1"/>
  <c r="K14" i="133"/>
  <c r="L22" i="132"/>
  <c r="K15" i="133" s="1"/>
  <c r="M14" i="133"/>
  <c r="N22" i="132"/>
  <c r="M15" i="133" s="1"/>
  <c r="O36" i="94"/>
  <c r="I36" i="94"/>
  <c r="H18" i="59"/>
  <c r="X18" i="123"/>
  <c r="V14" i="125" s="1"/>
  <c r="O18" i="113"/>
  <c r="N14" i="114" s="1"/>
  <c r="J14" i="133"/>
  <c r="K22" i="132"/>
  <c r="J15" i="133" s="1"/>
  <c r="O14" i="133"/>
  <c r="P22" i="132"/>
  <c r="O15" i="133" s="1"/>
  <c r="I14" i="114"/>
  <c r="H16" i="81"/>
  <c r="K17" i="44"/>
  <c r="J14" i="97" s="1"/>
  <c r="O17" i="44"/>
  <c r="H14" i="114"/>
  <c r="P17" i="44"/>
  <c r="M17" i="44"/>
  <c r="L14" i="97" s="1"/>
  <c r="L18" i="113"/>
  <c r="K14" i="114" s="1"/>
  <c r="F17" i="84"/>
  <c r="P18" i="113"/>
  <c r="O14" i="114" s="1"/>
  <c r="G18" i="59"/>
  <c r="F17" i="82" s="1"/>
  <c r="F16" i="92"/>
  <c r="H17" i="58"/>
  <c r="I16" i="78"/>
  <c r="N17" i="12"/>
  <c r="H18" i="84"/>
  <c r="K18" i="59"/>
  <c r="I17" i="82" s="1"/>
  <c r="E16" i="81"/>
  <c r="I16" i="120"/>
  <c r="N20" i="128"/>
  <c r="M16" i="120" s="1"/>
  <c r="P23" i="67"/>
  <c r="P47" i="67" s="1"/>
  <c r="S23" i="67"/>
  <c r="S47" i="67" s="1"/>
  <c r="O23" i="67"/>
  <c r="O47" i="67" s="1"/>
  <c r="K23" i="67"/>
  <c r="K47" i="67" s="1"/>
  <c r="G23" i="67"/>
  <c r="G47" i="67" s="1"/>
  <c r="P22" i="67"/>
  <c r="P46" i="67" s="1"/>
  <c r="L22" i="67"/>
  <c r="L46" i="67" s="1"/>
  <c r="H22" i="67"/>
  <c r="H46" i="67" s="1"/>
  <c r="D22" i="67"/>
  <c r="D46" i="67" s="1"/>
  <c r="Q21" i="67"/>
  <c r="Q45" i="67" s="1"/>
  <c r="M21" i="67"/>
  <c r="M45" i="67" s="1"/>
  <c r="I21" i="67"/>
  <c r="I45" i="67" s="1"/>
  <c r="E21" i="67"/>
  <c r="E45" i="67" s="1"/>
  <c r="R20" i="67"/>
  <c r="R44" i="67" s="1"/>
  <c r="N20" i="67"/>
  <c r="N44" i="67" s="1"/>
  <c r="J20" i="67"/>
  <c r="J44" i="67" s="1"/>
  <c r="F20" i="67"/>
  <c r="F44" i="67" s="1"/>
  <c r="S19" i="67"/>
  <c r="S43" i="67" s="1"/>
  <c r="O19" i="67"/>
  <c r="O43" i="67" s="1"/>
  <c r="K19" i="67"/>
  <c r="K43" i="67" s="1"/>
  <c r="G19" i="67"/>
  <c r="G43" i="67" s="1"/>
  <c r="P18" i="67"/>
  <c r="P42" i="67" s="1"/>
  <c r="L18" i="67"/>
  <c r="L42" i="67" s="1"/>
  <c r="H18" i="67"/>
  <c r="H42" i="67" s="1"/>
  <c r="D18" i="67"/>
  <c r="D42" i="67" s="1"/>
  <c r="N23" i="67"/>
  <c r="N47" i="67" s="1"/>
  <c r="I23" i="67"/>
  <c r="I47" i="67" s="1"/>
  <c r="D23" i="67"/>
  <c r="D47" i="67" s="1"/>
  <c r="O22" i="67"/>
  <c r="O46" i="67" s="1"/>
  <c r="J22" i="67"/>
  <c r="J46" i="67" s="1"/>
  <c r="E22" i="67"/>
  <c r="E46" i="67" s="1"/>
  <c r="P21" i="67"/>
  <c r="P45" i="67" s="1"/>
  <c r="K21" i="67"/>
  <c r="K45" i="67" s="1"/>
  <c r="F21" i="67"/>
  <c r="F45" i="67" s="1"/>
  <c r="Q20" i="67"/>
  <c r="Q44" i="67" s="1"/>
  <c r="L20" i="67"/>
  <c r="L44" i="67" s="1"/>
  <c r="G20" i="67"/>
  <c r="G44" i="67" s="1"/>
  <c r="R19" i="67"/>
  <c r="R43" i="67" s="1"/>
  <c r="M19" i="67"/>
  <c r="M43" i="67" s="1"/>
  <c r="H19" i="67"/>
  <c r="H43" i="67" s="1"/>
  <c r="N18" i="67"/>
  <c r="N42" i="67" s="1"/>
  <c r="I18" i="67"/>
  <c r="I42" i="67" s="1"/>
  <c r="M23" i="67"/>
  <c r="M47" i="67" s="1"/>
  <c r="H23" i="67"/>
  <c r="H47" i="67" s="1"/>
  <c r="S22" i="67"/>
  <c r="S46" i="67" s="1"/>
  <c r="N22" i="67"/>
  <c r="N46" i="67" s="1"/>
  <c r="I22" i="67"/>
  <c r="I46" i="67" s="1"/>
  <c r="O21" i="67"/>
  <c r="O45" i="67" s="1"/>
  <c r="J21" i="67"/>
  <c r="J45" i="67" s="1"/>
  <c r="D21" i="67"/>
  <c r="D45" i="67" s="1"/>
  <c r="P20" i="67"/>
  <c r="P44" i="67" s="1"/>
  <c r="K20" i="67"/>
  <c r="K44" i="67" s="1"/>
  <c r="E20" i="67"/>
  <c r="E44" i="67" s="1"/>
  <c r="Q19" i="67"/>
  <c r="Q43" i="67" s="1"/>
  <c r="L19" i="67"/>
  <c r="L43" i="67" s="1"/>
  <c r="F19" i="67"/>
  <c r="F43" i="67" s="1"/>
  <c r="R18" i="67"/>
  <c r="R42" i="67" s="1"/>
  <c r="M18" i="67"/>
  <c r="M42" i="67" s="1"/>
  <c r="G18" i="67"/>
  <c r="G42" i="67" s="1"/>
  <c r="R23" i="67"/>
  <c r="R47" i="67" s="1"/>
  <c r="F23" i="67"/>
  <c r="F47" i="67" s="1"/>
  <c r="M22" i="67"/>
  <c r="M46" i="67" s="1"/>
  <c r="S21" i="67"/>
  <c r="S45" i="67" s="1"/>
  <c r="H21" i="67"/>
  <c r="H45" i="67" s="1"/>
  <c r="O20" i="67"/>
  <c r="O44" i="67" s="1"/>
  <c r="D20" i="67"/>
  <c r="D44" i="67" s="1"/>
  <c r="J19" i="67"/>
  <c r="J43" i="67" s="1"/>
  <c r="Q18" i="67"/>
  <c r="Q42" i="67" s="1"/>
  <c r="F18" i="67"/>
  <c r="F42" i="67" s="1"/>
  <c r="L23" i="67"/>
  <c r="L47" i="67" s="1"/>
  <c r="R22" i="67"/>
  <c r="R46" i="67" s="1"/>
  <c r="G22" i="67"/>
  <c r="G46" i="67" s="1"/>
  <c r="N21" i="67"/>
  <c r="N45" i="67" s="1"/>
  <c r="I20" i="67"/>
  <c r="I44" i="67" s="1"/>
  <c r="P19" i="67"/>
  <c r="P43" i="67" s="1"/>
  <c r="E19" i="67"/>
  <c r="E43" i="67" s="1"/>
  <c r="K18" i="67"/>
  <c r="K42" i="67" s="1"/>
  <c r="Q23" i="67"/>
  <c r="Q47" i="67" s="1"/>
  <c r="E23" i="67"/>
  <c r="E47" i="67" s="1"/>
  <c r="K22" i="67"/>
  <c r="K46" i="67" s="1"/>
  <c r="R21" i="67"/>
  <c r="R45" i="67" s="1"/>
  <c r="G21" i="67"/>
  <c r="G45" i="67" s="1"/>
  <c r="M20" i="67"/>
  <c r="M44" i="67" s="1"/>
  <c r="I19" i="67"/>
  <c r="I43" i="67" s="1"/>
  <c r="O18" i="67"/>
  <c r="O42" i="67" s="1"/>
  <c r="E18" i="67"/>
  <c r="E42" i="67" s="1"/>
  <c r="F22" i="67"/>
  <c r="F46" i="67" s="1"/>
  <c r="N19" i="67"/>
  <c r="N43" i="67" s="1"/>
  <c r="Q22" i="67"/>
  <c r="Q46" i="67" s="1"/>
  <c r="L21" i="67"/>
  <c r="L45" i="67" s="1"/>
  <c r="D19" i="67"/>
  <c r="D43" i="67" s="1"/>
  <c r="J23" i="67"/>
  <c r="J47" i="67" s="1"/>
  <c r="S20" i="67"/>
  <c r="S44" i="67" s="1"/>
  <c r="J18" i="67"/>
  <c r="J42" i="67" s="1"/>
  <c r="H20" i="67"/>
  <c r="H44" i="67" s="1"/>
  <c r="K20" i="98"/>
  <c r="K22" i="98" s="1"/>
  <c r="K28" i="98" s="1"/>
  <c r="K57" i="98" s="1"/>
  <c r="K65" i="98" s="1"/>
  <c r="I22" i="98"/>
  <c r="I28" i="98" s="1"/>
  <c r="I57" i="98" s="1"/>
  <c r="I65" i="98" s="1"/>
  <c r="M20" i="98"/>
  <c r="M22" i="98" s="1"/>
  <c r="M28" i="98" s="1"/>
  <c r="M57" i="98" s="1"/>
  <c r="M65" i="98" s="1"/>
  <c r="E17" i="111"/>
  <c r="E18" i="111" s="1"/>
  <c r="F21" i="116"/>
  <c r="F27" i="116" s="1"/>
  <c r="G14" i="93"/>
  <c r="I18" i="19"/>
  <c r="G15" i="93" s="1"/>
  <c r="S17" i="19"/>
  <c r="Q14" i="93" s="1"/>
  <c r="O17" i="19"/>
  <c r="K17" i="19"/>
  <c r="Q17" i="19"/>
  <c r="U17" i="19"/>
  <c r="C23" i="67"/>
  <c r="C47" i="67" s="1"/>
  <c r="C19" i="67"/>
  <c r="C43" i="67" s="1"/>
  <c r="S18" i="67"/>
  <c r="S42" i="67" s="1"/>
  <c r="C18" i="67"/>
  <c r="C42" i="67" s="1"/>
  <c r="C22" i="67"/>
  <c r="C46" i="67" s="1"/>
  <c r="C21" i="67"/>
  <c r="C45" i="67" s="1"/>
  <c r="C20" i="67"/>
  <c r="C44" i="67" s="1"/>
  <c r="N40" i="89"/>
  <c r="K40" i="89"/>
  <c r="H40" i="89"/>
  <c r="J23" i="14"/>
  <c r="F23" i="14"/>
  <c r="M23" i="14"/>
  <c r="I23" i="14"/>
  <c r="H22" i="91" s="1"/>
  <c r="M46" i="91" s="1"/>
  <c r="G23" i="14"/>
  <c r="L23" i="14"/>
  <c r="K23" i="14"/>
  <c r="J22" i="91" s="1"/>
  <c r="H23" i="14"/>
  <c r="G22" i="91" s="1"/>
  <c r="I46" i="91" s="1"/>
  <c r="G14" i="125"/>
  <c r="I20" i="123"/>
  <c r="G15" i="125" s="1"/>
  <c r="Y18" i="123"/>
  <c r="Q18" i="123"/>
  <c r="K18" i="123"/>
  <c r="U18" i="123"/>
  <c r="M18" i="123"/>
  <c r="W18" i="123"/>
  <c r="O18" i="123"/>
  <c r="S18" i="123"/>
  <c r="Q14" i="125" s="1"/>
  <c r="U23" i="74"/>
  <c r="U46" i="74" s="1"/>
  <c r="I11" i="95" s="1"/>
  <c r="U20" i="74"/>
  <c r="U43" i="74" s="1"/>
  <c r="I8" i="95" s="1"/>
  <c r="C18" i="74"/>
  <c r="C41" i="74" s="1"/>
  <c r="I5" i="96" s="1"/>
  <c r="C22" i="74"/>
  <c r="C45" i="74" s="1"/>
  <c r="I9" i="96" s="1"/>
  <c r="C19" i="74"/>
  <c r="C42" i="74" s="1"/>
  <c r="I6" i="96" s="1"/>
  <c r="C21" i="74"/>
  <c r="C44" i="74" s="1"/>
  <c r="I8" i="96" s="1"/>
  <c r="C23" i="74"/>
  <c r="C46" i="74" s="1"/>
  <c r="I10" i="96" s="1"/>
  <c r="C20" i="74"/>
  <c r="C43" i="74" s="1"/>
  <c r="I7" i="96" s="1"/>
  <c r="U18" i="74"/>
  <c r="U41" i="74" s="1"/>
  <c r="I6" i="95" s="1"/>
  <c r="U22" i="74"/>
  <c r="U45" i="74" s="1"/>
  <c r="I10" i="95" s="1"/>
  <c r="U19" i="74"/>
  <c r="U42" i="74" s="1"/>
  <c r="I7" i="95" s="1"/>
  <c r="U21" i="74"/>
  <c r="U44" i="74" s="1"/>
  <c r="I9" i="95" s="1"/>
  <c r="M40" i="89"/>
  <c r="I40" i="89"/>
  <c r="J40" i="89"/>
  <c r="O40" i="89"/>
  <c r="L40" i="89"/>
  <c r="I23" i="74"/>
  <c r="I46" i="74" s="1"/>
  <c r="J10" i="96" s="1"/>
  <c r="E23" i="74"/>
  <c r="E46" i="74" s="1"/>
  <c r="E11" i="95" s="1"/>
  <c r="T22" i="74"/>
  <c r="T45" i="74" s="1"/>
  <c r="D9" i="96" s="1"/>
  <c r="H22" i="74"/>
  <c r="H45" i="74" s="1"/>
  <c r="C10" i="95" s="1"/>
  <c r="D22" i="74"/>
  <c r="D45" i="74" s="1"/>
  <c r="G9" i="96" s="1"/>
  <c r="O21" i="74"/>
  <c r="O44" i="74" s="1"/>
  <c r="H9" i="95" s="1"/>
  <c r="K21" i="74"/>
  <c r="K44" i="74" s="1"/>
  <c r="D9" i="95" s="1"/>
  <c r="G21" i="74"/>
  <c r="G44" i="74" s="1"/>
  <c r="B8" i="96" s="1"/>
  <c r="I20" i="74"/>
  <c r="I43" i="74" s="1"/>
  <c r="J7" i="96" s="1"/>
  <c r="E20" i="74"/>
  <c r="E43" i="74" s="1"/>
  <c r="E8" i="95" s="1"/>
  <c r="T19" i="74"/>
  <c r="T42" i="74" s="1"/>
  <c r="D6" i="96" s="1"/>
  <c r="H19" i="74"/>
  <c r="H42" i="74" s="1"/>
  <c r="C7" i="95" s="1"/>
  <c r="D19" i="74"/>
  <c r="D42" i="74" s="1"/>
  <c r="G6" i="96" s="1"/>
  <c r="O18" i="74"/>
  <c r="O41" i="74" s="1"/>
  <c r="H6" i="95" s="1"/>
  <c r="K18" i="74"/>
  <c r="K41" i="74" s="1"/>
  <c r="D6" i="95" s="1"/>
  <c r="G18" i="74"/>
  <c r="G41" i="74" s="1"/>
  <c r="B5" i="96" s="1"/>
  <c r="T23" i="74"/>
  <c r="T46" i="74" s="1"/>
  <c r="D10" i="96" s="1"/>
  <c r="H23" i="74"/>
  <c r="H46" i="74" s="1"/>
  <c r="C11" i="95" s="1"/>
  <c r="D23" i="74"/>
  <c r="D46" i="74" s="1"/>
  <c r="G10" i="96" s="1"/>
  <c r="O22" i="74"/>
  <c r="O45" i="74" s="1"/>
  <c r="H10" i="95" s="1"/>
  <c r="K22" i="74"/>
  <c r="K45" i="74" s="1"/>
  <c r="D10" i="95" s="1"/>
  <c r="G22" i="74"/>
  <c r="G45" i="74" s="1"/>
  <c r="B9" i="96" s="1"/>
  <c r="N21" i="74"/>
  <c r="N44" i="74" s="1"/>
  <c r="G9" i="95" s="1"/>
  <c r="J21" i="74"/>
  <c r="J44" i="74" s="1"/>
  <c r="C8" i="96" s="1"/>
  <c r="F21" i="74"/>
  <c r="F44" i="74" s="1"/>
  <c r="B9" i="95" s="1"/>
  <c r="T20" i="74"/>
  <c r="T43" i="74" s="1"/>
  <c r="D7" i="96" s="1"/>
  <c r="H20" i="74"/>
  <c r="H43" i="74" s="1"/>
  <c r="C8" i="95" s="1"/>
  <c r="D20" i="74"/>
  <c r="D43" i="74" s="1"/>
  <c r="G7" i="96" s="1"/>
  <c r="O19" i="74"/>
  <c r="O42" i="74" s="1"/>
  <c r="H7" i="95" s="1"/>
  <c r="K19" i="74"/>
  <c r="K42" i="74" s="1"/>
  <c r="D7" i="95" s="1"/>
  <c r="G19" i="74"/>
  <c r="G42" i="74" s="1"/>
  <c r="B6" i="96" s="1"/>
  <c r="N18" i="74"/>
  <c r="N41" i="74" s="1"/>
  <c r="G6" i="95" s="1"/>
  <c r="J18" i="74"/>
  <c r="J41" i="74" s="1"/>
  <c r="C5" i="96" s="1"/>
  <c r="F18" i="74"/>
  <c r="F41" i="74" s="1"/>
  <c r="B6" i="95" s="1"/>
  <c r="N23" i="74"/>
  <c r="N46" i="74" s="1"/>
  <c r="G11" i="95" s="1"/>
  <c r="F23" i="74"/>
  <c r="F46" i="74" s="1"/>
  <c r="B11" i="95" s="1"/>
  <c r="I22" i="74"/>
  <c r="I45" i="74" s="1"/>
  <c r="J9" i="96" s="1"/>
  <c r="T21" i="74"/>
  <c r="T44" i="74" s="1"/>
  <c r="D8" i="96" s="1"/>
  <c r="N20" i="74"/>
  <c r="N43" i="74" s="1"/>
  <c r="G8" i="95" s="1"/>
  <c r="F20" i="74"/>
  <c r="F43" i="74" s="1"/>
  <c r="B8" i="95" s="1"/>
  <c r="I19" i="74"/>
  <c r="I42" i="74" s="1"/>
  <c r="J6" i="96" s="1"/>
  <c r="T18" i="74"/>
  <c r="T41" i="74" s="1"/>
  <c r="D5" i="96" s="1"/>
  <c r="D18" i="74"/>
  <c r="D41" i="74" s="1"/>
  <c r="G5" i="96" s="1"/>
  <c r="K23" i="74"/>
  <c r="K46" i="74" s="1"/>
  <c r="D11" i="95" s="1"/>
  <c r="N22" i="74"/>
  <c r="N45" i="74" s="1"/>
  <c r="G10" i="95" s="1"/>
  <c r="F22" i="74"/>
  <c r="F45" i="74" s="1"/>
  <c r="B10" i="95" s="1"/>
  <c r="I21" i="74"/>
  <c r="I44" i="74" s="1"/>
  <c r="J8" i="96" s="1"/>
  <c r="K20" i="74"/>
  <c r="K43" i="74" s="1"/>
  <c r="D8" i="95" s="1"/>
  <c r="N19" i="74"/>
  <c r="N42" i="74" s="1"/>
  <c r="G7" i="95" s="1"/>
  <c r="F19" i="74"/>
  <c r="F42" i="74" s="1"/>
  <c r="B7" i="95" s="1"/>
  <c r="I18" i="74"/>
  <c r="I41" i="74" s="1"/>
  <c r="J5" i="96" s="1"/>
  <c r="G23" i="74"/>
  <c r="G46" i="74" s="1"/>
  <c r="B10" i="96" s="1"/>
  <c r="J22" i="74"/>
  <c r="J45" i="74" s="1"/>
  <c r="C9" i="96" s="1"/>
  <c r="O20" i="74"/>
  <c r="O43" i="74" s="1"/>
  <c r="H8" i="95" s="1"/>
  <c r="E18" i="74"/>
  <c r="E41" i="74" s="1"/>
  <c r="E6" i="95" s="1"/>
  <c r="E22" i="74"/>
  <c r="E45" i="74" s="1"/>
  <c r="E10" i="95" s="1"/>
  <c r="H21" i="74"/>
  <c r="H44" i="74" s="1"/>
  <c r="C9" i="95" s="1"/>
  <c r="J20" i="74"/>
  <c r="J43" i="74" s="1"/>
  <c r="C7" i="96" s="1"/>
  <c r="J23" i="74"/>
  <c r="J46" i="74" s="1"/>
  <c r="C10" i="96" s="1"/>
  <c r="H18" i="74"/>
  <c r="H41" i="74" s="1"/>
  <c r="C6" i="95" s="1"/>
  <c r="E19" i="74"/>
  <c r="E42" i="74" s="1"/>
  <c r="E7" i="95" s="1"/>
  <c r="E21" i="74"/>
  <c r="E44" i="74" s="1"/>
  <c r="E9" i="95" s="1"/>
  <c r="J19" i="74"/>
  <c r="J42" i="74" s="1"/>
  <c r="C6" i="96" s="1"/>
  <c r="O23" i="74"/>
  <c r="O46" i="74" s="1"/>
  <c r="H11" i="95" s="1"/>
  <c r="G20" i="74"/>
  <c r="G43" i="74" s="1"/>
  <c r="B7" i="96" s="1"/>
  <c r="U22" i="98"/>
  <c r="U28" i="98" s="1"/>
  <c r="U57" i="98" s="1"/>
  <c r="U65" i="98" s="1"/>
  <c r="W20" i="98"/>
  <c r="Y16" i="50"/>
  <c r="U16" i="50"/>
  <c r="Q16" i="50"/>
  <c r="M16" i="50"/>
  <c r="W16" i="50"/>
  <c r="O16" i="50"/>
  <c r="I17" i="50"/>
  <c r="H15" i="77" s="1"/>
  <c r="S16" i="50"/>
  <c r="H14" i="77"/>
  <c r="K16" i="50"/>
  <c r="K20" i="113"/>
  <c r="J15" i="114" s="1"/>
  <c r="I19" i="69"/>
  <c r="L28" i="18"/>
  <c r="H28" i="18"/>
  <c r="K28" i="18"/>
  <c r="J27" i="90" s="1"/>
  <c r="Y57" i="90" s="1"/>
  <c r="G28" i="18"/>
  <c r="J28" i="18"/>
  <c r="I27" i="90" s="1"/>
  <c r="U57" i="90" s="1"/>
  <c r="I28" i="18"/>
  <c r="H27" i="90" s="1"/>
  <c r="M57" i="90" s="1"/>
  <c r="M28" i="18"/>
  <c r="F28" i="18"/>
  <c r="H14" i="118"/>
  <c r="Y18" i="117"/>
  <c r="U18" i="117"/>
  <c r="Q18" i="117"/>
  <c r="M18" i="117"/>
  <c r="W18" i="117"/>
  <c r="O18" i="117"/>
  <c r="I20" i="117"/>
  <c r="H15" i="118" s="1"/>
  <c r="K18" i="117"/>
  <c r="S18" i="117"/>
  <c r="J14" i="93"/>
  <c r="Z17" i="19"/>
  <c r="U14" i="77"/>
  <c r="L12" i="83"/>
  <c r="I15" i="127"/>
  <c r="H13" i="122" s="1"/>
  <c r="H11" i="122"/>
  <c r="G17" i="126"/>
  <c r="F15" i="121" s="1"/>
  <c r="F13" i="121"/>
  <c r="K22" i="125"/>
  <c r="J16" i="123"/>
  <c r="H13" i="125" s="1"/>
  <c r="O11" i="122"/>
  <c r="L22" i="118"/>
  <c r="CB78" i="118"/>
  <c r="BH78" i="118"/>
  <c r="AN78" i="118"/>
  <c r="J13" i="97"/>
  <c r="L16" i="123"/>
  <c r="J13" i="125" s="1"/>
  <c r="G27" i="107"/>
  <c r="O13" i="77"/>
  <c r="N13" i="121"/>
  <c r="J13" i="121"/>
  <c r="W40" i="88"/>
  <c r="K40" i="88"/>
  <c r="H20" i="88"/>
  <c r="U40" i="88"/>
  <c r="M40" i="88"/>
  <c r="I20" i="88"/>
  <c r="O40" i="88"/>
  <c r="G40" i="88"/>
  <c r="Z40" i="88" s="1"/>
  <c r="Z42" i="88" s="1"/>
  <c r="B24" i="88" s="1"/>
  <c r="B23" i="88" s="1"/>
  <c r="F20" i="88"/>
  <c r="S40" i="88"/>
  <c r="Y40" i="88"/>
  <c r="J20" i="88"/>
  <c r="Q40" i="88"/>
  <c r="M22" i="93"/>
  <c r="O22" i="128" l="1"/>
  <c r="O28" i="128" s="1"/>
  <c r="O57" i="128" s="1"/>
  <c r="O65" i="128" s="1"/>
  <c r="G13" i="118"/>
  <c r="E16" i="82"/>
  <c r="E18" i="82" s="1"/>
  <c r="N39" i="89"/>
  <c r="G28" i="128"/>
  <c r="G57" i="128" s="1"/>
  <c r="G65" i="128" s="1"/>
  <c r="I15" i="120"/>
  <c r="J20" i="117"/>
  <c r="I15" i="118" s="1"/>
  <c r="H26" i="117"/>
  <c r="E16" i="85"/>
  <c r="E18" i="85" s="1"/>
  <c r="H39" i="89"/>
  <c r="G18" i="12"/>
  <c r="F17" i="78" s="1"/>
  <c r="F19" i="71"/>
  <c r="I18" i="44"/>
  <c r="H15" i="97" s="1"/>
  <c r="F15" i="120"/>
  <c r="AU69" i="119"/>
  <c r="R20" i="117"/>
  <c r="Q15" i="118" s="1"/>
  <c r="F20" i="89"/>
  <c r="H20" i="113"/>
  <c r="G15" i="114" s="1"/>
  <c r="G21" i="7"/>
  <c r="H19" i="59"/>
  <c r="J18" i="6"/>
  <c r="I15" i="80" s="1"/>
  <c r="H18" i="19"/>
  <c r="F15" i="93" s="1"/>
  <c r="H22" i="128"/>
  <c r="H28" i="128" s="1"/>
  <c r="H57" i="128" s="1"/>
  <c r="H65" i="128" s="1"/>
  <c r="N20" i="117"/>
  <c r="M15" i="118" s="1"/>
  <c r="G20" i="112"/>
  <c r="F15" i="115" s="1"/>
  <c r="T18" i="19"/>
  <c r="R15" i="93" s="1"/>
  <c r="AC20" i="117"/>
  <c r="AC26" i="117" s="1"/>
  <c r="BR73" i="120"/>
  <c r="J17" i="50"/>
  <c r="I15" i="77" s="1"/>
  <c r="J17" i="60"/>
  <c r="I13" i="79" s="1"/>
  <c r="J17" i="126"/>
  <c r="I15" i="121" s="1"/>
  <c r="H17" i="126"/>
  <c r="G15" i="121" s="1"/>
  <c r="P17" i="126"/>
  <c r="O15" i="121" s="1"/>
  <c r="F16" i="94"/>
  <c r="F18" i="94" s="1"/>
  <c r="AD73" i="120"/>
  <c r="I15" i="78"/>
  <c r="J21" i="116"/>
  <c r="J27" i="116" s="1"/>
  <c r="I22" i="128"/>
  <c r="I28" i="128" s="1"/>
  <c r="I57" i="128" s="1"/>
  <c r="I65" i="128" s="1"/>
  <c r="F45" i="91"/>
  <c r="N17" i="126"/>
  <c r="M15" i="121" s="1"/>
  <c r="J19" i="68"/>
  <c r="F18" i="10"/>
  <c r="AT23" i="129"/>
  <c r="AT29" i="129" s="1"/>
  <c r="AT58" i="129" s="1"/>
  <c r="AT66" i="129" s="1"/>
  <c r="N45" i="91"/>
  <c r="G18" i="119"/>
  <c r="G20" i="119" s="1"/>
  <c r="F15" i="114"/>
  <c r="I13" i="115"/>
  <c r="P23" i="132"/>
  <c r="J23" i="129"/>
  <c r="J29" i="129" s="1"/>
  <c r="J58" i="129" s="1"/>
  <c r="J66" i="129" s="1"/>
  <c r="G11" i="79"/>
  <c r="J16" i="82"/>
  <c r="J18" i="82" s="1"/>
  <c r="F13" i="125"/>
  <c r="J19" i="69"/>
  <c r="H18" i="12"/>
  <c r="G17" i="78" s="1"/>
  <c r="K35" i="94"/>
  <c r="I18" i="86"/>
  <c r="G16" i="84"/>
  <c r="G18" i="84" s="1"/>
  <c r="J13" i="115"/>
  <c r="L18" i="19"/>
  <c r="J15" i="93" s="1"/>
  <c r="I19" i="59"/>
  <c r="N19" i="59"/>
  <c r="I20" i="20"/>
  <c r="I18" i="12"/>
  <c r="H17" i="78" s="1"/>
  <c r="F13" i="87"/>
  <c r="T13" i="93"/>
  <c r="H45" i="91"/>
  <c r="H13" i="87"/>
  <c r="P18" i="19"/>
  <c r="N15" i="93" s="1"/>
  <c r="G16" i="85"/>
  <c r="G18" i="85" s="1"/>
  <c r="H18" i="6"/>
  <c r="G15" i="80" s="1"/>
  <c r="J17" i="55"/>
  <c r="I14" i="83" s="1"/>
  <c r="J45" i="91"/>
  <c r="G11" i="122"/>
  <c r="V23" i="129"/>
  <c r="V29" i="129" s="1"/>
  <c r="V58" i="129" s="1"/>
  <c r="V66" i="129" s="1"/>
  <c r="J18" i="119"/>
  <c r="J20" i="119" s="1"/>
  <c r="F17" i="92"/>
  <c r="T17" i="50"/>
  <c r="S15" i="77" s="1"/>
  <c r="H21" i="116"/>
  <c r="H27" i="116" s="1"/>
  <c r="I20" i="112"/>
  <c r="H15" i="115" s="1"/>
  <c r="F11" i="122"/>
  <c r="E15" i="81"/>
  <c r="E17" i="81" s="1"/>
  <c r="N20" i="112"/>
  <c r="M15" i="115" s="1"/>
  <c r="J18" i="85"/>
  <c r="P21" i="108"/>
  <c r="B25" i="122" s="1"/>
  <c r="B24" i="122" s="1"/>
  <c r="K16" i="85"/>
  <c r="K18" i="85" s="1"/>
  <c r="L18" i="70"/>
  <c r="K15" i="87" s="1"/>
  <c r="G19" i="71"/>
  <c r="O17" i="55"/>
  <c r="N14" i="83" s="1"/>
  <c r="P17" i="60"/>
  <c r="O13" i="79" s="1"/>
  <c r="F13" i="97"/>
  <c r="I19" i="48"/>
  <c r="O20" i="112"/>
  <c r="N15" i="115" s="1"/>
  <c r="Q56" i="90"/>
  <c r="F18" i="84"/>
  <c r="L20" i="112"/>
  <c r="K15" i="115" s="1"/>
  <c r="H23" i="129"/>
  <c r="G12" i="83"/>
  <c r="AA69" i="119"/>
  <c r="L19" i="69"/>
  <c r="I18" i="6"/>
  <c r="H15" i="80" s="1"/>
  <c r="M21" i="116"/>
  <c r="M27" i="116" s="1"/>
  <c r="P20" i="112"/>
  <c r="O15" i="115" s="1"/>
  <c r="BM62" i="111"/>
  <c r="BM66" i="111" s="1"/>
  <c r="H16" i="82"/>
  <c r="H18" i="82" s="1"/>
  <c r="Z21" i="108"/>
  <c r="J18" i="44"/>
  <c r="I15" i="97" s="1"/>
  <c r="AW62" i="111"/>
  <c r="AW66" i="111" s="1"/>
  <c r="AL23" i="129"/>
  <c r="AL29" i="129" s="1"/>
  <c r="AL58" i="129" s="1"/>
  <c r="AL66" i="129" s="1"/>
  <c r="G13" i="97"/>
  <c r="F19" i="69"/>
  <c r="I20" i="113"/>
  <c r="I26" i="113" s="1"/>
  <c r="G18" i="10"/>
  <c r="I17" i="55"/>
  <c r="H14" i="83" s="1"/>
  <c r="L17" i="60"/>
  <c r="K13" i="79" s="1"/>
  <c r="H21" i="7"/>
  <c r="I18" i="94"/>
  <c r="Q35" i="94"/>
  <c r="P18" i="12"/>
  <c r="O17" i="78" s="1"/>
  <c r="I18" i="58"/>
  <c r="H18" i="94"/>
  <c r="W35" i="94"/>
  <c r="J19" i="48"/>
  <c r="F21" i="7"/>
  <c r="K16" i="82"/>
  <c r="K18" i="82" s="1"/>
  <c r="H19" i="48"/>
  <c r="BN22" i="104"/>
  <c r="G39" i="89"/>
  <c r="G18" i="58"/>
  <c r="N20" i="123"/>
  <c r="N26" i="123" s="1"/>
  <c r="N57" i="123" s="1"/>
  <c r="N65" i="123" s="1"/>
  <c r="R18" i="19"/>
  <c r="P15" i="93" s="1"/>
  <c r="H17" i="92"/>
  <c r="H27" i="104"/>
  <c r="H58" i="104" s="1"/>
  <c r="Z59" i="104" s="1"/>
  <c r="Z22" i="102"/>
  <c r="K18" i="58"/>
  <c r="O18" i="44"/>
  <c r="N15" i="97" s="1"/>
  <c r="L19" i="48"/>
  <c r="K17" i="60"/>
  <c r="J13" i="79" s="1"/>
  <c r="AJ27" i="108"/>
  <c r="AJ21" i="108"/>
  <c r="G19" i="69"/>
  <c r="H18" i="10"/>
  <c r="J21" i="7"/>
  <c r="L20" i="119"/>
  <c r="H27" i="102"/>
  <c r="AT28" i="102" s="1"/>
  <c r="G45" i="91"/>
  <c r="V17" i="50"/>
  <c r="U15" i="77" s="1"/>
  <c r="H13" i="93"/>
  <c r="J18" i="70"/>
  <c r="I15" i="87" s="1"/>
  <c r="H19" i="71"/>
  <c r="I21" i="7"/>
  <c r="BE62" i="111"/>
  <c r="BE66" i="111" s="1"/>
  <c r="Z22" i="105"/>
  <c r="K19" i="69"/>
  <c r="M19" i="48"/>
  <c r="M20" i="112"/>
  <c r="L15" i="115" s="1"/>
  <c r="J16" i="94"/>
  <c r="N18" i="19"/>
  <c r="L15" i="93" s="1"/>
  <c r="Z22" i="103"/>
  <c r="AJ22" i="107"/>
  <c r="B29" i="79"/>
  <c r="B28" i="79" s="1"/>
  <c r="E20" i="89"/>
  <c r="P22" i="100"/>
  <c r="B21" i="92" s="1"/>
  <c r="B20" i="92" s="1"/>
  <c r="N19" i="48"/>
  <c r="H18" i="86"/>
  <c r="J39" i="89"/>
  <c r="AT28" i="103"/>
  <c r="H17" i="81"/>
  <c r="P22" i="101"/>
  <c r="P28" i="100"/>
  <c r="BN22" i="103"/>
  <c r="Z22" i="107"/>
  <c r="AJ22" i="106"/>
  <c r="AJ22" i="101"/>
  <c r="AT22" i="103"/>
  <c r="Z28" i="103"/>
  <c r="F13" i="80"/>
  <c r="G18" i="6"/>
  <c r="F15" i="80" s="1"/>
  <c r="BN23" i="99"/>
  <c r="Z22" i="101"/>
  <c r="BN28" i="103"/>
  <c r="N18" i="44"/>
  <c r="M15" i="97" s="1"/>
  <c r="K18" i="86"/>
  <c r="M17" i="60"/>
  <c r="L13" i="79" s="1"/>
  <c r="N17" i="50"/>
  <c r="M15" i="77" s="1"/>
  <c r="H18" i="70"/>
  <c r="G15" i="87" s="1"/>
  <c r="G27" i="101"/>
  <c r="P28" i="101" s="1"/>
  <c r="AT22" i="102"/>
  <c r="P22" i="107"/>
  <c r="B27" i="80" s="1"/>
  <c r="B26" i="80" s="1"/>
  <c r="AT29" i="99"/>
  <c r="L18" i="44"/>
  <c r="K15" i="97" s="1"/>
  <c r="J20" i="113"/>
  <c r="I15" i="114" s="1"/>
  <c r="U62" i="111"/>
  <c r="U66" i="111" s="1"/>
  <c r="J15" i="127"/>
  <c r="I13" i="122" s="1"/>
  <c r="L18" i="12"/>
  <c r="K17" i="78" s="1"/>
  <c r="P22" i="128"/>
  <c r="O17" i="120" s="1"/>
  <c r="O62" i="111"/>
  <c r="O66" i="111" s="1"/>
  <c r="Z29" i="99"/>
  <c r="M18" i="12"/>
  <c r="L17" i="78" s="1"/>
  <c r="G20" i="88"/>
  <c r="L17" i="126"/>
  <c r="K15" i="121" s="1"/>
  <c r="L17" i="50"/>
  <c r="K15" i="77" s="1"/>
  <c r="K17" i="126"/>
  <c r="J15" i="121" s="1"/>
  <c r="M22" i="128"/>
  <c r="L17" i="120" s="1"/>
  <c r="P20" i="117"/>
  <c r="O15" i="118" s="1"/>
  <c r="P18" i="70"/>
  <c r="O15" i="87" s="1"/>
  <c r="L22" i="128"/>
  <c r="L28" i="128" s="1"/>
  <c r="L57" i="128" s="1"/>
  <c r="L65" i="128" s="1"/>
  <c r="X17" i="50"/>
  <c r="W15" i="77" s="1"/>
  <c r="M15" i="127"/>
  <c r="L13" i="122" s="1"/>
  <c r="K15" i="127"/>
  <c r="J13" i="122" s="1"/>
  <c r="Z17" i="50"/>
  <c r="Y15" i="77" s="1"/>
  <c r="P17" i="50"/>
  <c r="O15" i="77" s="1"/>
  <c r="O15" i="127"/>
  <c r="N13" i="122" s="1"/>
  <c r="L20" i="113"/>
  <c r="L26" i="113" s="1"/>
  <c r="O17" i="126"/>
  <c r="N15" i="121" s="1"/>
  <c r="M17" i="126"/>
  <c r="L15" i="121" s="1"/>
  <c r="I18" i="111"/>
  <c r="V20" i="117"/>
  <c r="U15" i="118" s="1"/>
  <c r="N17" i="60"/>
  <c r="M13" i="79" s="1"/>
  <c r="R17" i="50"/>
  <c r="Q15" i="77" s="1"/>
  <c r="G17" i="55"/>
  <c r="F14" i="83" s="1"/>
  <c r="F12" i="83"/>
  <c r="O17" i="60"/>
  <c r="N13" i="79" s="1"/>
  <c r="Z23" i="99"/>
  <c r="B46" i="78" s="1"/>
  <c r="B45" i="78" s="1"/>
  <c r="Z27" i="108"/>
  <c r="BN22" i="102"/>
  <c r="J29" i="18"/>
  <c r="Z22" i="100"/>
  <c r="L39" i="89"/>
  <c r="O39" i="89"/>
  <c r="BN29" i="99"/>
  <c r="P22" i="106"/>
  <c r="B22" i="86" s="1"/>
  <c r="B21" i="86" s="1"/>
  <c r="Z20" i="123"/>
  <c r="X15" i="125" s="1"/>
  <c r="AT23" i="99"/>
  <c r="M18" i="70"/>
  <c r="L15" i="87" s="1"/>
  <c r="G17" i="111"/>
  <c r="G18" i="111" s="1"/>
  <c r="L17" i="111"/>
  <c r="L18" i="111" s="1"/>
  <c r="M18" i="6"/>
  <c r="L15" i="80" s="1"/>
  <c r="M14" i="80"/>
  <c r="N18" i="6"/>
  <c r="M15" i="80" s="1"/>
  <c r="H18" i="119"/>
  <c r="H20" i="119" s="1"/>
  <c r="N23" i="129"/>
  <c r="N29" i="129" s="1"/>
  <c r="N58" i="129" s="1"/>
  <c r="N66" i="129" s="1"/>
  <c r="AA62" i="111"/>
  <c r="AA66" i="111" s="1"/>
  <c r="Z28" i="100"/>
  <c r="P27" i="108"/>
  <c r="L20" i="123"/>
  <c r="L26" i="123" s="1"/>
  <c r="L57" i="123" s="1"/>
  <c r="L65" i="123" s="1"/>
  <c r="AJ22" i="105"/>
  <c r="X18" i="19"/>
  <c r="V15" i="93" s="1"/>
  <c r="I17" i="60"/>
  <c r="H13" i="79" s="1"/>
  <c r="H11" i="79"/>
  <c r="Z22" i="104"/>
  <c r="AJ28" i="100"/>
  <c r="AT22" i="104"/>
  <c r="P22" i="105"/>
  <c r="B22" i="84" s="1"/>
  <c r="B21" i="84" s="1"/>
  <c r="AJ22" i="100"/>
  <c r="Z22" i="106"/>
  <c r="I19" i="116"/>
  <c r="H17" i="111" s="1"/>
  <c r="H18" i="111" s="1"/>
  <c r="N19" i="116"/>
  <c r="N21" i="116" s="1"/>
  <c r="N27" i="116" s="1"/>
  <c r="O18" i="12"/>
  <c r="N17" i="78" s="1"/>
  <c r="H20" i="20"/>
  <c r="H17" i="50"/>
  <c r="G15" i="77" s="1"/>
  <c r="G13" i="77"/>
  <c r="H20" i="112"/>
  <c r="G15" i="115" s="1"/>
  <c r="G13" i="115"/>
  <c r="AG62" i="111"/>
  <c r="AG66" i="111" s="1"/>
  <c r="V20" i="123"/>
  <c r="T15" i="125" s="1"/>
  <c r="F18" i="85"/>
  <c r="L19" i="71"/>
  <c r="J19" i="71"/>
  <c r="K17" i="81"/>
  <c r="O18" i="70"/>
  <c r="N15" i="87" s="1"/>
  <c r="J18" i="86"/>
  <c r="N15" i="127"/>
  <c r="M13" i="122" s="1"/>
  <c r="I18" i="82"/>
  <c r="H18" i="85"/>
  <c r="F20" i="119"/>
  <c r="L17" i="55"/>
  <c r="K14" i="83" s="1"/>
  <c r="N17" i="55"/>
  <c r="M14" i="83" s="1"/>
  <c r="T18" i="117"/>
  <c r="T20" i="117" s="1"/>
  <c r="S15" i="118" s="1"/>
  <c r="K22" i="128"/>
  <c r="K18" i="44"/>
  <c r="J15" i="97" s="1"/>
  <c r="E18" i="86"/>
  <c r="I19" i="68"/>
  <c r="L18" i="58"/>
  <c r="P15" i="127"/>
  <c r="O13" i="122" s="1"/>
  <c r="G19" i="68"/>
  <c r="L15" i="127"/>
  <c r="K13" i="122" s="1"/>
  <c r="K18" i="12"/>
  <c r="J17" i="78" s="1"/>
  <c r="K19" i="71"/>
  <c r="N20" i="113"/>
  <c r="M15" i="114" s="1"/>
  <c r="AB20" i="117"/>
  <c r="AB26" i="117" s="1"/>
  <c r="I19" i="71"/>
  <c r="L18" i="6"/>
  <c r="K15" i="80" s="1"/>
  <c r="N18" i="70"/>
  <c r="M15" i="87" s="1"/>
  <c r="AA20" i="117"/>
  <c r="AA26" i="117" s="1"/>
  <c r="P18" i="6"/>
  <c r="O15" i="80" s="1"/>
  <c r="I20" i="119"/>
  <c r="I18" i="10"/>
  <c r="N14" i="80"/>
  <c r="O18" i="6"/>
  <c r="N15" i="80" s="1"/>
  <c r="X20" i="123"/>
  <c r="V15" i="125" s="1"/>
  <c r="M17" i="55"/>
  <c r="L14" i="83" s="1"/>
  <c r="K19" i="68"/>
  <c r="M20" i="113"/>
  <c r="L15" i="114" s="1"/>
  <c r="Z18" i="117"/>
  <c r="Y14" i="118" s="1"/>
  <c r="J13" i="83"/>
  <c r="K17" i="55"/>
  <c r="J14" i="83" s="1"/>
  <c r="J18" i="58"/>
  <c r="R20" i="123"/>
  <c r="P15" i="125" s="1"/>
  <c r="T20" i="123"/>
  <c r="R15" i="125" s="1"/>
  <c r="K14" i="118"/>
  <c r="M18" i="44"/>
  <c r="L15" i="97" s="1"/>
  <c r="P17" i="55"/>
  <c r="O14" i="83" s="1"/>
  <c r="I17" i="81"/>
  <c r="L20" i="117"/>
  <c r="K15" i="118" s="1"/>
  <c r="P20" i="123"/>
  <c r="N15" i="125" s="1"/>
  <c r="K18" i="70"/>
  <c r="J15" i="87" s="1"/>
  <c r="Z36" i="94"/>
  <c r="K18" i="6"/>
  <c r="J15" i="80" s="1"/>
  <c r="N14" i="97"/>
  <c r="F18" i="82"/>
  <c r="O20" i="113"/>
  <c r="N15" i="114" s="1"/>
  <c r="P20" i="113"/>
  <c r="O15" i="114" s="1"/>
  <c r="O14" i="97"/>
  <c r="P18" i="44"/>
  <c r="O15" i="97" s="1"/>
  <c r="H24" i="14"/>
  <c r="I24" i="14"/>
  <c r="M16" i="78"/>
  <c r="N18" i="12"/>
  <c r="M17" i="78" s="1"/>
  <c r="G19" i="59"/>
  <c r="K19" i="59"/>
  <c r="N22" i="128"/>
  <c r="N28" i="128" s="1"/>
  <c r="N57" i="128" s="1"/>
  <c r="N65" i="128" s="1"/>
  <c r="K24" i="14"/>
  <c r="J23" i="91"/>
  <c r="K29" i="18"/>
  <c r="G16" i="81"/>
  <c r="G17" i="81" s="1"/>
  <c r="H18" i="58"/>
  <c r="I14" i="93"/>
  <c r="M17" i="19"/>
  <c r="K18" i="19"/>
  <c r="I15" i="93" s="1"/>
  <c r="N14" i="118"/>
  <c r="O20" i="117"/>
  <c r="N15" i="118" s="1"/>
  <c r="T14" i="118"/>
  <c r="U20" i="117"/>
  <c r="T15" i="118" s="1"/>
  <c r="L27" i="90"/>
  <c r="L28" i="90" s="1"/>
  <c r="M29" i="18"/>
  <c r="Q17" i="50"/>
  <c r="P15" i="77" s="1"/>
  <c r="P14" i="77"/>
  <c r="K22" i="91"/>
  <c r="K23" i="91" s="1"/>
  <c r="L24" i="14"/>
  <c r="I26" i="123"/>
  <c r="I57" i="123" s="1"/>
  <c r="I65" i="123" s="1"/>
  <c r="G27" i="90"/>
  <c r="H29" i="18"/>
  <c r="K17" i="50"/>
  <c r="J15" i="77" s="1"/>
  <c r="J14" i="77"/>
  <c r="N14" i="77"/>
  <c r="O17" i="50"/>
  <c r="N15" i="77" s="1"/>
  <c r="U17" i="50"/>
  <c r="T15" i="77" s="1"/>
  <c r="T14" i="77"/>
  <c r="O20" i="123"/>
  <c r="M15" i="125" s="1"/>
  <c r="M14" i="125"/>
  <c r="I14" i="125"/>
  <c r="K20" i="123"/>
  <c r="F22" i="91"/>
  <c r="G24" i="14"/>
  <c r="I22" i="91"/>
  <c r="J24" i="14"/>
  <c r="I29" i="18"/>
  <c r="X14" i="93"/>
  <c r="Z18" i="19"/>
  <c r="X15" i="93" s="1"/>
  <c r="J14" i="118"/>
  <c r="K20" i="117"/>
  <c r="J15" i="118" s="1"/>
  <c r="M20" i="117"/>
  <c r="L15" i="118" s="1"/>
  <c r="L14" i="118"/>
  <c r="K27" i="90"/>
  <c r="K28" i="90" s="1"/>
  <c r="L29" i="18"/>
  <c r="V14" i="77"/>
  <c r="W17" i="50"/>
  <c r="V15" i="77" s="1"/>
  <c r="Y17" i="50"/>
  <c r="X15" i="77" s="1"/>
  <c r="X14" i="77"/>
  <c r="W20" i="123"/>
  <c r="U15" i="125" s="1"/>
  <c r="U14" i="125"/>
  <c r="O14" i="125"/>
  <c r="Q20" i="123"/>
  <c r="O15" i="125" s="1"/>
  <c r="W14" i="118"/>
  <c r="X20" i="117"/>
  <c r="W15" i="118" s="1"/>
  <c r="P40" i="89"/>
  <c r="O18" i="19"/>
  <c r="M15" i="93" s="1"/>
  <c r="M14" i="93"/>
  <c r="S20" i="123"/>
  <c r="Q15" i="125" s="1"/>
  <c r="S14" i="125"/>
  <c r="U20" i="123"/>
  <c r="S15" i="125" s="1"/>
  <c r="E22" i="91"/>
  <c r="F24" i="14"/>
  <c r="O14" i="93"/>
  <c r="Q18" i="19"/>
  <c r="O15" i="93" s="1"/>
  <c r="R14" i="118"/>
  <c r="S20" i="117"/>
  <c r="R15" i="118" s="1"/>
  <c r="V14" i="118"/>
  <c r="W20" i="117"/>
  <c r="V15" i="118" s="1"/>
  <c r="X14" i="118"/>
  <c r="Y20" i="117"/>
  <c r="X15" i="118" s="1"/>
  <c r="P14" i="118"/>
  <c r="Q20" i="117"/>
  <c r="P15" i="118" s="1"/>
  <c r="E27" i="90"/>
  <c r="F29" i="18"/>
  <c r="F27" i="90"/>
  <c r="F28" i="90" s="1"/>
  <c r="G29" i="18"/>
  <c r="S17" i="50"/>
  <c r="R15" i="77" s="1"/>
  <c r="R14" i="77"/>
  <c r="M17" i="50"/>
  <c r="L15" i="77" s="1"/>
  <c r="L14" i="77"/>
  <c r="W22" i="98"/>
  <c r="W28" i="98" s="1"/>
  <c r="W57" i="98" s="1"/>
  <c r="W65" i="98" s="1"/>
  <c r="Y20" i="98"/>
  <c r="Y22" i="98" s="1"/>
  <c r="Y28" i="98" s="1"/>
  <c r="Y57" i="98" s="1"/>
  <c r="Y65" i="98" s="1"/>
  <c r="K14" i="125"/>
  <c r="M20" i="123"/>
  <c r="W14" i="125"/>
  <c r="Y20" i="123"/>
  <c r="W15" i="125" s="1"/>
  <c r="L22" i="91"/>
  <c r="L23" i="91" s="1"/>
  <c r="M24" i="14"/>
  <c r="S14" i="93"/>
  <c r="W17" i="19"/>
  <c r="U18" i="19"/>
  <c r="S15" i="93" s="1"/>
  <c r="S18" i="19"/>
  <c r="Q15" i="93" s="1"/>
  <c r="G64" i="100"/>
  <c r="P57" i="100"/>
  <c r="Z57" i="100"/>
  <c r="AJ57" i="100"/>
  <c r="G20" i="89"/>
  <c r="M39" i="89"/>
  <c r="I39" i="89"/>
  <c r="M45" i="91"/>
  <c r="H23" i="91"/>
  <c r="AJ28" i="107"/>
  <c r="Z28" i="107"/>
  <c r="P28" i="107"/>
  <c r="G58" i="107"/>
  <c r="I28" i="90"/>
  <c r="U56" i="90"/>
  <c r="H57" i="98"/>
  <c r="M56" i="90"/>
  <c r="H28" i="90"/>
  <c r="P28" i="105"/>
  <c r="AJ28" i="105"/>
  <c r="Z28" i="105"/>
  <c r="BN58" i="99"/>
  <c r="H65" i="99"/>
  <c r="AT58" i="99"/>
  <c r="Z58" i="99"/>
  <c r="P28" i="106"/>
  <c r="AJ28" i="106"/>
  <c r="Z28" i="106"/>
  <c r="N22" i="118"/>
  <c r="J20" i="123"/>
  <c r="I17" i="120"/>
  <c r="J28" i="128"/>
  <c r="J57" i="128" s="1"/>
  <c r="J65" i="128" s="1"/>
  <c r="N22" i="77"/>
  <c r="J28" i="90"/>
  <c r="Y56" i="90"/>
  <c r="AJ56" i="108"/>
  <c r="Z56" i="108"/>
  <c r="P56" i="108"/>
  <c r="G63" i="108"/>
  <c r="M22" i="125"/>
  <c r="F15" i="125"/>
  <c r="H26" i="123"/>
  <c r="H57" i="123" s="1"/>
  <c r="H65" i="123" s="1"/>
  <c r="I45" i="91"/>
  <c r="G23" i="91"/>
  <c r="BN59" i="103"/>
  <c r="H66" i="103"/>
  <c r="Z59" i="103"/>
  <c r="AT59" i="103"/>
  <c r="O22" i="93"/>
  <c r="Q22" i="93" s="1"/>
  <c r="S22" i="93" s="1"/>
  <c r="N17" i="120" l="1"/>
  <c r="J26" i="117"/>
  <c r="J26" i="113"/>
  <c r="R26" i="117"/>
  <c r="BN28" i="104"/>
  <c r="G17" i="120"/>
  <c r="N26" i="117"/>
  <c r="H17" i="120"/>
  <c r="I35" i="94"/>
  <c r="G35" i="94"/>
  <c r="S35" i="94"/>
  <c r="O35" i="94"/>
  <c r="B30" i="121"/>
  <c r="B29" i="121" s="1"/>
  <c r="B26" i="133"/>
  <c r="B25" i="133" s="1"/>
  <c r="B27" i="135"/>
  <c r="B26" i="135" s="1"/>
  <c r="BN59" i="104"/>
  <c r="B22" i="82"/>
  <c r="B21" i="82" s="1"/>
  <c r="BN28" i="102"/>
  <c r="H15" i="114"/>
  <c r="Z24" i="129"/>
  <c r="H66" i="104"/>
  <c r="AT67" i="104" s="1"/>
  <c r="H29" i="129"/>
  <c r="Z30" i="129" s="1"/>
  <c r="H58" i="102"/>
  <c r="BN59" i="102" s="1"/>
  <c r="AT59" i="104"/>
  <c r="BN24" i="129"/>
  <c r="Z28" i="102"/>
  <c r="AT28" i="104"/>
  <c r="Z28" i="104"/>
  <c r="AT24" i="129"/>
  <c r="BQ67" i="111"/>
  <c r="L15" i="125"/>
  <c r="B21" i="81"/>
  <c r="B20" i="81" s="1"/>
  <c r="G56" i="101"/>
  <c r="Z57" i="101" s="1"/>
  <c r="P21" i="112"/>
  <c r="B26" i="97"/>
  <c r="B25" i="97" s="1"/>
  <c r="B32" i="114"/>
  <c r="B31" i="114" s="1"/>
  <c r="B31" i="115"/>
  <c r="B30" i="115" s="1"/>
  <c r="B26" i="83"/>
  <c r="B25" i="83" s="1"/>
  <c r="B26" i="87"/>
  <c r="B25" i="87" s="1"/>
  <c r="J18" i="94"/>
  <c r="Y35" i="94"/>
  <c r="Z56" i="90"/>
  <c r="Z28" i="101"/>
  <c r="AJ28" i="101"/>
  <c r="P28" i="128"/>
  <c r="P57" i="128" s="1"/>
  <c r="P65" i="128" s="1"/>
  <c r="K17" i="120"/>
  <c r="M28" i="128"/>
  <c r="M57" i="128" s="1"/>
  <c r="M65" i="128" s="1"/>
  <c r="M17" i="111"/>
  <c r="M18" i="111" s="1"/>
  <c r="K19" i="116"/>
  <c r="K21" i="116" s="1"/>
  <c r="K27" i="116" s="1"/>
  <c r="I21" i="116"/>
  <c r="I27" i="116" s="1"/>
  <c r="S14" i="118"/>
  <c r="J15" i="125"/>
  <c r="K15" i="114"/>
  <c r="O19" i="116"/>
  <c r="O21" i="116" s="1"/>
  <c r="O27" i="116" s="1"/>
  <c r="A49" i="93"/>
  <c r="A48" i="93" s="1"/>
  <c r="A50" i="125"/>
  <c r="A49" i="125" s="1"/>
  <c r="P45" i="91"/>
  <c r="Z20" i="117"/>
  <c r="Y15" i="118" s="1"/>
  <c r="AW67" i="111"/>
  <c r="P39" i="89"/>
  <c r="P41" i="89" s="1"/>
  <c r="B24" i="89" s="1"/>
  <c r="B23" i="89" s="1"/>
  <c r="AC67" i="111"/>
  <c r="K28" i="128"/>
  <c r="K57" i="128" s="1"/>
  <c r="K65" i="128" s="1"/>
  <c r="J17" i="120"/>
  <c r="P23" i="128"/>
  <c r="B22" i="85"/>
  <c r="B21" i="85" s="1"/>
  <c r="P19" i="70"/>
  <c r="M17" i="120"/>
  <c r="L26" i="117"/>
  <c r="P19" i="44"/>
  <c r="P18" i="55"/>
  <c r="P21" i="113"/>
  <c r="AT23" i="98"/>
  <c r="BD23" i="128"/>
  <c r="AJ23" i="128"/>
  <c r="Z29" i="98"/>
  <c r="O46" i="91"/>
  <c r="I23" i="91"/>
  <c r="Z23" i="98"/>
  <c r="AT29" i="98"/>
  <c r="X57" i="90"/>
  <c r="N57" i="90"/>
  <c r="V57" i="90"/>
  <c r="J57" i="90"/>
  <c r="R57" i="90"/>
  <c r="W57" i="90"/>
  <c r="H57" i="90"/>
  <c r="P57" i="90"/>
  <c r="E28" i="90"/>
  <c r="S57" i="90"/>
  <c r="T57" i="90"/>
  <c r="K57" i="90"/>
  <c r="L57" i="90"/>
  <c r="O57" i="90"/>
  <c r="K46" i="91"/>
  <c r="F23" i="91"/>
  <c r="Q57" i="90"/>
  <c r="I57" i="90"/>
  <c r="G28" i="90"/>
  <c r="K14" i="93"/>
  <c r="Y17" i="19"/>
  <c r="M18" i="19"/>
  <c r="BN23" i="98"/>
  <c r="H46" i="91"/>
  <c r="J46" i="91"/>
  <c r="N46" i="91"/>
  <c r="L46" i="91"/>
  <c r="E23" i="91"/>
  <c r="BN29" i="98"/>
  <c r="W18" i="19"/>
  <c r="U15" i="93" s="1"/>
  <c r="U14" i="93"/>
  <c r="K15" i="125"/>
  <c r="M26" i="123"/>
  <c r="M57" i="123" s="1"/>
  <c r="M65" i="123" s="1"/>
  <c r="I15" i="125"/>
  <c r="K26" i="123"/>
  <c r="K57" i="123" s="1"/>
  <c r="K65" i="123" s="1"/>
  <c r="P64" i="108"/>
  <c r="Z64" i="108"/>
  <c r="AJ64" i="108"/>
  <c r="J26" i="123"/>
  <c r="J57" i="123" s="1"/>
  <c r="J65" i="123" s="1"/>
  <c r="H15" i="125"/>
  <c r="O22" i="125"/>
  <c r="Q22" i="125" s="1"/>
  <c r="S22" i="125" s="1"/>
  <c r="P22" i="77"/>
  <c r="P22" i="118"/>
  <c r="BN66" i="99"/>
  <c r="AT66" i="99"/>
  <c r="Z66" i="99"/>
  <c r="BN30" i="129"/>
  <c r="BN67" i="103"/>
  <c r="AT67" i="103"/>
  <c r="Z67" i="103"/>
  <c r="Z58" i="98"/>
  <c r="H65" i="98"/>
  <c r="AT58" i="98"/>
  <c r="BN58" i="98"/>
  <c r="Z59" i="107"/>
  <c r="G66" i="107"/>
  <c r="P59" i="107"/>
  <c r="AJ59" i="107"/>
  <c r="Z22" i="123"/>
  <c r="AJ65" i="100"/>
  <c r="Z65" i="100"/>
  <c r="P65" i="100"/>
  <c r="Z35" i="94" l="1"/>
  <c r="Z37" i="94" s="1"/>
  <c r="B22" i="94" s="1"/>
  <c r="B21" i="94" s="1"/>
  <c r="Z67" i="104"/>
  <c r="BN67" i="104"/>
  <c r="AT30" i="129"/>
  <c r="H58" i="129"/>
  <c r="Z59" i="129" s="1"/>
  <c r="AT59" i="102"/>
  <c r="Z59" i="102"/>
  <c r="H66" i="102"/>
  <c r="BN67" i="102" s="1"/>
  <c r="AJ57" i="101"/>
  <c r="AC21" i="117"/>
  <c r="P57" i="101"/>
  <c r="G64" i="101"/>
  <c r="N17" i="111"/>
  <c r="N18" i="111" s="1"/>
  <c r="L19" i="116"/>
  <c r="K17" i="111" s="1"/>
  <c r="K18" i="111" s="1"/>
  <c r="J17" i="111"/>
  <c r="J18" i="111" s="1"/>
  <c r="Z26" i="117"/>
  <c r="Z27" i="117" s="1"/>
  <c r="Z21" i="117"/>
  <c r="B33" i="118"/>
  <c r="B32" i="118" s="1"/>
  <c r="B22" i="111"/>
  <c r="B21" i="111" s="1"/>
  <c r="K15" i="93"/>
  <c r="Z57" i="90"/>
  <c r="Z58" i="90" s="1"/>
  <c r="B32" i="90" s="1"/>
  <c r="B31" i="90" s="1"/>
  <c r="P46" i="91"/>
  <c r="P47" i="91" s="1"/>
  <c r="W14" i="93"/>
  <c r="Y18" i="19"/>
  <c r="W15" i="93" s="1"/>
  <c r="R22" i="77"/>
  <c r="Z66" i="98"/>
  <c r="AT66" i="98"/>
  <c r="BN66" i="98"/>
  <c r="R22" i="118"/>
  <c r="AJ67" i="107"/>
  <c r="Z67" i="107"/>
  <c r="P67" i="107"/>
  <c r="Z67" i="102" l="1"/>
  <c r="BN59" i="129"/>
  <c r="H66" i="129"/>
  <c r="AT67" i="129" s="1"/>
  <c r="AT59" i="129"/>
  <c r="AT67" i="102"/>
  <c r="P65" i="101"/>
  <c r="AJ65" i="101"/>
  <c r="Z65" i="101"/>
  <c r="L21" i="116"/>
  <c r="L27" i="116" s="1"/>
  <c r="AC27" i="117"/>
  <c r="Z20" i="19"/>
  <c r="T22" i="118"/>
  <c r="T22" i="77"/>
  <c r="U22" i="93"/>
  <c r="Z67" i="129" l="1"/>
  <c r="BN67" i="129"/>
  <c r="O22" i="116"/>
  <c r="L22" i="116"/>
  <c r="O28" i="116"/>
  <c r="L28" i="116"/>
  <c r="V22" i="118"/>
  <c r="V22" i="77"/>
  <c r="U22" i="125"/>
  <c r="W22" i="93"/>
  <c r="W22" i="125" l="1"/>
  <c r="X22" i="118"/>
  <c r="X22" i="77"/>
  <c r="P23" i="134" l="1"/>
  <c r="F22" i="134"/>
</calcChain>
</file>

<file path=xl/comments1.xml><?xml version="1.0" encoding="utf-8"?>
<comments xmlns="http://schemas.openxmlformats.org/spreadsheetml/2006/main">
  <authors>
    <author>Author</author>
  </authors>
  <commentList>
    <comment ref="D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Reconfirm
</t>
        </r>
      </text>
    </comment>
    <comment ref="E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Fuel filter part not available
</t>
        </r>
      </text>
    </comment>
  </commentList>
</comments>
</file>

<file path=xl/comments2.xml><?xml version="1.0" encoding="utf-8"?>
<comments xmlns="http://schemas.openxmlformats.org/spreadsheetml/2006/main">
  <authors>
    <author>tkm06520</author>
  </authors>
  <commentList>
    <comment ref="B5" authorId="0" shapeId="0">
      <text>
        <r>
          <rPr>
            <b/>
            <sz val="8"/>
            <color indexed="81"/>
            <rFont val="Tahoma"/>
            <family val="2"/>
          </rPr>
          <t>tkm06520:</t>
        </r>
        <r>
          <rPr>
            <sz val="8"/>
            <color indexed="81"/>
            <rFont val="Tahoma"/>
            <family val="2"/>
          </rPr>
          <t xml:space="preserve">
Direct by Supplier</t>
        </r>
      </text>
    </comment>
    <comment ref="B12" authorId="0" shapeId="0">
      <text>
        <r>
          <rPr>
            <b/>
            <sz val="8"/>
            <color indexed="81"/>
            <rFont val="Tahoma"/>
            <family val="2"/>
          </rPr>
          <t>tkm06520:</t>
        </r>
        <r>
          <rPr>
            <sz val="8"/>
            <color indexed="81"/>
            <rFont val="Tahoma"/>
            <family val="2"/>
          </rPr>
          <t xml:space="preserve">
Direct by Supplier
</t>
        </r>
      </text>
    </comment>
  </commentList>
</comments>
</file>

<file path=xl/comments3.xml><?xml version="1.0" encoding="utf-8"?>
<comments xmlns="http://schemas.openxmlformats.org/spreadsheetml/2006/main">
  <authors>
    <author>Karthik</author>
  </authors>
  <commentList>
    <comment ref="B7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  <comment ref="D13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Pending confirmation</t>
        </r>
      </text>
    </comment>
  </commentList>
</comments>
</file>

<file path=xl/comments4.xml><?xml version="1.0" encoding="utf-8"?>
<comments xmlns="http://schemas.openxmlformats.org/spreadsheetml/2006/main">
  <authors>
    <author>Karthik</author>
  </authors>
  <commentList>
    <comment ref="C33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</commentList>
</comments>
</file>

<file path=xl/comments5.xml><?xml version="1.0" encoding="utf-8"?>
<comments xmlns="http://schemas.openxmlformats.org/spreadsheetml/2006/main">
  <authors>
    <author>Karthik</author>
  </authors>
  <commentList>
    <comment ref="D11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Pending confirmation</t>
        </r>
      </text>
    </comment>
  </commentList>
</comments>
</file>

<file path=xl/comments6.xml><?xml version="1.0" encoding="utf-8"?>
<comments xmlns="http://schemas.openxmlformats.org/spreadsheetml/2006/main">
  <authors>
    <author>Karthik</author>
  </authors>
  <commentList>
    <comment ref="B8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  <comment ref="D14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Pending confirmation</t>
        </r>
      </text>
    </comment>
  </commentList>
</comments>
</file>

<file path=xl/comments7.xml><?xml version="1.0" encoding="utf-8"?>
<comments xmlns="http://schemas.openxmlformats.org/spreadsheetml/2006/main">
  <authors>
    <author>Karthik</author>
  </authors>
  <commentList>
    <comment ref="C30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</commentList>
</comments>
</file>

<file path=xl/comments8.xml><?xml version="1.0" encoding="utf-8"?>
<comments xmlns="http://schemas.openxmlformats.org/spreadsheetml/2006/main">
  <authors>
    <author>Karthik</author>
  </authors>
  <commentList>
    <comment ref="D12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Pending confirmation</t>
        </r>
      </text>
    </comment>
  </commentList>
</comments>
</file>

<file path=xl/comments9.xml><?xml version="1.0" encoding="utf-8"?>
<comments xmlns="http://schemas.openxmlformats.org/spreadsheetml/2006/main">
  <authors>
    <author>Karthik</author>
  </authors>
  <commentList>
    <comment ref="B8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</commentList>
</comments>
</file>

<file path=xl/comments10.xml><?xml version="1.0" encoding="utf-8"?>
<comments xmlns="http://schemas.openxmlformats.org/spreadsheetml/2006/main">
  <authors>
    <author>Karthik</author>
  </authors>
  <commentList>
    <comment ref="C26" authorId="0" shapeId="0">
      <text>
        <r>
          <rPr>
            <b/>
            <sz val="10"/>
            <color indexed="81"/>
            <rFont val="Tahoma"/>
            <family val="2"/>
          </rPr>
          <t>Karthik:</t>
        </r>
        <r>
          <rPr>
            <sz val="10"/>
            <color indexed="81"/>
            <rFont val="Tahoma"/>
            <family val="2"/>
          </rPr>
          <t xml:space="preserve">
Cross Check
</t>
        </r>
      </text>
    </comment>
  </commentList>
</comments>
</file>

<file path=xl/comments11.xml><?xml version="1.0" encoding="utf-8"?>
<comments xmlns="http://schemas.openxmlformats.org/spreadsheetml/2006/main">
  <authors>
    <author>MAYANK PRAKASH (TKM)</author>
  </authors>
  <commentList>
    <comment ref="C34" authorId="0" shapeId="0">
      <text>
        <r>
          <rPr>
            <b/>
            <sz val="9"/>
            <color indexed="81"/>
            <rFont val="Tahoma"/>
            <family val="2"/>
          </rPr>
          <t>MAYANK PRAKASH (TKM):</t>
        </r>
        <r>
          <rPr>
            <sz val="9"/>
            <color indexed="81"/>
            <rFont val="Tahoma"/>
            <family val="2"/>
          </rPr>
          <t xml:space="preserve">
Tyre prices taken from Praveer San on 05/10/2017 based on OE parts, Bridgestone and highest spec parts
</t>
        </r>
      </text>
    </comment>
  </commentList>
</comments>
</file>

<file path=xl/sharedStrings.xml><?xml version="1.0" encoding="utf-8"?>
<sst xmlns="http://schemas.openxmlformats.org/spreadsheetml/2006/main" count="8971" uniqueCount="661">
  <si>
    <t>Cotter Pin</t>
  </si>
  <si>
    <t>Oil Seal</t>
  </si>
  <si>
    <t>Differential Oil</t>
  </si>
  <si>
    <t>Part No.</t>
  </si>
  <si>
    <t>Pre Filter</t>
  </si>
  <si>
    <t>Grease Cap</t>
  </si>
  <si>
    <t>Spark Plugs</t>
  </si>
  <si>
    <t>Quantity (Litres / No.)</t>
  </si>
  <si>
    <t>Spark Plug</t>
  </si>
  <si>
    <t>Fuel Filter</t>
  </si>
  <si>
    <t>Main Filter</t>
  </si>
  <si>
    <t>Timing Belt</t>
  </si>
  <si>
    <t>Air Cleaner Filter</t>
  </si>
  <si>
    <t>No.</t>
  </si>
  <si>
    <t>Quantity (Litre / No.)</t>
  </si>
  <si>
    <t>Part Name</t>
  </si>
  <si>
    <t>Engine Oil Filter</t>
  </si>
  <si>
    <t>Air Conditioning Filter</t>
  </si>
  <si>
    <t>Gasket Engine Oil Drain Plug</t>
  </si>
  <si>
    <t>Drive Belt - V Ribbed</t>
  </si>
  <si>
    <t>Drive Belt - Vane Pump</t>
  </si>
  <si>
    <t>Drive Belt - Compressor</t>
  </si>
  <si>
    <t>Engine Oil Filter (Non-EGR)</t>
  </si>
  <si>
    <t>Engine Oil (1 Litre)</t>
  </si>
  <si>
    <t>Long Life Coolant (1 Litre)</t>
  </si>
  <si>
    <t>Brake Fluid (250 ml)</t>
  </si>
  <si>
    <t>Windshield Washer Fluid (75 ml)</t>
  </si>
  <si>
    <t>Filler &amp; Drain Plug Gasket</t>
  </si>
  <si>
    <t>Labour</t>
  </si>
  <si>
    <t>Serviceparts Charges (Rs.)</t>
  </si>
  <si>
    <t>Total Charges (Rs.)</t>
  </si>
  <si>
    <t xml:space="preserve">Qualis (Diesel) Periodic Maintenance Charges </t>
  </si>
  <si>
    <t>Cost / Unit (Rs.)</t>
  </si>
  <si>
    <t>Grease (1 Kg)</t>
  </si>
  <si>
    <t xml:space="preserve">Qualis (Petrol) Periodic Maintenance Charges </t>
  </si>
  <si>
    <t>Servicepats Charges (Rs.)</t>
  </si>
  <si>
    <t xml:space="preserve"> Prado (Petrol) Periodic Maintenance Charges</t>
  </si>
  <si>
    <t xml:space="preserve">Innova (Diesel) Periodic Maintenance Charges </t>
  </si>
  <si>
    <t xml:space="preserve">Innova (Petrol) Periodic Maintenance Charges </t>
  </si>
  <si>
    <t>Qualis</t>
  </si>
  <si>
    <t>Diesel</t>
  </si>
  <si>
    <t>Wheel Alignment</t>
  </si>
  <si>
    <t>Corolla</t>
  </si>
  <si>
    <t>Innova</t>
  </si>
  <si>
    <t>Camry</t>
  </si>
  <si>
    <t>Prado</t>
  </si>
  <si>
    <t>Petrol</t>
  </si>
  <si>
    <t>Super Long Life Coolant</t>
  </si>
  <si>
    <t xml:space="preserve">Labour </t>
  </si>
  <si>
    <t>Corolla (Petrol) Periodic Maintenance Charges</t>
  </si>
  <si>
    <t>Altis</t>
  </si>
  <si>
    <t xml:space="preserve">New Camry </t>
  </si>
  <si>
    <t>Differential Gear Oil</t>
  </si>
  <si>
    <t xml:space="preserve">Fortuner (Diesel) Periodic Maintenance Charges </t>
  </si>
  <si>
    <t>Fortuner</t>
  </si>
  <si>
    <t>Prado (Diesel) Periodic Maintenance Charges</t>
  </si>
  <si>
    <t>Prius</t>
  </si>
  <si>
    <t>Engine Oil [1 L]</t>
  </si>
  <si>
    <t>Prius (Petrol) Periodic Maintenance Charges</t>
  </si>
  <si>
    <t>Altis (Diesel) Periodic Maintenance Charges</t>
  </si>
  <si>
    <t>Etios (Petrol) Periodic Maintenance Charges</t>
  </si>
  <si>
    <t>90915TA005</t>
  </si>
  <si>
    <t>871390D060</t>
  </si>
  <si>
    <t>178010Y020</t>
  </si>
  <si>
    <t>Cost / Unit (Rs.) [MRP]</t>
  </si>
  <si>
    <t xml:space="preserve"> </t>
  </si>
  <si>
    <t>Etios</t>
  </si>
  <si>
    <t xml:space="preserve">Engine Oil </t>
  </si>
  <si>
    <t>`</t>
  </si>
  <si>
    <t>Flat Rate [Hour]</t>
  </si>
  <si>
    <t>Replacement Item</t>
  </si>
  <si>
    <t>LC200</t>
  </si>
  <si>
    <t>Hybrid</t>
  </si>
  <si>
    <t>NGK15R</t>
  </si>
  <si>
    <t>RZF50</t>
  </si>
  <si>
    <t>LF50</t>
  </si>
  <si>
    <t>KUN40</t>
  </si>
  <si>
    <t>TGN40</t>
  </si>
  <si>
    <t>ZZE122</t>
  </si>
  <si>
    <t>ZZE142</t>
  </si>
  <si>
    <t>NDE140</t>
  </si>
  <si>
    <t>ACV30</t>
  </si>
  <si>
    <t>ACV40</t>
  </si>
  <si>
    <t>KUN51R</t>
  </si>
  <si>
    <t>GRJ120</t>
  </si>
  <si>
    <t>BU29J</t>
  </si>
  <si>
    <t>VDJ200</t>
  </si>
  <si>
    <t>ZVW30</t>
  </si>
  <si>
    <t>Brake Pad [Front]</t>
  </si>
  <si>
    <t>0.8</t>
  </si>
  <si>
    <t>Brake Pad [Rear]</t>
  </si>
  <si>
    <t>Brake Shoe</t>
  </si>
  <si>
    <t>Clutch Disc</t>
  </si>
  <si>
    <t>Tyre</t>
  </si>
  <si>
    <t>1.2</t>
  </si>
  <si>
    <t>Service Charges [Rs.] (inclusive of Service Tax)</t>
  </si>
  <si>
    <t>KDJ150R</t>
  </si>
  <si>
    <t>Serviceparts Charges [Rs.] (inclusive of Tax)</t>
  </si>
  <si>
    <t>Tyre [Tubeless]</t>
  </si>
  <si>
    <t>Total Replacement Cost [Rs.](inclusive of Tax)</t>
  </si>
  <si>
    <t>Wheel Alignment
[Service Charge Only]</t>
  </si>
  <si>
    <t>Serviceparts Numbers</t>
  </si>
  <si>
    <t>0446502350</t>
  </si>
  <si>
    <t>044650K190</t>
  </si>
  <si>
    <t>0446502110</t>
  </si>
  <si>
    <t>0446533320</t>
  </si>
  <si>
    <t>0446533450</t>
  </si>
  <si>
    <t>0446560270</t>
  </si>
  <si>
    <t>0446560320</t>
  </si>
  <si>
    <t>0446560280</t>
  </si>
  <si>
    <t>0446547060</t>
  </si>
  <si>
    <t>0446602050</t>
  </si>
  <si>
    <t>0446602181</t>
  </si>
  <si>
    <t>0446633130</t>
  </si>
  <si>
    <t>0446660080</t>
  </si>
  <si>
    <t>0446660140</t>
  </si>
  <si>
    <t>0446660120</t>
  </si>
  <si>
    <t>0446647020</t>
  </si>
  <si>
    <t>044950D080</t>
  </si>
  <si>
    <t>044950B050</t>
  </si>
  <si>
    <t>044950K110</t>
  </si>
  <si>
    <t>044950K120</t>
  </si>
  <si>
    <t>312500D150</t>
  </si>
  <si>
    <t>312500B080</t>
  </si>
  <si>
    <t>312500K040</t>
  </si>
  <si>
    <t>312500K100</t>
  </si>
  <si>
    <t>3125002110</t>
  </si>
  <si>
    <t>3125052050</t>
  </si>
  <si>
    <t xml:space="preserve">PSR0D421 </t>
  </si>
  <si>
    <t>PSR0D143/239/266</t>
  </si>
  <si>
    <t>PSR0D126/226</t>
  </si>
  <si>
    <t>PSR0D142/229/267</t>
  </si>
  <si>
    <t>PSR0D170/171/290/317</t>
  </si>
  <si>
    <t>PSR0D122/173/292</t>
  </si>
  <si>
    <t>PSR0D325/337</t>
  </si>
  <si>
    <t>PSR00353</t>
  </si>
  <si>
    <t>4265260F90</t>
  </si>
  <si>
    <t>PSR10677</t>
  </si>
  <si>
    <t>3.9/4.1</t>
  </si>
  <si>
    <t>Altis (Petrol) Periodic Maintenance Charges</t>
  </si>
  <si>
    <t>178010M020</t>
  </si>
  <si>
    <t>Etios/Liva</t>
  </si>
  <si>
    <t>Altis MMC</t>
  </si>
  <si>
    <t>ZRE142</t>
  </si>
  <si>
    <t>0446502340</t>
  </si>
  <si>
    <t>3125052131</t>
  </si>
  <si>
    <t>3125012600</t>
  </si>
  <si>
    <t>PSR11310</t>
  </si>
  <si>
    <t xml:space="preserve">Etios\Liva </t>
  </si>
  <si>
    <t>NUK</t>
  </si>
  <si>
    <t>Labour Charges (Rs.)</t>
  </si>
  <si>
    <t>Part Number</t>
  </si>
  <si>
    <t>MRP</t>
  </si>
  <si>
    <t>042340B010</t>
  </si>
  <si>
    <t>178010C010</t>
  </si>
  <si>
    <t>178010C030</t>
  </si>
  <si>
    <t>178010D030</t>
  </si>
  <si>
    <t>178010N050</t>
  </si>
  <si>
    <t>233000C020</t>
  </si>
  <si>
    <t>233000D030</t>
  </si>
  <si>
    <t>90915TB001</t>
  </si>
  <si>
    <t>90915TD004</t>
  </si>
  <si>
    <t>90915YZZD2</t>
  </si>
  <si>
    <t>0888083119</t>
  </si>
  <si>
    <t>0415231090</t>
  </si>
  <si>
    <t>9043012031</t>
  </si>
  <si>
    <t>2339026280</t>
  </si>
  <si>
    <t>8713902060</t>
  </si>
  <si>
    <t>0888980074</t>
  </si>
  <si>
    <t>0882380015</t>
  </si>
  <si>
    <t>0880880020</t>
  </si>
  <si>
    <t>0415237010</t>
  </si>
  <si>
    <t>0888580713</t>
  </si>
  <si>
    <t>0888581006</t>
  </si>
  <si>
    <t>0888780709</t>
  </si>
  <si>
    <t>0888980041</t>
  </si>
  <si>
    <t>1780128030</t>
  </si>
  <si>
    <t>1780130080</t>
  </si>
  <si>
    <t>1780131090</t>
  </si>
  <si>
    <t>1780135030</t>
  </si>
  <si>
    <t>1780137020</t>
  </si>
  <si>
    <t>2330021010</t>
  </si>
  <si>
    <t>2330031100</t>
  </si>
  <si>
    <t>2330079515</t>
  </si>
  <si>
    <t>2339030180</t>
  </si>
  <si>
    <t>2339064480</t>
  </si>
  <si>
    <t>4351422020</t>
  </si>
  <si>
    <t>7702402152</t>
  </si>
  <si>
    <t>7702433060</t>
  </si>
  <si>
    <t>7702475010</t>
  </si>
  <si>
    <t>8713906050</t>
  </si>
  <si>
    <t>8713906080</t>
  </si>
  <si>
    <t>8713933010</t>
  </si>
  <si>
    <t>8713947010</t>
  </si>
  <si>
    <t>9008043030</t>
  </si>
  <si>
    <t>9008092016</t>
  </si>
  <si>
    <t>9008092021</t>
  </si>
  <si>
    <t>9008092022</t>
  </si>
  <si>
    <t>9031148001</t>
  </si>
  <si>
    <t>9091510003</t>
  </si>
  <si>
    <t>9091510004</t>
  </si>
  <si>
    <t>9091520003</t>
  </si>
  <si>
    <t>9091520004</t>
  </si>
  <si>
    <t>9091901064</t>
  </si>
  <si>
    <t>9091901164</t>
  </si>
  <si>
    <t>9091901235</t>
  </si>
  <si>
    <t>9091901237</t>
  </si>
  <si>
    <t>9091901253</t>
  </si>
  <si>
    <t>9538104025</t>
  </si>
  <si>
    <t>1215710010</t>
  </si>
  <si>
    <t>1356809130</t>
  </si>
  <si>
    <t>1356859106</t>
  </si>
  <si>
    <t>Others</t>
  </si>
  <si>
    <t>Service Tax</t>
  </si>
  <si>
    <t>9091901233</t>
  </si>
  <si>
    <t>178010H030</t>
  </si>
  <si>
    <t>Dealer Category</t>
  </si>
  <si>
    <t>A+</t>
  </si>
  <si>
    <t>Type</t>
  </si>
  <si>
    <t>Peridic Maintainence Charge (Rs.)</t>
  </si>
  <si>
    <t>General Repair rate (/Hr in Rs.)</t>
  </si>
  <si>
    <t>Model</t>
  </si>
  <si>
    <t>5k / multiples</t>
  </si>
  <si>
    <t>10K / multiples</t>
  </si>
  <si>
    <t>40K  / multiples</t>
  </si>
  <si>
    <t>-</t>
  </si>
  <si>
    <t>A</t>
  </si>
  <si>
    <t>B</t>
  </si>
  <si>
    <t>Select Dealer Category</t>
  </si>
  <si>
    <t>0446502370</t>
  </si>
  <si>
    <t>044650K020</t>
  </si>
  <si>
    <t>0446506131</t>
  </si>
  <si>
    <t>0446547070</t>
  </si>
  <si>
    <t>0446606210</t>
  </si>
  <si>
    <t>0446647060</t>
  </si>
  <si>
    <t>3125035374</t>
  </si>
  <si>
    <t>3125033061</t>
  </si>
  <si>
    <t>3125033041</t>
  </si>
  <si>
    <t>312500K221</t>
  </si>
  <si>
    <t>New Prius</t>
  </si>
  <si>
    <t>ASV50R</t>
  </si>
  <si>
    <t xml:space="preserve">New FMC Camry </t>
  </si>
  <si>
    <t>PM Part</t>
  </si>
  <si>
    <t>GR Part</t>
  </si>
  <si>
    <t>Coolant</t>
  </si>
  <si>
    <t>Engine Oil</t>
  </si>
  <si>
    <t xml:space="preserve">FRT </t>
  </si>
  <si>
    <t>FRT</t>
  </si>
  <si>
    <t>0446528340</t>
  </si>
  <si>
    <t>5158 (14") / 5253(15")</t>
  </si>
  <si>
    <t>2321747020</t>
  </si>
  <si>
    <t>1780120040</t>
  </si>
  <si>
    <t>1780126020</t>
  </si>
  <si>
    <t>* Engine Oil Replacement Quantity for Altis Diesel is 3.9 liters [Above calculation done considering Old Altis Diesel i.e. 4.1 liters]</t>
  </si>
  <si>
    <t>8713952020</t>
  </si>
  <si>
    <t>7702406190</t>
  </si>
  <si>
    <t>Fuel Suction Plate Sub Assy</t>
  </si>
  <si>
    <t>Camry Hybrid (Petrol) Periodic Maintenance Charges [AVV 50]</t>
  </si>
  <si>
    <t>Camry (Petrol) Periodic Maintenance Charges [ASV 50]</t>
  </si>
  <si>
    <t>Camry (Petrol) Periodic Maintenance Charges [ACV 40]</t>
  </si>
  <si>
    <t>Camry (Petrol) Periodic Maintenance Charges [ACV 30]</t>
  </si>
  <si>
    <t>1356809131</t>
  </si>
  <si>
    <t>90919T1011</t>
  </si>
  <si>
    <t>9043012008</t>
  </si>
  <si>
    <t>3125074021</t>
  </si>
  <si>
    <t>Part Type</t>
  </si>
  <si>
    <t>Grease</t>
  </si>
  <si>
    <t>Labour (Rs.)</t>
  </si>
  <si>
    <t>Maintenance Intervals [KM]</t>
  </si>
  <si>
    <t>Revised Price Applicable From October 1st ,2014</t>
  </si>
  <si>
    <t>New Altis (Diesel) Periodic Maintenance Charges</t>
  </si>
  <si>
    <t>New Altis (Petrol) Periodic Maintenance Charges</t>
  </si>
  <si>
    <t>Etios (Diesel) Periodic Maintenance Charges</t>
  </si>
  <si>
    <t>Every 30000</t>
  </si>
  <si>
    <t>Every 40000</t>
  </si>
  <si>
    <t>Every 80000</t>
  </si>
  <si>
    <t>Every 120000</t>
  </si>
  <si>
    <t>Every 160000</t>
  </si>
  <si>
    <t>Innova Diesel</t>
  </si>
  <si>
    <t>Quantity (Liters/No.)</t>
  </si>
  <si>
    <t>Price /Unit (Rs.)</t>
  </si>
  <si>
    <t>Maintenance Intervals (Km)</t>
  </si>
  <si>
    <t>Service Item</t>
  </si>
  <si>
    <t>Every 5000</t>
  </si>
  <si>
    <t>Every 10000</t>
  </si>
  <si>
    <t>Every 150000</t>
  </si>
  <si>
    <t>R</t>
  </si>
  <si>
    <t>Super Long Life Coolent</t>
  </si>
  <si>
    <t>Brake Fluid (250 Ml)</t>
  </si>
  <si>
    <t>Cost of Maintenance*</t>
  </si>
  <si>
    <t>Service Parts Charges (Rs.)</t>
  </si>
  <si>
    <t>* Terms &amp; Conditions Apply</t>
  </si>
  <si>
    <t>Maintanance Intervals (Km)</t>
  </si>
  <si>
    <t>Every 60000</t>
  </si>
  <si>
    <t>Every 20000</t>
  </si>
  <si>
    <t>Prado Diesel</t>
  </si>
  <si>
    <t>Every 200000</t>
  </si>
  <si>
    <t>Every 100000</t>
  </si>
  <si>
    <t>Prado Petrol</t>
  </si>
  <si>
    <t>Qualis Diesel</t>
  </si>
  <si>
    <t>Qualis Petrol</t>
  </si>
  <si>
    <t>Wheel Alignment [Service Charge Only]</t>
  </si>
  <si>
    <t>Brake Pad[Rear]</t>
  </si>
  <si>
    <t>Brake Pad[Front]</t>
  </si>
  <si>
    <t>Etios/ Etios Cross/ Liva Diesel</t>
  </si>
  <si>
    <t>Altis/New Altis Diesel</t>
  </si>
  <si>
    <t>Replacement Charges (Rs.) [Labour + Parts]</t>
  </si>
  <si>
    <t>Additonal  Services</t>
  </si>
  <si>
    <t>Wheel Alignment [Wheel Alignment Only</t>
  </si>
  <si>
    <t>New Camry</t>
  </si>
  <si>
    <t>Altis MMC Petrol</t>
  </si>
  <si>
    <t>Altis/New Altis Petrol</t>
  </si>
  <si>
    <t>Innova Petrol</t>
  </si>
  <si>
    <t>Innova (Diesel) Recommended Periodic Maintenance &amp; Estimated General Repair Interval</t>
  </si>
  <si>
    <t>Date as on 05-MAY-2014</t>
  </si>
  <si>
    <t>Quantity (Liters / No.)</t>
  </si>
  <si>
    <t>MRP / Unit 
(Rs.)</t>
  </si>
  <si>
    <t>Interval (Km) / 12 month</t>
  </si>
  <si>
    <t>Periodic Maintenance Parts Replacement Interval</t>
  </si>
  <si>
    <t>PM Parts Cost (Rs.)</t>
  </si>
  <si>
    <t>PM Labour (Rs.)</t>
  </si>
  <si>
    <t>C=A+B</t>
  </si>
  <si>
    <t>Total PMS Cost (Rs.)</t>
  </si>
  <si>
    <t>Running Cost</t>
  </si>
  <si>
    <t>Engine Oil [1L] Mineral</t>
  </si>
  <si>
    <t>2933167020</t>
  </si>
  <si>
    <t>Vacuum Pump Blade</t>
  </si>
  <si>
    <t>99999</t>
  </si>
  <si>
    <t>Wheel Balancing / Tyre Rotation</t>
  </si>
  <si>
    <t>D=C+W/A</t>
  </si>
  <si>
    <t>PMS + W/A Cost (Rs.)</t>
  </si>
  <si>
    <t>General Repair Parts Replacement Interval</t>
  </si>
  <si>
    <t>044650K120</t>
  </si>
  <si>
    <t>Brake Pad, Front</t>
  </si>
  <si>
    <t>435120K051</t>
  </si>
  <si>
    <t>Brake Disc, Front</t>
  </si>
  <si>
    <t>Brake Shoe Kit, Rear</t>
  </si>
  <si>
    <t>424310K110</t>
  </si>
  <si>
    <t>Brake drum, Rear</t>
  </si>
  <si>
    <t>852120K061</t>
  </si>
  <si>
    <t>Wiper Blade</t>
  </si>
  <si>
    <t>312100K120</t>
  </si>
  <si>
    <t>Clutch, Cover Assy</t>
  </si>
  <si>
    <t>Clutch, Disc Assy</t>
  </si>
  <si>
    <t>4851009K50</t>
  </si>
  <si>
    <t>Shock Absorber, Front</t>
  </si>
  <si>
    <t>4853109700</t>
  </si>
  <si>
    <t>Shock Absorber, Rear</t>
  </si>
  <si>
    <t>4504609320</t>
  </si>
  <si>
    <t>Tie Rod End, Sub-Assy</t>
  </si>
  <si>
    <t>90916T2024</t>
  </si>
  <si>
    <t>Drive Belts</t>
  </si>
  <si>
    <t>0888580703</t>
  </si>
  <si>
    <t>Transmission Oil *</t>
  </si>
  <si>
    <t>General Repair Labor</t>
  </si>
  <si>
    <t>Brake Pad Replacement</t>
  </si>
  <si>
    <t>Brake Disc Replacement</t>
  </si>
  <si>
    <t>Brake Shoe/Drum Replacement</t>
  </si>
  <si>
    <t>Wiper Blade Replacement</t>
  </si>
  <si>
    <t>Clutch Related Labor</t>
  </si>
  <si>
    <t>Suspension Labour</t>
  </si>
  <si>
    <t>Drive Belts Replacement</t>
  </si>
  <si>
    <t>Transmission Oil Replacement</t>
  </si>
  <si>
    <t>E</t>
  </si>
  <si>
    <t>General Repair Cost (Rs.)</t>
  </si>
  <si>
    <t>F=D+E</t>
  </si>
  <si>
    <t>PMS+GR Cost</t>
  </si>
  <si>
    <t>Including Battery &amp; Tyre [MRP in Rs.]</t>
  </si>
  <si>
    <t>Tire [Part &amp; Labor]</t>
  </si>
  <si>
    <t>Battery [Part &amp; Labor]</t>
  </si>
  <si>
    <t>F + B&amp;T</t>
  </si>
  <si>
    <t>PMS + GR + Battery &amp; Tyre</t>
  </si>
  <si>
    <t>Innova (Petrol) Recommended Periodic Maintenance &amp; Estimated General Repair Interval</t>
  </si>
  <si>
    <t>Altis (Diesel) Recommended Periodic Maintenance &amp; Estimated General Repair Interval</t>
  </si>
  <si>
    <t>Cost / Unit 
(Rs.)</t>
  </si>
  <si>
    <t>4351202260</t>
  </si>
  <si>
    <t>4243102240</t>
  </si>
  <si>
    <t>Brake Disc, Rear</t>
  </si>
  <si>
    <t>8521212480</t>
  </si>
  <si>
    <t>3121012340</t>
  </si>
  <si>
    <t>4851009T60</t>
  </si>
  <si>
    <t>4853002700</t>
  </si>
  <si>
    <t>4504609620</t>
  </si>
  <si>
    <t>9091602679</t>
  </si>
  <si>
    <t>Altis (Petrol) Recommended Periodic Maintenance &amp; Estimated General Repair Interval</t>
  </si>
  <si>
    <t>Fortuner (Diesel) (2WD AT)Recommended Periodic Maintenance &amp; Estimated General Repair Interval</t>
  </si>
  <si>
    <t>044650K090</t>
  </si>
  <si>
    <t>435120K140</t>
  </si>
  <si>
    <t>424310K120</t>
  </si>
  <si>
    <t>852120K010</t>
  </si>
  <si>
    <t>312100K190</t>
  </si>
  <si>
    <t>4851009V00</t>
  </si>
  <si>
    <t>4853109800</t>
  </si>
  <si>
    <t>4504609281</t>
  </si>
  <si>
    <t>90916T2006</t>
  </si>
  <si>
    <t>233900L041</t>
  </si>
  <si>
    <t>Fuel Filter Replacement</t>
  </si>
  <si>
    <t>4265260J10</t>
  </si>
  <si>
    <t>Fortuner (Diesel) (2WD MT)Recommended Periodic Maintenance &amp; Estimated General Repair Interval</t>
  </si>
  <si>
    <t>Fortuner (Diesel) (4WD MT)Recommended Periodic Maintenance &amp; Estimated General Repair Interval</t>
  </si>
  <si>
    <t xml:space="preserve">Camry (Petrol) Recommended Periodic Maintenance </t>
  </si>
  <si>
    <t>Model Code : ASV 50 R</t>
  </si>
  <si>
    <t>Date as on '16-Jul-2014</t>
  </si>
  <si>
    <t>Spark Plug (Set of 4 unit)</t>
  </si>
  <si>
    <t xml:space="preserve">Camry Hybrid (Petrol) Recommended Periodic Maintenance </t>
  </si>
  <si>
    <t>Model Code : AVV 50 R</t>
  </si>
  <si>
    <t>Date as on '16 Jul 2014</t>
  </si>
  <si>
    <t>Etios / Liva (Petrol) Recommended Periodic Maintenance &amp; Estimated General Repair Interval</t>
  </si>
  <si>
    <t>MRP  / Unit 
(Rs.)</t>
  </si>
  <si>
    <t>435120D140</t>
  </si>
  <si>
    <t>424310D140</t>
  </si>
  <si>
    <t>852120D090</t>
  </si>
  <si>
    <t>312100D140</t>
  </si>
  <si>
    <t>313400D020</t>
  </si>
  <si>
    <t>Clutch, Cable Assy</t>
  </si>
  <si>
    <t>Clutch, Release Bearing</t>
  </si>
  <si>
    <t>485100D311</t>
  </si>
  <si>
    <t>485300D340</t>
  </si>
  <si>
    <t>4504609680</t>
  </si>
  <si>
    <t>9091602690</t>
  </si>
  <si>
    <t>Etios / Liva (Diesel) Recommended Periodic Maintenance &amp; Estimated General Repair Interval</t>
  </si>
  <si>
    <t>Brake Disc, Front (Set)</t>
  </si>
  <si>
    <t>Brake drum, Rear (Set)</t>
  </si>
  <si>
    <t>3121052140</t>
  </si>
  <si>
    <t>485100D331</t>
  </si>
  <si>
    <t>485300D350</t>
  </si>
  <si>
    <t>Transmission Oil</t>
  </si>
  <si>
    <t>9091602674</t>
  </si>
  <si>
    <t>90919T1004</t>
  </si>
  <si>
    <t>Fuel Filter, Element</t>
  </si>
  <si>
    <t>293000W072</t>
  </si>
  <si>
    <t>Vacuum Pump Assy</t>
  </si>
  <si>
    <t>7774552030</t>
  </si>
  <si>
    <t>9043018008</t>
  </si>
  <si>
    <t>293000W080</t>
  </si>
  <si>
    <t>Vacuum Pump Brake Booster</t>
  </si>
  <si>
    <t>Prado (D)</t>
  </si>
  <si>
    <t>Parts</t>
  </si>
  <si>
    <t>Total</t>
  </si>
  <si>
    <t>FREE</t>
  </si>
  <si>
    <t>Total COM</t>
  </si>
  <si>
    <t>Etios/ Etios Cross/ Liva Petrol</t>
  </si>
  <si>
    <t>Qualis p</t>
  </si>
  <si>
    <t>Prado (P)</t>
  </si>
  <si>
    <t/>
  </si>
  <si>
    <t>04152YZZA8</t>
  </si>
  <si>
    <t>04152YZZA1</t>
  </si>
  <si>
    <t>04152YZZA6</t>
  </si>
  <si>
    <t>9091901275</t>
  </si>
  <si>
    <t>9091901210</t>
  </si>
  <si>
    <t>7702406240</t>
  </si>
  <si>
    <t>7702447090</t>
  </si>
  <si>
    <t>1780137021</t>
  </si>
  <si>
    <t>13568YZZ01</t>
  </si>
  <si>
    <t>Revised Price Applicable From October 1st ,2015</t>
  </si>
  <si>
    <t>232170Y020</t>
  </si>
  <si>
    <t>8713930040</t>
  </si>
  <si>
    <t>8713902130</t>
  </si>
  <si>
    <t>04465YZZR1</t>
  </si>
  <si>
    <t>04465YZZQ2</t>
  </si>
  <si>
    <t>293000W100</t>
  </si>
  <si>
    <t>FLUID WINDSHIELD WASH</t>
  </si>
  <si>
    <t>BRAKE FLUID</t>
  </si>
  <si>
    <t>LONG LIFE COOLANT</t>
  </si>
  <si>
    <t>SUPER LL COOLANT</t>
  </si>
  <si>
    <t>OIL DIFFERENTIAL</t>
  </si>
  <si>
    <t>DISC ASSY, CLUTCH</t>
  </si>
  <si>
    <t>SHOE KIT, BRAKE, RR</t>
  </si>
  <si>
    <t>PAD KIT, DISC BRAKE</t>
  </si>
  <si>
    <t>PAD KIT,DISC BRAKE</t>
  </si>
  <si>
    <t>DISC ASSY,CLUTCH</t>
  </si>
  <si>
    <t>SHOE,KIT BRAKE,RR</t>
  </si>
  <si>
    <t>PAD KIT, 4X4 15 S12W</t>
  </si>
  <si>
    <t>GASKET,PLUG</t>
  </si>
  <si>
    <t>PIN,COTTER</t>
  </si>
  <si>
    <t>GASKET</t>
  </si>
  <si>
    <t>PLUG, SPARK</t>
  </si>
  <si>
    <t>ELEMENT SUB-ASSY, AI</t>
  </si>
  <si>
    <t>FILTER OIL</t>
  </si>
  <si>
    <t>CAP</t>
  </si>
  <si>
    <t>PLUG W16EXR-U</t>
  </si>
  <si>
    <t>PLUG,SPARK</t>
  </si>
  <si>
    <t>PREFILTER ELEMENT KIT</t>
  </si>
  <si>
    <t>ELEMENT, AIR REFINER</t>
  </si>
  <si>
    <t>BELT,V</t>
  </si>
  <si>
    <t>OIL FILTER 75*85</t>
  </si>
  <si>
    <t>FILTER, OIL</t>
  </si>
  <si>
    <t>SEAL</t>
  </si>
  <si>
    <t>ELEMENT KIT, OIL</t>
  </si>
  <si>
    <t>OIL FILTERS</t>
  </si>
  <si>
    <t>FILTER, SUCTION</t>
  </si>
  <si>
    <t>ELEMENT KIT,OIL</t>
  </si>
  <si>
    <t>FILTER ASSY, FUEL</t>
  </si>
  <si>
    <t>FILTER ASSY,FUEL</t>
  </si>
  <si>
    <t>ELEMENT SUB-ASSY,</t>
  </si>
  <si>
    <t>ELEMENT AIR CLEANER</t>
  </si>
  <si>
    <t>ELEMENT ASSY, FUEL</t>
  </si>
  <si>
    <t>BELT, TIMING</t>
  </si>
  <si>
    <t>ELEMENT ASSY, FUEL F</t>
  </si>
  <si>
    <t>PLATE SUB-ASSY, FUEL</t>
  </si>
  <si>
    <t>BLADE, A</t>
  </si>
  <si>
    <t>PUMP ASSY, VACUUM</t>
  </si>
  <si>
    <t>FILTER, CHARCOAL CAN</t>
  </si>
  <si>
    <t>MVP ELEMENT KIT, OIL</t>
  </si>
  <si>
    <t>BELT SET,TIMING</t>
  </si>
  <si>
    <t>FILTER,SUCTION</t>
  </si>
  <si>
    <t>ELEMENT,AIR REFINER</t>
  </si>
  <si>
    <t>Rs. 0.56/Km</t>
  </si>
  <si>
    <t>Revised Price Applicable From April 1st 2016</t>
  </si>
  <si>
    <t>Date as on 01-Apr-2016</t>
  </si>
  <si>
    <t>Gasket, Plug</t>
  </si>
  <si>
    <t>90430T0017</t>
  </si>
  <si>
    <t>178010L050</t>
  </si>
  <si>
    <t>871390K050</t>
  </si>
  <si>
    <t>Innova Crysta Diesel (MT)</t>
  </si>
  <si>
    <t>Rs. 0.62/Km</t>
  </si>
  <si>
    <t>Rs. 0.54/Km</t>
  </si>
  <si>
    <t xml:space="preserve">&lt;'Revised Price Applicable From October 1st ,2016&gt; </t>
  </si>
  <si>
    <t>Innova Crysta Petrol (MT)</t>
  </si>
  <si>
    <t>Cabin Air Filter</t>
  </si>
  <si>
    <t>CBU</t>
  </si>
  <si>
    <t>RP</t>
  </si>
  <si>
    <t>Camry ACV40</t>
  </si>
  <si>
    <t>New Camry AVV50 (Hybrid)</t>
  </si>
  <si>
    <t>New Fortuner (Diesel) (4WD AT)Recommended Periodic Maintenance &amp; Estimated General Repair Interval</t>
  </si>
  <si>
    <t>Altis D</t>
  </si>
  <si>
    <t xml:space="preserve"> Altis P</t>
  </si>
  <si>
    <t>871390D190</t>
  </si>
  <si>
    <t>Etios Platinum (Petrol) Periodic Maintenance Charges</t>
  </si>
  <si>
    <t>Revised Price Applicable From 
July 1st ,2017</t>
  </si>
  <si>
    <t>Revised Price Applicable From 
July  1st ,2017</t>
  </si>
  <si>
    <t>Revised Price Applicable From 
July 1st 2017</t>
  </si>
  <si>
    <t>Innova Crysta (Petrol) Recommended Periodic Maintenance &amp; Estimated General Repair Interval</t>
  </si>
  <si>
    <t>044650K440</t>
  </si>
  <si>
    <t>435120K190</t>
  </si>
  <si>
    <t>044950K150</t>
  </si>
  <si>
    <t>424310K200</t>
  </si>
  <si>
    <t>8521252250</t>
  </si>
  <si>
    <t>312100K450</t>
  </si>
  <si>
    <t>312500K450</t>
  </si>
  <si>
    <t>485108Z266</t>
  </si>
  <si>
    <t>485308Z037</t>
  </si>
  <si>
    <t>4504609830</t>
  </si>
  <si>
    <t>9091901287</t>
  </si>
  <si>
    <t>Rs. 0.77/Km</t>
  </si>
  <si>
    <t xml:space="preserve">Innova Crysta </t>
  </si>
  <si>
    <t>GUN142</t>
  </si>
  <si>
    <t>Fortuner FMC</t>
  </si>
  <si>
    <t>GUN156</t>
  </si>
  <si>
    <t>312500K280</t>
  </si>
  <si>
    <t>FMC Fortuner</t>
  </si>
  <si>
    <t>2330075140</t>
  </si>
  <si>
    <t>Old Camry (Petrol)-ACV30/ACV40</t>
  </si>
  <si>
    <t>90915YZZE1</t>
  </si>
  <si>
    <t>Old Corolla Petrol - ZZE122</t>
  </si>
  <si>
    <t>SHOE KIT</t>
  </si>
  <si>
    <t>ELE SA,AIR CLN FILTR</t>
  </si>
  <si>
    <t>ELEMENT SUB-ASSY</t>
  </si>
  <si>
    <t>ELEMENT AIR REFINER</t>
  </si>
  <si>
    <t>MVP BRAKE PAD</t>
  </si>
  <si>
    <t>PAD KIT DISC BRAKE</t>
  </si>
  <si>
    <t>SHOE KIT BRAKE RR</t>
  </si>
  <si>
    <t>DISC ASSY CLUTCH</t>
  </si>
  <si>
    <t>OIL FILTER 65*72</t>
  </si>
  <si>
    <t>For green highlighted cells, GST rate is 18%</t>
  </si>
  <si>
    <t>Rs.0.80/Km</t>
  </si>
  <si>
    <t>770240K130</t>
  </si>
  <si>
    <t>Rs.0.81/Km</t>
  </si>
  <si>
    <t>* Terms &amp; Conditions Apply (COM value is for vehicle running up to 1 lakh km)</t>
  </si>
  <si>
    <t>Maintenance Intervals (km)</t>
  </si>
  <si>
    <t>Maintanance Intervals (km)</t>
  </si>
  <si>
    <t>Rs. 0.79/km</t>
  </si>
  <si>
    <t>Free</t>
  </si>
  <si>
    <t>Note:</t>
  </si>
  <si>
    <t>R : Replace, Change or Lubricate</t>
  </si>
  <si>
    <r>
      <t xml:space="preserve">Air Conditioning Filter </t>
    </r>
    <r>
      <rPr>
        <vertAlign val="superscript"/>
        <sz val="12"/>
        <rFont val="Trebuchet MS"/>
        <family val="2"/>
      </rPr>
      <t>#</t>
    </r>
  </si>
  <si>
    <t>I</t>
  </si>
  <si>
    <t>V-Care (Recommended)</t>
  </si>
  <si>
    <t>I : Inspect</t>
  </si>
  <si>
    <t>232200T250</t>
  </si>
  <si>
    <t>PUMP ASSY, FUEL W/FI</t>
  </si>
  <si>
    <t>2322028360</t>
  </si>
  <si>
    <t>PUMP ASSY, FUEL</t>
  </si>
  <si>
    <t>Platinum Etios (Diesel)</t>
  </si>
  <si>
    <t>Yaris(Petrol) Recommended Periodic Maintenance</t>
  </si>
  <si>
    <t>90430T0024</t>
  </si>
  <si>
    <t>777040D110</t>
  </si>
  <si>
    <t>Yaris</t>
  </si>
  <si>
    <t>V-care  (Periodic Maintenance Service begins at 15,000km and after that at an interval of 10,000km)</t>
  </si>
  <si>
    <r>
      <rPr>
        <vertAlign val="superscript"/>
        <sz val="12"/>
        <color theme="1"/>
        <rFont val="Calibri"/>
        <family val="2"/>
        <scheme val="minor"/>
      </rPr>
      <t>#</t>
    </r>
    <r>
      <rPr>
        <sz val="12"/>
        <color theme="1"/>
        <rFont val="Calibri"/>
        <family val="2"/>
        <scheme val="minor"/>
      </rPr>
      <t>Air Conditioning Filter (PM 2.5)</t>
    </r>
  </si>
  <si>
    <t>Pump assy w/filter</t>
  </si>
  <si>
    <t>Pump assy w/fuel filter</t>
  </si>
  <si>
    <t>Pump assy, Fuel w/filter</t>
  </si>
  <si>
    <t>B Cities</t>
  </si>
  <si>
    <t>A++</t>
  </si>
  <si>
    <t>HSN</t>
  </si>
  <si>
    <t>Cities</t>
  </si>
  <si>
    <t>Service Type</t>
  </si>
  <si>
    <t>Sevice Pitch (in km)</t>
  </si>
  <si>
    <t>Minor</t>
  </si>
  <si>
    <t>Medium</t>
  </si>
  <si>
    <t>Major</t>
  </si>
  <si>
    <t>10000, 20000, 30000, 50000, 60000…</t>
  </si>
  <si>
    <t>5000, 15000, 25000, 35000,45000…</t>
  </si>
  <si>
    <t>40000, 80000, 120000, 160000, 200000….</t>
  </si>
  <si>
    <t>5000, 15000…..95000,105000,115000…so on</t>
  </si>
  <si>
    <t>10000, 20000..…100000,110000,130000…..so on</t>
  </si>
  <si>
    <t>40000, 80000, 120000, 160000, 200000…..so on</t>
  </si>
  <si>
    <t>2. First replacement for Engine coolant is at 1,60,000km &amp; for Timing Belt is at 1,50,000km</t>
  </si>
  <si>
    <t>Yaris (Petrol)</t>
  </si>
  <si>
    <t>Innova Crysta (Diesel)</t>
  </si>
  <si>
    <t>Innova Crysta (Petrol)</t>
  </si>
  <si>
    <t>Innova (Diesel)</t>
  </si>
  <si>
    <t>Innova (Petrol)</t>
  </si>
  <si>
    <t>Platinum Etios (Petrol)</t>
  </si>
  <si>
    <t>Etios/Liva/ Cross (Petrol)</t>
  </si>
  <si>
    <t>Etios/Liva/ Cross (Diesel)</t>
  </si>
  <si>
    <t>Altis FMC (Petrol)</t>
  </si>
  <si>
    <t>Altis FMC (Diesel)</t>
  </si>
  <si>
    <t>Corolla Altis (Petrol)</t>
  </si>
  <si>
    <t>Corolla Altis (Diesel)</t>
  </si>
  <si>
    <t>Fortuner (Diesel)</t>
  </si>
  <si>
    <t>FMC Fortuner (Diesel)</t>
  </si>
  <si>
    <t>2. Super Long Life coolant first replacement is at 1,60,000km</t>
  </si>
  <si>
    <t>Rs. 0.49/km</t>
  </si>
  <si>
    <t xml:space="preserve">Camry FMC Recommended Periodic Maintenance </t>
  </si>
  <si>
    <t>Model Code : AXVH71</t>
  </si>
  <si>
    <t>9091510009</t>
  </si>
  <si>
    <t>17801F0030</t>
  </si>
  <si>
    <t>7702433340</t>
  </si>
  <si>
    <t>City Category</t>
  </si>
  <si>
    <t xml:space="preserve">New Camry Hybrid </t>
  </si>
  <si>
    <t>Engine Oil Mineral</t>
  </si>
  <si>
    <t>8713906130</t>
  </si>
  <si>
    <t>Applicable only for A++ Cities</t>
  </si>
  <si>
    <t>Rs.0.85/km</t>
  </si>
  <si>
    <t>Rs.0.79/km</t>
  </si>
  <si>
    <t>Rs. 0.41/km</t>
  </si>
  <si>
    <t>Rs. 0.38/km</t>
  </si>
  <si>
    <t>Rs. 0.39/km</t>
  </si>
  <si>
    <t>Rs. 0.94/km</t>
  </si>
  <si>
    <t>Rs. 0.89/km</t>
  </si>
  <si>
    <t>3. Vehicle Service Pitch:</t>
  </si>
  <si>
    <t>1. First 03 PM Service Labor are Free @ 1,000km, 10,000km &amp; 20,000km</t>
  </si>
  <si>
    <t>1. First 03 PM Service Labor is Free @ 1,000km, 5,000km &amp; 10,000km</t>
  </si>
  <si>
    <t>Camry Hybrid/Petrol (Old)</t>
  </si>
  <si>
    <t>Rs. 0.40/km</t>
  </si>
  <si>
    <t>Rs.0.70/km</t>
  </si>
  <si>
    <t>Price applicable from 1st Oct 2019 [All prices are inclusive of Tax]</t>
  </si>
  <si>
    <t>G92DH33050</t>
  </si>
  <si>
    <t>FILTER, HV BATTERY</t>
  </si>
  <si>
    <t>9091901289</t>
  </si>
  <si>
    <t>Rs. 0.87/km</t>
  </si>
  <si>
    <t>CANISTER CHARCOAL</t>
  </si>
  <si>
    <t>Rs 0.75/km</t>
  </si>
  <si>
    <t>Rs 0.64/km</t>
  </si>
  <si>
    <t>Rs. 0.75/km</t>
  </si>
  <si>
    <t>Rs. 0.65/km</t>
  </si>
  <si>
    <t>Rs. 0.83/km</t>
  </si>
  <si>
    <t>* It is as per the latest Periodic Maintenance Checksheet. COM may vary as per the actual PM Service</t>
  </si>
  <si>
    <t>Filter, Hybrid Battery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</si>
</sst>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_-* #,##0.00_-;\-* #,##0.00_-;_-* &quot;-&quot;??_-;_-@_-"/>
    <numFmt numFmtId="165" formatCode="#,##0.0"/>
    <numFmt numFmtId="166" formatCode="0.0"/>
    <numFmt numFmtId="167" formatCode="\$#,##0_);[Red]\(\$#,##0\)"/>
    <numFmt numFmtId="168" formatCode="\$#,##0.00;[Red]\-\$#,##0.00"/>
    <numFmt numFmtId="169" formatCode="000000"/>
    <numFmt numFmtId="170" formatCode="0.00_)"/>
    <numFmt numFmtId="171" formatCode="0.0000"/>
    <numFmt numFmtId="172" formatCode="[$-409]d\-mmm\-yy;@"/>
    <numFmt numFmtId="173" formatCode="_(* #,##0_);_(* \(#,##0\);_(* &quot;-&quot;??_);_(@_)"/>
  </numFmts>
  <fonts count="15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Trebuchet MS"/>
      <family val="2"/>
    </font>
    <font>
      <sz val="12"/>
      <name val="Trebuchet MS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b/>
      <sz val="12"/>
      <color indexed="9"/>
      <name val="Trebuchet MS"/>
      <family val="2"/>
    </font>
    <font>
      <sz val="8"/>
      <name val="Arial"/>
      <family val="2"/>
    </font>
    <font>
      <sz val="14"/>
      <name val="Trebuchet MS"/>
      <family val="2"/>
    </font>
    <font>
      <b/>
      <sz val="12"/>
      <color indexed="8"/>
      <name val="Trebuchet MS"/>
      <family val="2"/>
    </font>
    <font>
      <sz val="11"/>
      <color indexed="8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name val="ＭＳ Ｐゴシック"/>
      <charset val="128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9"/>
      <name val="Arial MT"/>
      <family val="2"/>
    </font>
    <font>
      <b/>
      <sz val="18"/>
      <color indexed="56"/>
      <name val="Cambria"/>
      <family val="1"/>
    </font>
    <font>
      <sz val="10"/>
      <name val="MS Sans Serif"/>
      <family val="2"/>
    </font>
    <font>
      <sz val="12"/>
      <color indexed="8"/>
      <name val="Trebuchet MS"/>
      <family val="2"/>
    </font>
    <font>
      <sz val="9"/>
      <name val="Arial MT"/>
    </font>
    <font>
      <sz val="9"/>
      <name val="Arial"/>
      <family val="2"/>
    </font>
    <font>
      <u/>
      <sz val="11"/>
      <color indexed="36"/>
      <name val="?l?r ?o?S?V?b?N"/>
      <family val="3"/>
    </font>
    <font>
      <u/>
      <sz val="11"/>
      <color indexed="12"/>
      <name val="?l?r ?o?S?V?b?N"/>
      <family val="3"/>
    </font>
    <font>
      <sz val="14"/>
      <name val="?l?r ??’c"/>
      <family val="3"/>
      <charset val="128"/>
    </font>
    <font>
      <b/>
      <sz val="10"/>
      <name val="Helv"/>
    </font>
    <font>
      <sz val="10"/>
      <name val="Times New Roman"/>
      <family val="1"/>
    </font>
    <font>
      <b/>
      <sz val="12"/>
      <name val="Helv"/>
    </font>
    <font>
      <b/>
      <sz val="11"/>
      <name val="Helv"/>
    </font>
    <font>
      <b/>
      <i/>
      <sz val="16"/>
      <name val="Helv"/>
    </font>
    <font>
      <u/>
      <sz val="11"/>
      <color indexed="12"/>
      <name val="ＭＳ Ｐゴシック"/>
      <family val="3"/>
      <charset val="128"/>
    </font>
    <font>
      <u/>
      <sz val="11"/>
      <color indexed="36"/>
      <name val="ＭＳ Ｐゴシック"/>
      <family val="3"/>
      <charset val="128"/>
    </font>
    <font>
      <sz val="10"/>
      <name val="Arial"/>
      <family val="2"/>
    </font>
    <font>
      <sz val="48"/>
      <name val="Trebuchet MS"/>
      <family val="2"/>
    </font>
    <font>
      <sz val="56"/>
      <name val="Trebuchet MS"/>
      <family val="2"/>
    </font>
    <font>
      <b/>
      <sz val="12"/>
      <color indexed="9"/>
      <name val="Trebuchet MS"/>
      <family val="2"/>
    </font>
    <font>
      <sz val="10"/>
      <color indexed="13"/>
      <name val="Trebuchet MS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 Narrow"/>
      <family val="2"/>
    </font>
    <font>
      <sz val="12"/>
      <name val="Arial Narrow"/>
      <family val="2"/>
    </font>
    <font>
      <u/>
      <sz val="10"/>
      <color theme="10"/>
      <name val="Arial"/>
      <family val="2"/>
    </font>
    <font>
      <b/>
      <sz val="18"/>
      <name val="Trebuchet MS"/>
      <family val="2"/>
    </font>
    <font>
      <b/>
      <sz val="20"/>
      <name val="Trebuchet MS"/>
      <family val="2"/>
    </font>
    <font>
      <sz val="25"/>
      <name val="Trebuchet MS"/>
      <family val="2"/>
    </font>
    <font>
      <sz val="12"/>
      <color theme="0"/>
      <name val="Trebuchet MS"/>
      <family val="2"/>
    </font>
    <font>
      <b/>
      <sz val="35"/>
      <name val="Trebuchet MS"/>
      <family val="2"/>
    </font>
    <font>
      <sz val="18"/>
      <name val="Trebuchet MS"/>
      <family val="2"/>
    </font>
    <font>
      <sz val="35"/>
      <name val="Trebuchet MS"/>
      <family val="2"/>
    </font>
    <font>
      <sz val="40"/>
      <name val="Trebuchet MS"/>
      <family val="2"/>
    </font>
    <font>
      <sz val="16"/>
      <name val="Trebuchet MS"/>
      <family val="2"/>
    </font>
    <font>
      <b/>
      <sz val="35"/>
      <name val="Arial Narrow"/>
      <family val="2"/>
    </font>
    <font>
      <b/>
      <sz val="12"/>
      <name val="Arial Narrow"/>
      <family val="2"/>
    </font>
    <font>
      <b/>
      <sz val="20"/>
      <name val="Arial Narrow"/>
      <family val="2"/>
    </font>
    <font>
      <b/>
      <sz val="12"/>
      <color theme="0"/>
      <name val="Trebuchet MS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6"/>
      <name val="Trebuchet MS"/>
      <family val="2"/>
    </font>
    <font>
      <b/>
      <sz val="12"/>
      <color rgb="FFFF0000"/>
      <name val="Trebuchet MS"/>
      <family val="2"/>
    </font>
    <font>
      <sz val="12"/>
      <color rgb="FFFF0000"/>
      <name val="Trebuchet MS"/>
      <family val="2"/>
    </font>
    <font>
      <sz val="12"/>
      <color theme="1"/>
      <name val="Trebuchet MS"/>
      <family val="2"/>
    </font>
    <font>
      <sz val="12"/>
      <name val="Arial"/>
      <family val="2"/>
    </font>
    <font>
      <sz val="12"/>
      <color theme="4"/>
      <name val="Trebuchet MS"/>
      <family val="2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b/>
      <sz val="11"/>
      <color theme="1"/>
      <name val="Arial Narrow"/>
      <family val="2"/>
    </font>
    <font>
      <sz val="11"/>
      <color theme="0"/>
      <name val="Arial Narrow"/>
      <family val="2"/>
    </font>
    <font>
      <sz val="12"/>
      <color theme="0"/>
      <name val="Arial Narrow"/>
      <family val="2"/>
    </font>
    <font>
      <sz val="10"/>
      <color theme="1"/>
      <name val="Arial Narrow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1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5"/>
      <name val="Calibri"/>
      <family val="2"/>
      <scheme val="minor"/>
    </font>
    <font>
      <sz val="10"/>
      <color theme="4" tint="0.39997558519241921"/>
      <name val="Arial"/>
      <family val="2"/>
    </font>
    <font>
      <sz val="22"/>
      <name val="Calibri"/>
      <family val="2"/>
      <scheme val="minor"/>
    </font>
    <font>
      <b/>
      <u/>
      <sz val="10"/>
      <name val="Trebuchet MS"/>
      <family val="2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FF0000"/>
      <name val="Trebuchet MS"/>
      <family val="2"/>
    </font>
    <font>
      <sz val="10"/>
      <color rgb="FFFF0000"/>
      <name val="Trebuchet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name val="Trebuchet MS"/>
      <family val="2"/>
    </font>
    <font>
      <sz val="12"/>
      <color indexed="13"/>
      <name val="Trebuchet MS"/>
      <family val="2"/>
    </font>
    <font>
      <b/>
      <sz val="11"/>
      <name val="Calibri"/>
      <family val="2"/>
      <scheme val="minor"/>
    </font>
    <font>
      <b/>
      <sz val="9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2"/>
      <name val="Trebuchet MS"/>
      <family val="2"/>
    </font>
    <font>
      <sz val="3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2"/>
      <name val="Arial"/>
      <family val="2"/>
    </font>
    <font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theme="0"/>
      <name val="Calibri"/>
      <family val="2"/>
      <scheme val="minor"/>
    </font>
    <font>
      <sz val="36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</fills>
  <borders count="8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theme="0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2280">
    <xf numFmtId="0" fontId="0" fillId="0" borderId="0"/>
    <xf numFmtId="0" fontId="61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2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3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9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10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5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8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35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28" fillId="0" borderId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1" fillId="3" borderId="0" applyNumberFormat="0" applyBorder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45" fillId="20" borderId="1" applyNumberFormat="0" applyAlignment="0" applyProtection="0"/>
    <xf numFmtId="0" fontId="64" fillId="0" borderId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0" fontId="47" fillId="21" borderId="2" applyNumberFormat="0" applyAlignment="0" applyProtection="0"/>
    <xf numFmtId="43" fontId="2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35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0" fontId="52" fillId="0" borderId="0" applyFont="0" applyFill="0" applyBorder="0" applyAlignment="0" applyProtection="0"/>
    <xf numFmtId="168" fontId="65" fillId="0" borderId="0">
      <alignment horizontal="center"/>
    </xf>
    <xf numFmtId="169" fontId="25" fillId="0" borderId="0">
      <protection locked="0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169" fontId="25" fillId="0" borderId="0">
      <protection locked="0"/>
    </xf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0" fontId="40" fillId="4" borderId="0" applyNumberFormat="0" applyBorder="0" applyAlignment="0" applyProtection="0"/>
    <xf numFmtId="38" fontId="32" fillId="22" borderId="0" applyNumberFormat="0" applyBorder="0" applyAlignment="0" applyProtection="0"/>
    <xf numFmtId="0" fontId="66" fillId="0" borderId="0">
      <alignment horizontal="left"/>
    </xf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7" fillId="0" borderId="3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8" fillId="0" borderId="4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5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69" fontId="25" fillId="0" borderId="0">
      <protection locked="0"/>
    </xf>
    <xf numFmtId="169" fontId="25" fillId="0" borderId="0"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10" fontId="32" fillId="22" borderId="6" applyNumberFormat="0" applyBorder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3" fillId="7" borderId="1" applyNumberFormat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46" fillId="0" borderId="7" applyNumberFormat="0" applyFill="0" applyAlignment="0" applyProtection="0"/>
    <xf numFmtId="0" fontId="67" fillId="0" borderId="8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0" fontId="42" fillId="23" borderId="0" applyNumberFormat="0" applyBorder="0" applyAlignment="0" applyProtection="0"/>
    <xf numFmtId="170" fontId="68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52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25" fillId="0" borderId="0"/>
    <xf numFmtId="0" fontId="25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2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52" fillId="0" borderId="0"/>
    <xf numFmtId="0" fontId="52" fillId="0" borderId="0"/>
    <xf numFmtId="0" fontId="52" fillId="0" borderId="0"/>
    <xf numFmtId="0" fontId="2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30" fillId="0" borderId="0"/>
    <xf numFmtId="0" fontId="30" fillId="0" borderId="0"/>
    <xf numFmtId="0" fontId="30" fillId="0" borderId="0"/>
    <xf numFmtId="0" fontId="25" fillId="0" borderId="0"/>
    <xf numFmtId="0" fontId="25" fillId="0" borderId="0"/>
    <xf numFmtId="0" fontId="2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2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28" fillId="0" borderId="0"/>
    <xf numFmtId="0" fontId="35" fillId="0" borderId="0"/>
    <xf numFmtId="0" fontId="35" fillId="0" borderId="0"/>
    <xf numFmtId="0" fontId="35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52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35" fillId="0" borderId="0"/>
    <xf numFmtId="0" fontId="35" fillId="0" borderId="0"/>
    <xf numFmtId="0" fontId="35" fillId="0" borderId="0"/>
    <xf numFmtId="0" fontId="3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5" fillId="0" borderId="0"/>
    <xf numFmtId="0" fontId="35" fillId="0" borderId="0"/>
    <xf numFmtId="0" fontId="59" fillId="0" borderId="0"/>
    <xf numFmtId="0" fontId="60" fillId="0" borderId="0"/>
    <xf numFmtId="0" fontId="30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30" fillId="24" borderId="9" applyNumberFormat="0" applyFont="0" applyAlignment="0" applyProtection="0"/>
    <xf numFmtId="0" fontId="30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28" fillId="24" borderId="9" applyNumberFormat="0" applyFon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0" fontId="44" fillId="20" borderId="10" applyNumberFormat="0" applyAlignment="0" applyProtection="0"/>
    <xf numFmtId="9" fontId="71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9" fillId="0" borderId="0"/>
    <xf numFmtId="0" fontId="67" fillId="0" borderId="0"/>
    <xf numFmtId="0" fontId="3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50" fillId="0" borderId="11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40" fontId="52" fillId="0" borderId="0" applyFont="0" applyFill="0" applyBorder="0" applyAlignment="0" applyProtection="0"/>
    <xf numFmtId="0" fontId="52" fillId="0" borderId="0"/>
    <xf numFmtId="0" fontId="52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9" fillId="0" borderId="0"/>
    <xf numFmtId="0" fontId="18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9" fontId="15" fillId="0" borderId="0" applyFont="0" applyFill="0" applyBorder="0" applyAlignment="0" applyProtection="0"/>
    <xf numFmtId="0" fontId="13" fillId="0" borderId="0"/>
    <xf numFmtId="0" fontId="9" fillId="0" borderId="0"/>
    <xf numFmtId="0" fontId="7" fillId="0" borderId="0"/>
    <xf numFmtId="0" fontId="3" fillId="0" borderId="0"/>
  </cellStyleXfs>
  <cellXfs count="1561">
    <xf numFmtId="0" fontId="0" fillId="0" borderId="0" xfId="0"/>
    <xf numFmtId="0" fontId="27" fillId="0" borderId="6" xfId="0" applyFont="1" applyBorder="1" applyAlignment="1">
      <alignment horizontal="left" vertical="center"/>
    </xf>
    <xf numFmtId="0" fontId="27" fillId="0" borderId="6" xfId="0" applyFont="1" applyBorder="1" applyAlignment="1">
      <alignment horizontal="right" vertical="center"/>
    </xf>
    <xf numFmtId="0" fontId="27" fillId="0" borderId="6" xfId="0" applyFont="1" applyBorder="1" applyAlignment="1">
      <alignment horizontal="center" vertical="center"/>
    </xf>
    <xf numFmtId="0" fontId="27" fillId="0" borderId="0" xfId="0" applyFont="1" applyAlignment="1">
      <alignment horizontal="right" vertical="center"/>
    </xf>
    <xf numFmtId="0" fontId="27" fillId="0" borderId="0" xfId="0" applyFont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6" fillId="0" borderId="6" xfId="0" applyNumberFormat="1" applyFont="1" applyBorder="1" applyAlignment="1">
      <alignment horizontal="center" vertical="center"/>
    </xf>
    <xf numFmtId="0" fontId="27" fillId="0" borderId="6" xfId="0" quotePrefix="1" applyFont="1" applyBorder="1" applyAlignment="1">
      <alignment horizontal="right" vertical="center"/>
    </xf>
    <xf numFmtId="3" fontId="27" fillId="0" borderId="6" xfId="0" quotePrefix="1" applyNumberFormat="1" applyFont="1" applyBorder="1" applyAlignment="1">
      <alignment horizontal="right" vertical="center"/>
    </xf>
    <xf numFmtId="0" fontId="27" fillId="0" borderId="6" xfId="0" applyFont="1" applyBorder="1" applyAlignment="1">
      <alignment vertical="center"/>
    </xf>
    <xf numFmtId="3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7" fillId="0" borderId="0" xfId="0" quotePrefix="1" applyFont="1" applyAlignment="1">
      <alignment horizontal="right" vertical="center"/>
    </xf>
    <xf numFmtId="3" fontId="27" fillId="0" borderId="0" xfId="0" applyNumberFormat="1" applyFont="1" applyAlignment="1">
      <alignment horizontal="right" vertical="center"/>
    </xf>
    <xf numFmtId="4" fontId="27" fillId="0" borderId="6" xfId="0" applyNumberFormat="1" applyFont="1" applyBorder="1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6" fillId="0" borderId="6" xfId="0" applyFont="1" applyBorder="1" applyAlignment="1">
      <alignment vertical="center"/>
    </xf>
    <xf numFmtId="3" fontId="27" fillId="0" borderId="0" xfId="0" applyNumberFormat="1" applyFont="1" applyAlignment="1">
      <alignment vertical="center"/>
    </xf>
    <xf numFmtId="3" fontId="27" fillId="0" borderId="0" xfId="0" applyNumberFormat="1" applyFont="1" applyAlignment="1" applyProtection="1">
      <alignment horizontal="right" vertical="center"/>
      <protection locked="0"/>
    </xf>
    <xf numFmtId="3" fontId="27" fillId="0" borderId="0" xfId="0" applyNumberFormat="1" applyFont="1" applyAlignment="1" applyProtection="1">
      <alignment vertical="center"/>
      <protection locked="0"/>
    </xf>
    <xf numFmtId="3" fontId="26" fillId="0" borderId="0" xfId="0" applyNumberFormat="1" applyFont="1" applyAlignment="1" applyProtection="1">
      <alignment vertical="center"/>
      <protection locked="0"/>
    </xf>
    <xf numFmtId="3" fontId="27" fillId="0" borderId="0" xfId="0" applyNumberFormat="1" applyFont="1" applyAlignment="1">
      <alignment horizontal="center" vertical="center"/>
    </xf>
    <xf numFmtId="4" fontId="27" fillId="0" borderId="6" xfId="0" applyNumberFormat="1" applyFont="1" applyBorder="1" applyAlignment="1" applyProtection="1">
      <alignment vertical="center"/>
      <protection locked="0"/>
    </xf>
    <xf numFmtId="4" fontId="27" fillId="0" borderId="6" xfId="0" applyNumberFormat="1" applyFont="1" applyBorder="1" applyAlignment="1">
      <alignment horizontal="right" vertical="center"/>
    </xf>
    <xf numFmtId="4" fontId="27" fillId="0" borderId="0" xfId="0" applyNumberFormat="1" applyFont="1" applyAlignment="1">
      <alignment horizontal="center" vertical="center"/>
    </xf>
    <xf numFmtId="1" fontId="27" fillId="0" borderId="6" xfId="0" quotePrefix="1" applyNumberFormat="1" applyFont="1" applyBorder="1" applyAlignment="1">
      <alignment horizontal="right" vertical="center"/>
    </xf>
    <xf numFmtId="3" fontId="27" fillId="0" borderId="6" xfId="0" applyNumberFormat="1" applyFont="1" applyBorder="1" applyAlignment="1">
      <alignment horizontal="right" vertical="center"/>
    </xf>
    <xf numFmtId="165" fontId="27" fillId="0" borderId="6" xfId="0" quotePrefix="1" applyNumberFormat="1" applyFont="1" applyBorder="1" applyAlignment="1">
      <alignment horizontal="right" vertical="center"/>
    </xf>
    <xf numFmtId="0" fontId="27" fillId="0" borderId="6" xfId="0" quotePrefix="1" applyFont="1" applyBorder="1" applyAlignment="1">
      <alignment horizontal="left"/>
    </xf>
    <xf numFmtId="0" fontId="27" fillId="0" borderId="6" xfId="0" quotePrefix="1" applyFont="1" applyBorder="1" applyAlignment="1">
      <alignment horizontal="left" vertical="center"/>
    </xf>
    <xf numFmtId="1" fontId="27" fillId="0" borderId="6" xfId="0" quotePrefix="1" applyNumberFormat="1" applyFont="1" applyBorder="1" applyAlignment="1">
      <alignment horizontal="left" vertical="center"/>
    </xf>
    <xf numFmtId="3" fontId="31" fillId="0" borderId="6" xfId="0" applyNumberFormat="1" applyFont="1" applyBorder="1" applyAlignment="1">
      <alignment horizontal="center" vertical="center"/>
    </xf>
    <xf numFmtId="2" fontId="27" fillId="0" borderId="6" xfId="0" quotePrefix="1" applyNumberFormat="1" applyFont="1" applyBorder="1" applyAlignment="1">
      <alignment horizontal="right" vertical="center"/>
    </xf>
    <xf numFmtId="3" fontId="31" fillId="0" borderId="0" xfId="0" applyNumberFormat="1" applyFont="1" applyAlignment="1">
      <alignment horizontal="center" vertical="center"/>
    </xf>
    <xf numFmtId="3" fontId="27" fillId="0" borderId="6" xfId="0" applyNumberFormat="1" applyFont="1" applyBorder="1" applyAlignment="1">
      <alignment horizontal="center" vertical="center"/>
    </xf>
    <xf numFmtId="10" fontId="27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58" fillId="0" borderId="6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4" fontId="58" fillId="0" borderId="0" xfId="0" applyNumberFormat="1" applyFont="1" applyAlignment="1" applyProtection="1">
      <alignment vertical="center"/>
      <protection locked="0"/>
    </xf>
    <xf numFmtId="3" fontId="26" fillId="0" borderId="6" xfId="0" applyNumberFormat="1" applyFont="1" applyBorder="1" applyAlignment="1">
      <alignment vertical="center"/>
    </xf>
    <xf numFmtId="0" fontId="28" fillId="0" borderId="0" xfId="2136" applyFont="1" applyAlignment="1">
      <alignment vertical="center"/>
    </xf>
    <xf numFmtId="0" fontId="28" fillId="25" borderId="6" xfId="2136" applyFont="1" applyFill="1" applyBorder="1" applyAlignment="1">
      <alignment vertical="center"/>
    </xf>
    <xf numFmtId="3" fontId="29" fillId="0" borderId="6" xfId="2136" applyNumberFormat="1" applyFont="1" applyBorder="1" applyAlignment="1">
      <alignment horizontal="center" vertical="center"/>
    </xf>
    <xf numFmtId="3" fontId="28" fillId="26" borderId="6" xfId="2136" applyNumberFormat="1" applyFont="1" applyFill="1" applyBorder="1" applyAlignment="1">
      <alignment horizontal="center" vertical="center"/>
    </xf>
    <xf numFmtId="0" fontId="28" fillId="0" borderId="6" xfId="2136" applyFont="1" applyBorder="1" applyAlignment="1">
      <alignment vertical="center"/>
    </xf>
    <xf numFmtId="166" fontId="28" fillId="0" borderId="6" xfId="2136" applyNumberFormat="1" applyFont="1" applyBorder="1" applyAlignment="1">
      <alignment vertical="center"/>
    </xf>
    <xf numFmtId="0" fontId="28" fillId="0" borderId="6" xfId="2136" applyFont="1" applyBorder="1" applyAlignment="1">
      <alignment horizontal="right"/>
    </xf>
    <xf numFmtId="0" fontId="28" fillId="0" borderId="6" xfId="2136" applyFont="1" applyBorder="1" applyAlignment="1">
      <alignment horizontal="right" vertical="center"/>
    </xf>
    <xf numFmtId="0" fontId="28" fillId="27" borderId="6" xfId="2136" applyFont="1" applyFill="1" applyBorder="1" applyAlignment="1">
      <alignment vertical="center"/>
    </xf>
    <xf numFmtId="2" fontId="28" fillId="0" borderId="6" xfId="2136" applyNumberFormat="1" applyFont="1" applyBorder="1" applyAlignment="1">
      <alignment horizontal="right"/>
    </xf>
    <xf numFmtId="0" fontId="28" fillId="27" borderId="6" xfId="2136" applyFont="1" applyFill="1" applyBorder="1" applyAlignment="1">
      <alignment horizontal="right" vertical="center"/>
    </xf>
    <xf numFmtId="0" fontId="28" fillId="27" borderId="6" xfId="2136" applyFont="1" applyFill="1" applyBorder="1" applyAlignment="1">
      <alignment horizontal="right"/>
    </xf>
    <xf numFmtId="49" fontId="28" fillId="0" borderId="0" xfId="2136" applyNumberFormat="1" applyFont="1" applyAlignment="1">
      <alignment vertical="center"/>
    </xf>
    <xf numFmtId="3" fontId="28" fillId="0" borderId="6" xfId="2136" applyNumberFormat="1" applyFont="1" applyBorder="1" applyAlignment="1">
      <alignment horizontal="center" vertical="center"/>
    </xf>
    <xf numFmtId="4" fontId="28" fillId="0" borderId="6" xfId="2136" applyNumberFormat="1" applyFont="1" applyBorder="1" applyAlignment="1">
      <alignment vertical="center"/>
    </xf>
    <xf numFmtId="4" fontId="28" fillId="27" borderId="6" xfId="2136" applyNumberFormat="1" applyFont="1" applyFill="1" applyBorder="1" applyAlignment="1">
      <alignment vertical="center"/>
    </xf>
    <xf numFmtId="2" fontId="28" fillId="0" borderId="0" xfId="2136" applyNumberFormat="1" applyFont="1" applyAlignment="1">
      <alignment vertical="center"/>
    </xf>
    <xf numFmtId="43" fontId="28" fillId="28" borderId="6" xfId="384" applyFont="1" applyFill="1" applyBorder="1" applyAlignment="1">
      <alignment vertical="center"/>
    </xf>
    <xf numFmtId="0" fontId="30" fillId="0" borderId="0" xfId="2136" applyFont="1"/>
    <xf numFmtId="0" fontId="28" fillId="0" borderId="15" xfId="2136" applyFont="1" applyBorder="1" applyAlignment="1">
      <alignment vertical="center"/>
    </xf>
    <xf numFmtId="2" fontId="28" fillId="0" borderId="15" xfId="2136" applyNumberFormat="1" applyFont="1" applyBorder="1" applyAlignment="1">
      <alignment vertical="center"/>
    </xf>
    <xf numFmtId="3" fontId="29" fillId="0" borderId="16" xfId="2136" applyNumberFormat="1" applyFont="1" applyBorder="1" applyAlignment="1">
      <alignment horizontal="center" vertical="center"/>
    </xf>
    <xf numFmtId="0" fontId="28" fillId="0" borderId="6" xfId="2136" applyFont="1" applyBorder="1" applyAlignment="1">
      <alignment vertical="center" wrapText="1"/>
    </xf>
    <xf numFmtId="0" fontId="28" fillId="0" borderId="6" xfId="2136" quotePrefix="1" applyFont="1" applyBorder="1" applyAlignment="1">
      <alignment vertical="center"/>
    </xf>
    <xf numFmtId="49" fontId="28" fillId="0" borderId="6" xfId="2136" applyNumberFormat="1" applyFont="1" applyBorder="1" applyAlignment="1">
      <alignment vertical="center"/>
    </xf>
    <xf numFmtId="49" fontId="28" fillId="27" borderId="6" xfId="2136" applyNumberFormat="1" applyFont="1" applyFill="1" applyBorder="1" applyAlignment="1">
      <alignment vertical="center"/>
    </xf>
    <xf numFmtId="0" fontId="28" fillId="0" borderId="6" xfId="2266" applyFont="1" applyBorder="1" applyAlignment="1">
      <alignment horizontal="left" vertical="center"/>
    </xf>
    <xf numFmtId="0" fontId="30" fillId="0" borderId="6" xfId="832" quotePrefix="1" applyBorder="1"/>
    <xf numFmtId="0" fontId="28" fillId="0" borderId="6" xfId="2137" applyFont="1" applyBorder="1" applyAlignment="1">
      <alignment horizontal="left" vertical="center"/>
    </xf>
    <xf numFmtId="0" fontId="28" fillId="0" borderId="6" xfId="2135" applyFont="1" applyBorder="1" applyAlignment="1">
      <alignment horizontal="left" vertical="center"/>
    </xf>
    <xf numFmtId="0" fontId="28" fillId="0" borderId="6" xfId="2135" applyFont="1" applyBorder="1" applyAlignment="1">
      <alignment vertical="center"/>
    </xf>
    <xf numFmtId="0" fontId="28" fillId="27" borderId="6" xfId="2137" applyFont="1" applyFill="1" applyBorder="1" applyAlignment="1">
      <alignment horizontal="left" vertical="center"/>
    </xf>
    <xf numFmtId="0" fontId="28" fillId="0" borderId="0" xfId="2136" applyFont="1" applyAlignment="1">
      <alignment horizontal="left" vertical="center"/>
    </xf>
    <xf numFmtId="0" fontId="27" fillId="0" borderId="0" xfId="832" applyFont="1" applyAlignment="1">
      <alignment horizontal="center" vertical="center"/>
    </xf>
    <xf numFmtId="0" fontId="27" fillId="0" borderId="13" xfId="832" applyFont="1" applyBorder="1" applyAlignment="1">
      <alignment horizontal="center" vertical="center"/>
    </xf>
    <xf numFmtId="1" fontId="27" fillId="0" borderId="6" xfId="832" quotePrefix="1" applyNumberFormat="1" applyFont="1" applyBorder="1" applyAlignment="1">
      <alignment horizontal="right" vertical="center"/>
    </xf>
    <xf numFmtId="0" fontId="27" fillId="0" borderId="6" xfId="832" applyFont="1" applyBorder="1" applyAlignment="1">
      <alignment horizontal="left" vertical="center"/>
    </xf>
    <xf numFmtId="0" fontId="27" fillId="0" borderId="6" xfId="832" applyFont="1" applyBorder="1" applyAlignment="1">
      <alignment vertical="center"/>
    </xf>
    <xf numFmtId="0" fontId="27" fillId="0" borderId="6" xfId="832" quotePrefix="1" applyFont="1" applyBorder="1" applyAlignment="1">
      <alignment horizontal="right" vertical="center"/>
    </xf>
    <xf numFmtId="0" fontId="27" fillId="0" borderId="17" xfId="832" applyFont="1" applyBorder="1" applyAlignment="1">
      <alignment horizontal="center" vertical="center"/>
    </xf>
    <xf numFmtId="0" fontId="27" fillId="0" borderId="17" xfId="832" applyFont="1" applyBorder="1" applyAlignment="1">
      <alignment horizontal="right" vertical="center"/>
    </xf>
    <xf numFmtId="0" fontId="27" fillId="0" borderId="17" xfId="832" applyFont="1" applyBorder="1" applyAlignment="1">
      <alignment horizontal="left" vertical="center"/>
    </xf>
    <xf numFmtId="0" fontId="27" fillId="0" borderId="17" xfId="832" applyFont="1" applyBorder="1" applyAlignment="1">
      <alignment vertical="center"/>
    </xf>
    <xf numFmtId="3" fontId="27" fillId="0" borderId="17" xfId="832" applyNumberFormat="1" applyFont="1" applyBorder="1" applyAlignment="1" applyProtection="1">
      <alignment vertical="center"/>
      <protection locked="0"/>
    </xf>
    <xf numFmtId="0" fontId="26" fillId="0" borderId="0" xfId="832" applyFont="1" applyAlignment="1">
      <alignment horizontal="center" vertical="center"/>
    </xf>
    <xf numFmtId="0" fontId="26" fillId="0" borderId="6" xfId="832" applyFont="1" applyBorder="1" applyAlignment="1">
      <alignment vertical="center"/>
    </xf>
    <xf numFmtId="3" fontId="27" fillId="0" borderId="6" xfId="832" applyNumberFormat="1" applyFont="1" applyBorder="1" applyAlignment="1">
      <alignment horizontal="center" vertical="center"/>
    </xf>
    <xf numFmtId="0" fontId="27" fillId="0" borderId="0" xfId="832" applyFont="1" applyAlignment="1">
      <alignment horizontal="right" vertical="center"/>
    </xf>
    <xf numFmtId="0" fontId="27" fillId="0" borderId="0" xfId="832" applyFont="1" applyAlignment="1">
      <alignment horizontal="left" vertical="center"/>
    </xf>
    <xf numFmtId="0" fontId="27" fillId="0" borderId="0" xfId="832" applyFont="1" applyAlignment="1">
      <alignment vertical="center"/>
    </xf>
    <xf numFmtId="3" fontId="27" fillId="0" borderId="0" xfId="832" applyNumberFormat="1" applyFont="1" applyAlignment="1" applyProtection="1">
      <alignment vertical="center"/>
      <protection locked="0"/>
    </xf>
    <xf numFmtId="3" fontId="28" fillId="26" borderId="12" xfId="2136" applyNumberFormat="1" applyFont="1" applyFill="1" applyBorder="1" applyAlignment="1">
      <alignment horizontal="center" vertical="center"/>
    </xf>
    <xf numFmtId="49" fontId="28" fillId="0" borderId="12" xfId="2136" applyNumberFormat="1" applyFont="1" applyBorder="1" applyAlignment="1">
      <alignment vertical="center"/>
    </xf>
    <xf numFmtId="49" fontId="28" fillId="27" borderId="12" xfId="2136" applyNumberFormat="1" applyFont="1" applyFill="1" applyBorder="1" applyAlignment="1">
      <alignment vertical="center"/>
    </xf>
    <xf numFmtId="0" fontId="28" fillId="0" borderId="12" xfId="2137" applyFont="1" applyBorder="1" applyAlignment="1">
      <alignment horizontal="left" vertical="center"/>
    </xf>
    <xf numFmtId="0" fontId="28" fillId="27" borderId="12" xfId="2137" applyFont="1" applyFill="1" applyBorder="1" applyAlignment="1">
      <alignment horizontal="left" vertical="center"/>
    </xf>
    <xf numFmtId="49" fontId="28" fillId="22" borderId="6" xfId="2136" applyNumberFormat="1" applyFont="1" applyFill="1" applyBorder="1" applyAlignment="1">
      <alignment vertical="center"/>
    </xf>
    <xf numFmtId="0" fontId="28" fillId="22" borderId="6" xfId="2136" applyFont="1" applyFill="1" applyBorder="1" applyAlignment="1">
      <alignment horizontal="right" vertical="center"/>
    </xf>
    <xf numFmtId="0" fontId="80" fillId="0" borderId="0" xfId="797" applyAlignment="1" applyProtection="1">
      <alignment vertical="center"/>
    </xf>
    <xf numFmtId="0" fontId="28" fillId="29" borderId="6" xfId="2135" quotePrefix="1" applyFont="1" applyFill="1" applyBorder="1" applyAlignment="1">
      <alignment vertical="center"/>
    </xf>
    <xf numFmtId="0" fontId="27" fillId="0" borderId="0" xfId="1557" applyFont="1" applyAlignment="1">
      <alignment horizontal="center" vertical="center"/>
    </xf>
    <xf numFmtId="0" fontId="26" fillId="0" borderId="0" xfId="1557" applyFont="1" applyAlignment="1">
      <alignment horizontal="center" vertical="center"/>
    </xf>
    <xf numFmtId="3" fontId="26" fillId="0" borderId="0" xfId="1557" applyNumberFormat="1" applyFont="1" applyAlignment="1">
      <alignment horizontal="center" vertical="center"/>
    </xf>
    <xf numFmtId="0" fontId="27" fillId="0" borderId="6" xfId="1557" applyFont="1" applyBorder="1" applyAlignment="1">
      <alignment horizontal="center" vertical="center"/>
    </xf>
    <xf numFmtId="0" fontId="27" fillId="0" borderId="6" xfId="1557" applyFont="1" applyBorder="1" applyAlignment="1">
      <alignment horizontal="left" vertical="center"/>
    </xf>
    <xf numFmtId="0" fontId="58" fillId="0" borderId="0" xfId="1557" applyFont="1" applyAlignment="1">
      <alignment horizontal="center" vertical="center"/>
    </xf>
    <xf numFmtId="0" fontId="27" fillId="0" borderId="0" xfId="1557" applyFont="1" applyAlignment="1">
      <alignment horizontal="right" vertical="center"/>
    </xf>
    <xf numFmtId="0" fontId="27" fillId="0" borderId="0" xfId="1557" applyFont="1" applyAlignment="1">
      <alignment horizontal="left" vertical="center"/>
    </xf>
    <xf numFmtId="0" fontId="27" fillId="0" borderId="0" xfId="1557" applyFont="1" applyAlignment="1">
      <alignment vertical="center"/>
    </xf>
    <xf numFmtId="3" fontId="27" fillId="0" borderId="0" xfId="1557" applyNumberFormat="1" applyFont="1" applyAlignment="1" applyProtection="1">
      <alignment vertical="center"/>
      <protection locked="0"/>
    </xf>
    <xf numFmtId="0" fontId="26" fillId="0" borderId="6" xfId="1557" applyFont="1" applyBorder="1" applyAlignment="1">
      <alignment vertical="center"/>
    </xf>
    <xf numFmtId="0" fontId="33" fillId="0" borderId="0" xfId="2136" applyFont="1" applyAlignment="1">
      <alignment horizontal="center" vertical="center"/>
    </xf>
    <xf numFmtId="0" fontId="25" fillId="30" borderId="6" xfId="1152" applyFill="1" applyBorder="1" applyAlignment="1">
      <alignment horizontal="center" vertical="center"/>
    </xf>
    <xf numFmtId="0" fontId="25" fillId="0" borderId="0" xfId="1152"/>
    <xf numFmtId="10" fontId="25" fillId="27" borderId="6" xfId="1152" applyNumberFormat="1" applyFill="1" applyBorder="1" applyAlignment="1">
      <alignment horizontal="center" vertical="center"/>
    </xf>
    <xf numFmtId="171" fontId="25" fillId="31" borderId="6" xfId="1152" applyNumberFormat="1" applyFill="1" applyBorder="1" applyAlignment="1">
      <alignment horizontal="center" vertical="center"/>
    </xf>
    <xf numFmtId="0" fontId="25" fillId="32" borderId="6" xfId="1152" applyFill="1" applyBorder="1" applyAlignment="1">
      <alignment horizontal="center" vertical="center"/>
    </xf>
    <xf numFmtId="0" fontId="25" fillId="0" borderId="0" xfId="1152" applyAlignment="1">
      <alignment horizontal="center"/>
    </xf>
    <xf numFmtId="0" fontId="25" fillId="0" borderId="0" xfId="1152" applyAlignment="1">
      <alignment wrapText="1"/>
    </xf>
    <xf numFmtId="1" fontId="25" fillId="32" borderId="6" xfId="1152" applyNumberFormat="1" applyFill="1" applyBorder="1" applyAlignment="1">
      <alignment horizontal="center" vertical="center"/>
    </xf>
    <xf numFmtId="0" fontId="25" fillId="33" borderId="6" xfId="1152" applyFill="1" applyBorder="1" applyAlignment="1">
      <alignment horizontal="left" vertical="center"/>
    </xf>
    <xf numFmtId="0" fontId="72" fillId="30" borderId="6" xfId="1152" applyFont="1" applyFill="1" applyBorder="1" applyAlignment="1">
      <alignment wrapText="1"/>
    </xf>
    <xf numFmtId="0" fontId="73" fillId="27" borderId="6" xfId="1152" applyFont="1" applyFill="1" applyBorder="1" applyAlignment="1">
      <alignment vertical="center"/>
    </xf>
    <xf numFmtId="1" fontId="25" fillId="0" borderId="0" xfId="1152" applyNumberFormat="1"/>
    <xf numFmtId="3" fontId="26" fillId="0" borderId="6" xfId="0" applyNumberFormat="1" applyFont="1" applyBorder="1" applyAlignment="1">
      <alignment horizontal="right" vertical="center"/>
    </xf>
    <xf numFmtId="3" fontId="0" fillId="0" borderId="0" xfId="0" applyNumberFormat="1"/>
    <xf numFmtId="3" fontId="26" fillId="0" borderId="6" xfId="832" applyNumberFormat="1" applyFont="1" applyBorder="1" applyAlignment="1">
      <alignment vertical="center"/>
    </xf>
    <xf numFmtId="3" fontId="26" fillId="0" borderId="0" xfId="832" applyNumberFormat="1" applyFont="1" applyAlignment="1">
      <alignment horizontal="center" vertical="center"/>
    </xf>
    <xf numFmtId="3" fontId="27" fillId="0" borderId="0" xfId="832" applyNumberFormat="1" applyFont="1" applyAlignment="1">
      <alignment horizontal="center" vertical="center"/>
    </xf>
    <xf numFmtId="3" fontId="30" fillId="0" borderId="0" xfId="832" applyNumberFormat="1"/>
    <xf numFmtId="3" fontId="27" fillId="0" borderId="0" xfId="1557" applyNumberFormat="1" applyFont="1" applyAlignment="1">
      <alignment vertical="center"/>
    </xf>
    <xf numFmtId="3" fontId="27" fillId="0" borderId="0" xfId="1557" applyNumberFormat="1" applyFont="1" applyAlignment="1">
      <alignment horizontal="center" vertical="center"/>
    </xf>
    <xf numFmtId="3" fontId="27" fillId="0" borderId="6" xfId="0" applyNumberFormat="1" applyFont="1" applyBorder="1" applyAlignment="1">
      <alignment vertical="center"/>
    </xf>
    <xf numFmtId="3" fontId="27" fillId="0" borderId="6" xfId="832" applyNumberFormat="1" applyFont="1" applyBorder="1" applyAlignment="1">
      <alignment vertical="center"/>
    </xf>
    <xf numFmtId="3" fontId="27" fillId="0" borderId="6" xfId="1557" applyNumberFormat="1" applyFont="1" applyBorder="1" applyAlignment="1">
      <alignment vertical="center"/>
    </xf>
    <xf numFmtId="3" fontId="58" fillId="0" borderId="6" xfId="1557" applyNumberFormat="1" applyFont="1" applyBorder="1" applyAlignment="1">
      <alignment vertical="center"/>
    </xf>
    <xf numFmtId="3" fontId="27" fillId="0" borderId="6" xfId="0" applyNumberFormat="1" applyFont="1" applyBorder="1" applyAlignment="1" applyProtection="1">
      <alignment vertical="center"/>
      <protection locked="0"/>
    </xf>
    <xf numFmtId="3" fontId="27" fillId="0" borderId="0" xfId="2160" applyNumberFormat="1" applyFont="1" applyAlignment="1">
      <alignment horizontal="center" vertical="center"/>
    </xf>
    <xf numFmtId="3" fontId="26" fillId="0" borderId="0" xfId="0" applyNumberFormat="1" applyFont="1" applyAlignment="1">
      <alignment vertical="center"/>
    </xf>
    <xf numFmtId="3" fontId="27" fillId="0" borderId="0" xfId="832" applyNumberFormat="1" applyFont="1" applyAlignment="1">
      <alignment vertical="center"/>
    </xf>
    <xf numFmtId="3" fontId="27" fillId="0" borderId="17" xfId="832" applyNumberFormat="1" applyFont="1" applyBorder="1" applyAlignment="1">
      <alignment vertical="center"/>
    </xf>
    <xf numFmtId="3" fontId="58" fillId="0" borderId="0" xfId="0" applyNumberFormat="1" applyFont="1" applyAlignment="1">
      <alignment horizontal="center" vertical="center"/>
    </xf>
    <xf numFmtId="3" fontId="58" fillId="0" borderId="0" xfId="1557" applyNumberFormat="1" applyFont="1" applyAlignment="1">
      <alignment horizontal="center" vertical="center"/>
    </xf>
    <xf numFmtId="1" fontId="28" fillId="0" borderId="0" xfId="2136" applyNumberFormat="1" applyFont="1" applyAlignment="1">
      <alignment vertical="center"/>
    </xf>
    <xf numFmtId="166" fontId="28" fillId="27" borderId="6" xfId="2136" applyNumberFormat="1" applyFont="1" applyFill="1" applyBorder="1" applyAlignment="1">
      <alignment vertical="center"/>
    </xf>
    <xf numFmtId="3" fontId="28" fillId="0" borderId="6" xfId="2136" applyNumberFormat="1" applyFont="1" applyBorder="1" applyAlignment="1">
      <alignment vertical="center"/>
    </xf>
    <xf numFmtId="43" fontId="28" fillId="27" borderId="6" xfId="384" applyFont="1" applyFill="1" applyBorder="1" applyAlignment="1">
      <alignment vertical="center"/>
    </xf>
    <xf numFmtId="4" fontId="75" fillId="27" borderId="6" xfId="2136" applyNumberFormat="1" applyFont="1" applyFill="1" applyBorder="1" applyAlignment="1">
      <alignment vertical="center"/>
    </xf>
    <xf numFmtId="0" fontId="25" fillId="34" borderId="6" xfId="1152" applyFill="1" applyBorder="1" applyAlignment="1">
      <alignment horizontal="left" vertical="center"/>
    </xf>
    <xf numFmtId="1" fontId="27" fillId="0" borderId="0" xfId="0" applyNumberFormat="1" applyFont="1" applyAlignment="1">
      <alignment horizontal="center" vertical="center"/>
    </xf>
    <xf numFmtId="0" fontId="27" fillId="35" borderId="6" xfId="0" applyFont="1" applyFill="1" applyBorder="1" applyAlignment="1">
      <alignment horizontal="center" vertical="center"/>
    </xf>
    <xf numFmtId="0" fontId="27" fillId="35" borderId="6" xfId="0" quotePrefix="1" applyFont="1" applyFill="1" applyBorder="1" applyAlignment="1">
      <alignment horizontal="right" vertical="center"/>
    </xf>
    <xf numFmtId="0" fontId="27" fillId="35" borderId="6" xfId="0" applyFont="1" applyFill="1" applyBorder="1" applyAlignment="1">
      <alignment horizontal="left" vertical="center"/>
    </xf>
    <xf numFmtId="0" fontId="27" fillId="35" borderId="6" xfId="0" applyFont="1" applyFill="1" applyBorder="1" applyAlignment="1">
      <alignment horizontal="right" vertical="center"/>
    </xf>
    <xf numFmtId="3" fontId="27" fillId="35" borderId="6" xfId="0" applyNumberFormat="1" applyFont="1" applyFill="1" applyBorder="1" applyAlignment="1">
      <alignment horizontal="right" vertical="center"/>
    </xf>
    <xf numFmtId="3" fontId="27" fillId="35" borderId="0" xfId="0" applyNumberFormat="1" applyFont="1" applyFill="1" applyAlignment="1">
      <alignment horizontal="center" vertical="center"/>
    </xf>
    <xf numFmtId="0" fontId="27" fillId="35" borderId="0" xfId="0" applyFont="1" applyFill="1" applyAlignment="1">
      <alignment horizontal="center" vertical="center"/>
    </xf>
    <xf numFmtId="0" fontId="27" fillId="35" borderId="6" xfId="0" applyFont="1" applyFill="1" applyBorder="1" applyAlignment="1">
      <alignment vertical="center"/>
    </xf>
    <xf numFmtId="3" fontId="27" fillId="35" borderId="6" xfId="0" applyNumberFormat="1" applyFont="1" applyFill="1" applyBorder="1" applyAlignment="1">
      <alignment vertical="center"/>
    </xf>
    <xf numFmtId="0" fontId="27" fillId="35" borderId="6" xfId="1557" applyFont="1" applyFill="1" applyBorder="1" applyAlignment="1">
      <alignment horizontal="center" vertical="center"/>
    </xf>
    <xf numFmtId="0" fontId="27" fillId="35" borderId="6" xfId="1557" applyFont="1" applyFill="1" applyBorder="1" applyAlignment="1">
      <alignment horizontal="left" vertical="center"/>
    </xf>
    <xf numFmtId="3" fontId="27" fillId="35" borderId="6" xfId="1557" applyNumberFormat="1" applyFont="1" applyFill="1" applyBorder="1" applyAlignment="1">
      <alignment vertical="center"/>
    </xf>
    <xf numFmtId="3" fontId="27" fillId="35" borderId="0" xfId="1557" applyNumberFormat="1" applyFont="1" applyFill="1" applyAlignment="1">
      <alignment horizontal="center" vertical="center"/>
    </xf>
    <xf numFmtId="0" fontId="27" fillId="35" borderId="0" xfId="1557" applyFont="1" applyFill="1" applyAlignment="1">
      <alignment horizontal="center" vertical="center"/>
    </xf>
    <xf numFmtId="1" fontId="27" fillId="35" borderId="6" xfId="0" quotePrefix="1" applyNumberFormat="1" applyFont="1" applyFill="1" applyBorder="1" applyAlignment="1">
      <alignment horizontal="right" vertical="center"/>
    </xf>
    <xf numFmtId="0" fontId="27" fillId="35" borderId="13" xfId="832" applyFont="1" applyFill="1" applyBorder="1" applyAlignment="1">
      <alignment horizontal="center" vertical="center"/>
    </xf>
    <xf numFmtId="0" fontId="27" fillId="35" borderId="6" xfId="832" applyFont="1" applyFill="1" applyBorder="1" applyAlignment="1">
      <alignment horizontal="left" vertical="center"/>
    </xf>
    <xf numFmtId="0" fontId="27" fillId="35" borderId="6" xfId="832" applyFont="1" applyFill="1" applyBorder="1" applyAlignment="1">
      <alignment vertical="center"/>
    </xf>
    <xf numFmtId="3" fontId="27" fillId="35" borderId="6" xfId="832" applyNumberFormat="1" applyFont="1" applyFill="1" applyBorder="1" applyAlignment="1">
      <alignment vertical="center"/>
    </xf>
    <xf numFmtId="3" fontId="27" fillId="35" borderId="0" xfId="832" applyNumberFormat="1" applyFont="1" applyFill="1" applyAlignment="1">
      <alignment horizontal="center" vertical="center"/>
    </xf>
    <xf numFmtId="0" fontId="27" fillId="35" borderId="0" xfId="832" applyFont="1" applyFill="1" applyAlignment="1">
      <alignment horizontal="center" vertical="center"/>
    </xf>
    <xf numFmtId="3" fontId="27" fillId="35" borderId="6" xfId="832" applyNumberFormat="1" applyFont="1" applyFill="1" applyBorder="1" applyAlignment="1">
      <alignment horizontal="center" vertical="center"/>
    </xf>
    <xf numFmtId="0" fontId="27" fillId="35" borderId="6" xfId="0" quotePrefix="1" applyFont="1" applyFill="1" applyBorder="1" applyAlignment="1">
      <alignment horizontal="left" vertical="center"/>
    </xf>
    <xf numFmtId="1" fontId="27" fillId="35" borderId="6" xfId="0" quotePrefix="1" applyNumberFormat="1" applyFont="1" applyFill="1" applyBorder="1" applyAlignment="1">
      <alignment horizontal="left" vertical="center"/>
    </xf>
    <xf numFmtId="3" fontId="27" fillId="35" borderId="6" xfId="0" applyNumberFormat="1" applyFont="1" applyFill="1" applyBorder="1" applyAlignment="1" applyProtection="1">
      <alignment vertical="center"/>
      <protection locked="0"/>
    </xf>
    <xf numFmtId="3" fontId="27" fillId="35" borderId="6" xfId="0" applyNumberFormat="1" applyFont="1" applyFill="1" applyBorder="1" applyAlignment="1">
      <alignment horizontal="center" vertical="center"/>
    </xf>
    <xf numFmtId="0" fontId="78" fillId="35" borderId="6" xfId="0" applyFont="1" applyFill="1" applyBorder="1" applyAlignment="1">
      <alignment horizontal="center"/>
    </xf>
    <xf numFmtId="0" fontId="78" fillId="35" borderId="0" xfId="0" applyFont="1" applyFill="1"/>
    <xf numFmtId="0" fontId="78" fillId="35" borderId="6" xfId="0" quotePrefix="1" applyFont="1" applyFill="1" applyBorder="1" applyAlignment="1">
      <alignment horizontal="center"/>
    </xf>
    <xf numFmtId="0" fontId="79" fillId="35" borderId="6" xfId="0" applyFont="1" applyFill="1" applyBorder="1" applyAlignment="1">
      <alignment horizontal="center" vertical="center"/>
    </xf>
    <xf numFmtId="1" fontId="27" fillId="0" borderId="6" xfId="1557" quotePrefix="1" applyNumberFormat="1" applyFont="1" applyBorder="1" applyAlignment="1">
      <alignment vertical="center"/>
    </xf>
    <xf numFmtId="0" fontId="28" fillId="0" borderId="0" xfId="2136" quotePrefix="1" applyFont="1" applyAlignment="1">
      <alignment horizontal="left" vertical="center"/>
    </xf>
    <xf numFmtId="165" fontId="28" fillId="0" borderId="6" xfId="2136" applyNumberFormat="1" applyFont="1" applyBorder="1" applyAlignment="1">
      <alignment vertical="center"/>
    </xf>
    <xf numFmtId="0" fontId="26" fillId="0" borderId="6" xfId="0" applyFont="1" applyBorder="1" applyAlignment="1">
      <alignment horizontal="left" vertical="center"/>
    </xf>
    <xf numFmtId="3" fontId="27" fillId="0" borderId="13" xfId="0" applyNumberFormat="1" applyFont="1" applyBorder="1" applyAlignment="1">
      <alignment horizontal="right" vertical="center"/>
    </xf>
    <xf numFmtId="0" fontId="27" fillId="0" borderId="25" xfId="0" applyFont="1" applyBorder="1" applyAlignment="1">
      <alignment horizontal="center" vertical="center"/>
    </xf>
    <xf numFmtId="3" fontId="31" fillId="0" borderId="26" xfId="0" applyNumberFormat="1" applyFont="1" applyBorder="1" applyAlignment="1">
      <alignment horizontal="center" vertical="center"/>
    </xf>
    <xf numFmtId="3" fontId="27" fillId="0" borderId="26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 vertical="center"/>
    </xf>
    <xf numFmtId="3" fontId="84" fillId="0" borderId="0" xfId="0" applyNumberFormat="1" applyFont="1" applyAlignment="1">
      <alignment horizontal="center" vertical="center"/>
    </xf>
    <xf numFmtId="0" fontId="26" fillId="0" borderId="6" xfId="1557" applyFont="1" applyBorder="1" applyAlignment="1" applyProtection="1">
      <alignment vertical="center"/>
      <protection locked="0"/>
    </xf>
    <xf numFmtId="0" fontId="34" fillId="0" borderId="6" xfId="1557" applyFont="1" applyBorder="1" applyAlignment="1" applyProtection="1">
      <alignment vertical="center"/>
      <protection locked="0"/>
    </xf>
    <xf numFmtId="0" fontId="27" fillId="0" borderId="21" xfId="832" applyFont="1" applyBorder="1" applyAlignment="1">
      <alignment horizontal="center" vertical="center"/>
    </xf>
    <xf numFmtId="1" fontId="27" fillId="0" borderId="16" xfId="832" quotePrefix="1" applyNumberFormat="1" applyFont="1" applyBorder="1" applyAlignment="1">
      <alignment horizontal="right" vertical="center"/>
    </xf>
    <xf numFmtId="0" fontId="27" fillId="0" borderId="16" xfId="832" applyFont="1" applyBorder="1" applyAlignment="1">
      <alignment horizontal="left" vertical="center"/>
    </xf>
    <xf numFmtId="0" fontId="27" fillId="0" borderId="16" xfId="832" applyFont="1" applyBorder="1" applyAlignment="1">
      <alignment horizontal="right" vertical="center"/>
    </xf>
    <xf numFmtId="4" fontId="27" fillId="0" borderId="16" xfId="0" applyNumberFormat="1" applyFont="1" applyBorder="1" applyAlignment="1" applyProtection="1">
      <alignment vertical="center"/>
      <protection locked="0"/>
    </xf>
    <xf numFmtId="0" fontId="26" fillId="0" borderId="16" xfId="832" applyFont="1" applyBorder="1" applyAlignment="1">
      <alignment vertical="center"/>
    </xf>
    <xf numFmtId="0" fontId="26" fillId="0" borderId="16" xfId="832" applyFont="1" applyBorder="1" applyAlignment="1">
      <alignment vertical="center" wrapText="1"/>
    </xf>
    <xf numFmtId="0" fontId="84" fillId="0" borderId="0" xfId="832" applyFont="1" applyAlignment="1">
      <alignment horizontal="left" vertical="center"/>
    </xf>
    <xf numFmtId="0" fontId="26" fillId="0" borderId="0" xfId="832" applyFont="1" applyAlignment="1">
      <alignment horizontal="center" vertical="center" wrapText="1"/>
    </xf>
    <xf numFmtId="1" fontId="27" fillId="0" borderId="6" xfId="832" quotePrefix="1" applyNumberFormat="1" applyFont="1" applyBorder="1" applyAlignment="1">
      <alignment horizontal="left" vertical="center"/>
    </xf>
    <xf numFmtId="4" fontId="27" fillId="0" borderId="6" xfId="0" applyNumberFormat="1" applyFont="1" applyBorder="1" applyAlignment="1" applyProtection="1">
      <alignment horizontal="left" vertical="center"/>
      <protection locked="0"/>
    </xf>
    <xf numFmtId="0" fontId="27" fillId="0" borderId="6" xfId="832" quotePrefix="1" applyFont="1" applyBorder="1" applyAlignment="1">
      <alignment horizontal="left" vertical="center"/>
    </xf>
    <xf numFmtId="1" fontId="27" fillId="35" borderId="6" xfId="832" quotePrefix="1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center" vertical="center"/>
    </xf>
    <xf numFmtId="3" fontId="74" fillId="0" borderId="0" xfId="0" applyNumberFormat="1" applyFont="1" applyAlignment="1">
      <alignment horizontal="center" vertical="center"/>
    </xf>
    <xf numFmtId="0" fontId="27" fillId="0" borderId="15" xfId="0" applyFont="1" applyBorder="1" applyAlignment="1">
      <alignment vertical="center"/>
    </xf>
    <xf numFmtId="0" fontId="88" fillId="0" borderId="0" xfId="0" applyFont="1" applyAlignment="1">
      <alignment horizontal="center" vertical="center"/>
    </xf>
    <xf numFmtId="0" fontId="26" fillId="0" borderId="22" xfId="0" applyFont="1" applyBorder="1" applyAlignment="1" applyProtection="1">
      <alignment vertical="center"/>
      <protection locked="0"/>
    </xf>
    <xf numFmtId="0" fontId="26" fillId="0" borderId="21" xfId="0" applyFont="1" applyBorder="1" applyAlignment="1">
      <alignment vertical="center"/>
    </xf>
    <xf numFmtId="0" fontId="26" fillId="0" borderId="6" xfId="0" applyFont="1" applyBorder="1" applyAlignment="1" applyProtection="1">
      <alignment horizontal="right" vertical="center"/>
      <protection locked="0"/>
    </xf>
    <xf numFmtId="0" fontId="89" fillId="0" borderId="0" xfId="2136" applyFont="1" applyAlignment="1">
      <alignment vertical="center"/>
    </xf>
    <xf numFmtId="0" fontId="83" fillId="0" borderId="0" xfId="2136" applyFont="1" applyAlignment="1">
      <alignment vertical="center"/>
    </xf>
    <xf numFmtId="0" fontId="81" fillId="0" borderId="0" xfId="2136" applyFont="1" applyAlignment="1">
      <alignment vertical="center"/>
    </xf>
    <xf numFmtId="0" fontId="26" fillId="0" borderId="12" xfId="0" applyFont="1" applyBorder="1" applyAlignment="1">
      <alignment vertical="center"/>
    </xf>
    <xf numFmtId="0" fontId="79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9" fillId="0" borderId="6" xfId="0" applyFont="1" applyBorder="1" applyAlignment="1">
      <alignment horizontal="center" vertical="center"/>
    </xf>
    <xf numFmtId="0" fontId="79" fillId="0" borderId="6" xfId="0" quotePrefix="1" applyFont="1" applyBorder="1" applyAlignment="1">
      <alignment horizontal="right" vertical="center"/>
    </xf>
    <xf numFmtId="0" fontId="79" fillId="0" borderId="6" xfId="0" applyFont="1" applyBorder="1" applyAlignment="1">
      <alignment horizontal="right" vertical="center"/>
    </xf>
    <xf numFmtId="4" fontId="79" fillId="0" borderId="6" xfId="0" applyNumberFormat="1" applyFont="1" applyBorder="1" applyAlignment="1" applyProtection="1">
      <alignment vertical="center"/>
      <protection locked="0"/>
    </xf>
    <xf numFmtId="3" fontId="79" fillId="0" borderId="6" xfId="0" applyNumberFormat="1" applyFont="1" applyBorder="1" applyAlignment="1">
      <alignment horizontal="right" vertical="center"/>
    </xf>
    <xf numFmtId="3" fontId="79" fillId="0" borderId="0" xfId="0" applyNumberFormat="1" applyFont="1" applyAlignment="1">
      <alignment horizontal="center" vertical="center"/>
    </xf>
    <xf numFmtId="1" fontId="79" fillId="0" borderId="6" xfId="0" quotePrefix="1" applyNumberFormat="1" applyFont="1" applyBorder="1" applyAlignment="1">
      <alignment horizontal="right" vertical="center"/>
    </xf>
    <xf numFmtId="0" fontId="79" fillId="35" borderId="6" xfId="0" applyFont="1" applyFill="1" applyBorder="1" applyAlignment="1">
      <alignment horizontal="left" vertical="center"/>
    </xf>
    <xf numFmtId="4" fontId="79" fillId="0" borderId="6" xfId="0" quotePrefix="1" applyNumberFormat="1" applyFont="1" applyBorder="1" applyAlignment="1">
      <alignment horizontal="right" vertical="center"/>
    </xf>
    <xf numFmtId="0" fontId="79" fillId="35" borderId="6" xfId="0" applyFont="1" applyFill="1" applyBorder="1" applyAlignment="1">
      <alignment horizontal="right" vertical="center"/>
    </xf>
    <xf numFmtId="3" fontId="79" fillId="35" borderId="6" xfId="0" applyNumberFormat="1" applyFont="1" applyFill="1" applyBorder="1" applyAlignment="1">
      <alignment horizontal="right" vertical="center"/>
    </xf>
    <xf numFmtId="3" fontId="79" fillId="35" borderId="0" xfId="0" applyNumberFormat="1" applyFont="1" applyFill="1" applyAlignment="1">
      <alignment horizontal="center" vertical="center"/>
    </xf>
    <xf numFmtId="0" fontId="79" fillId="35" borderId="0" xfId="0" applyFont="1" applyFill="1" applyAlignment="1">
      <alignment horizontal="center" vertical="center"/>
    </xf>
    <xf numFmtId="0" fontId="79" fillId="0" borderId="0" xfId="0" applyFont="1" applyAlignment="1">
      <alignment horizontal="right" vertical="center"/>
    </xf>
    <xf numFmtId="0" fontId="79" fillId="0" borderId="0" xfId="0" applyFont="1" applyAlignment="1">
      <alignment horizontal="left" vertical="center"/>
    </xf>
    <xf numFmtId="3" fontId="79" fillId="0" borderId="0" xfId="0" applyNumberFormat="1" applyFont="1" applyAlignment="1" applyProtection="1">
      <alignment horizontal="right" vertical="center"/>
      <protection locked="0"/>
    </xf>
    <xf numFmtId="3" fontId="79" fillId="0" borderId="0" xfId="0" applyNumberFormat="1" applyFont="1" applyAlignment="1">
      <alignment horizontal="right" vertical="center"/>
    </xf>
    <xf numFmtId="3" fontId="91" fillId="0" borderId="0" xfId="0" applyNumberFormat="1" applyFont="1" applyAlignment="1">
      <alignment horizontal="center" vertical="center"/>
    </xf>
    <xf numFmtId="0" fontId="91" fillId="0" borderId="6" xfId="0" applyFont="1" applyBorder="1" applyAlignment="1">
      <alignment vertical="center"/>
    </xf>
    <xf numFmtId="0" fontId="91" fillId="0" borderId="6" xfId="0" applyFont="1" applyBorder="1" applyAlignment="1">
      <alignment horizontal="right" vertical="center"/>
    </xf>
    <xf numFmtId="4" fontId="79" fillId="0" borderId="0" xfId="0" applyNumberFormat="1" applyFont="1" applyAlignment="1">
      <alignment horizontal="center" vertical="center"/>
    </xf>
    <xf numFmtId="4" fontId="84" fillId="35" borderId="0" xfId="2160" applyNumberFormat="1" applyFont="1" applyFill="1" applyAlignment="1">
      <alignment horizontal="center" vertical="center"/>
    </xf>
    <xf numFmtId="3" fontId="84" fillId="35" borderId="0" xfId="2160" applyNumberFormat="1" applyFont="1" applyFill="1" applyAlignment="1">
      <alignment horizontal="center" vertical="center"/>
    </xf>
    <xf numFmtId="165" fontId="84" fillId="35" borderId="0" xfId="2160" applyNumberFormat="1" applyFont="1" applyFill="1" applyAlignment="1">
      <alignment horizontal="center" vertical="center"/>
    </xf>
    <xf numFmtId="1" fontId="93" fillId="0" borderId="13" xfId="0" applyNumberFormat="1" applyFont="1" applyBorder="1" applyAlignment="1">
      <alignment vertical="center"/>
    </xf>
    <xf numFmtId="0" fontId="24" fillId="0" borderId="23" xfId="2268" applyBorder="1" applyAlignment="1">
      <alignment horizontal="center" vertical="center"/>
    </xf>
    <xf numFmtId="0" fontId="24" fillId="0" borderId="17" xfId="2268" applyBorder="1" applyAlignment="1">
      <alignment horizontal="center" vertical="center"/>
    </xf>
    <xf numFmtId="0" fontId="24" fillId="0" borderId="17" xfId="2268" applyBorder="1" applyAlignment="1">
      <alignment horizontal="center" vertical="center" wrapText="1"/>
    </xf>
    <xf numFmtId="0" fontId="24" fillId="0" borderId="22" xfId="2268" applyBorder="1" applyAlignment="1">
      <alignment horizontal="center" vertical="center" wrapText="1"/>
    </xf>
    <xf numFmtId="0" fontId="24" fillId="0" borderId="0" xfId="2268"/>
    <xf numFmtId="0" fontId="24" fillId="0" borderId="25" xfId="2268" applyBorder="1" applyAlignment="1">
      <alignment horizontal="center" vertical="center"/>
    </xf>
    <xf numFmtId="0" fontId="24" fillId="0" borderId="0" xfId="2268" applyAlignment="1">
      <alignment horizontal="center" vertical="center"/>
    </xf>
    <xf numFmtId="0" fontId="24" fillId="0" borderId="0" xfId="2268" applyAlignment="1">
      <alignment horizontal="center" vertical="center" wrapText="1"/>
    </xf>
    <xf numFmtId="0" fontId="24" fillId="0" borderId="26" xfId="2268" applyBorder="1" applyAlignment="1">
      <alignment horizontal="center" vertical="center" wrapText="1"/>
    </xf>
    <xf numFmtId="0" fontId="94" fillId="38" borderId="29" xfId="2268" applyFont="1" applyFill="1" applyBorder="1" applyAlignment="1">
      <alignment horizontal="center" vertical="center" wrapText="1"/>
    </xf>
    <xf numFmtId="0" fontId="24" fillId="0" borderId="28" xfId="2268" applyBorder="1" applyAlignment="1">
      <alignment horizontal="center" vertical="center"/>
    </xf>
    <xf numFmtId="0" fontId="24" fillId="0" borderId="29" xfId="2268" applyBorder="1" applyAlignment="1">
      <alignment horizontal="center" vertical="center"/>
    </xf>
    <xf numFmtId="0" fontId="24" fillId="0" borderId="29" xfId="2268" applyBorder="1" applyAlignment="1">
      <alignment horizontal="center" vertical="center" wrapText="1"/>
    </xf>
    <xf numFmtId="0" fontId="24" fillId="0" borderId="30" xfId="2268" applyBorder="1" applyAlignment="1">
      <alignment horizontal="center" vertical="center" wrapText="1"/>
    </xf>
    <xf numFmtId="0" fontId="94" fillId="38" borderId="35" xfId="2268" applyFont="1" applyFill="1" applyBorder="1" applyAlignment="1">
      <alignment horizontal="center" vertical="center" wrapText="1"/>
    </xf>
    <xf numFmtId="0" fontId="94" fillId="39" borderId="37" xfId="2268" applyFont="1" applyFill="1" applyBorder="1" applyAlignment="1">
      <alignment horizontal="center" vertical="center" wrapText="1"/>
    </xf>
    <xf numFmtId="0" fontId="24" fillId="0" borderId="39" xfId="2268" applyBorder="1" applyAlignment="1">
      <alignment horizontal="center" vertical="center" wrapText="1"/>
    </xf>
    <xf numFmtId="0" fontId="24" fillId="0" borderId="40" xfId="2268" applyBorder="1" applyAlignment="1">
      <alignment horizontal="center" vertical="center" wrapText="1"/>
    </xf>
    <xf numFmtId="0" fontId="24" fillId="0" borderId="40" xfId="2268" applyBorder="1" applyAlignment="1">
      <alignment horizontal="center" vertical="center"/>
    </xf>
    <xf numFmtId="0" fontId="96" fillId="0" borderId="0" xfId="2268" applyFont="1"/>
    <xf numFmtId="2" fontId="96" fillId="0" borderId="0" xfId="2268" applyNumberFormat="1" applyFont="1" applyAlignment="1">
      <alignment horizontal="center" vertical="center"/>
    </xf>
    <xf numFmtId="0" fontId="96" fillId="0" borderId="0" xfId="2268" applyFont="1" applyAlignment="1">
      <alignment horizontal="center" vertical="center"/>
    </xf>
    <xf numFmtId="0" fontId="24" fillId="0" borderId="0" xfId="2268" applyAlignment="1">
      <alignment horizontal="left" vertical="center"/>
    </xf>
    <xf numFmtId="0" fontId="99" fillId="36" borderId="31" xfId="2268" applyFont="1" applyFill="1" applyBorder="1" applyAlignment="1">
      <alignment horizontal="center" vertical="center" wrapText="1"/>
    </xf>
    <xf numFmtId="43" fontId="24" fillId="0" borderId="0" xfId="2268" applyNumberFormat="1" applyAlignment="1">
      <alignment horizontal="center" vertical="center" wrapText="1"/>
    </xf>
    <xf numFmtId="1" fontId="84" fillId="0" borderId="6" xfId="0" quotePrefix="1" applyNumberFormat="1" applyFont="1" applyBorder="1" applyAlignment="1">
      <alignment horizontal="right" vertical="center"/>
    </xf>
    <xf numFmtId="0" fontId="84" fillId="0" borderId="6" xfId="0" quotePrefix="1" applyFont="1" applyBorder="1" applyAlignment="1">
      <alignment horizontal="right" vertical="center"/>
    </xf>
    <xf numFmtId="0" fontId="24" fillId="0" borderId="0" xfId="2268" applyAlignment="1">
      <alignment horizontal="left" vertical="center" wrapText="1"/>
    </xf>
    <xf numFmtId="1" fontId="84" fillId="0" borderId="6" xfId="1557" quotePrefix="1" applyNumberFormat="1" applyFont="1" applyBorder="1" applyAlignment="1">
      <alignment vertical="center"/>
    </xf>
    <xf numFmtId="0" fontId="24" fillId="0" borderId="0" xfId="2268" applyAlignment="1">
      <alignment vertical="center" wrapText="1"/>
    </xf>
    <xf numFmtId="1" fontId="84" fillId="0" borderId="6" xfId="832" quotePrefix="1" applyNumberFormat="1" applyFont="1" applyBorder="1" applyAlignment="1">
      <alignment horizontal="left" vertical="center"/>
    </xf>
    <xf numFmtId="0" fontId="84" fillId="0" borderId="6" xfId="832" quotePrefix="1" applyFont="1" applyBorder="1" applyAlignment="1">
      <alignment horizontal="left" vertical="center"/>
    </xf>
    <xf numFmtId="1" fontId="84" fillId="35" borderId="6" xfId="832" quotePrefix="1" applyNumberFormat="1" applyFont="1" applyFill="1" applyBorder="1" applyAlignment="1">
      <alignment horizontal="left" vertical="center"/>
    </xf>
    <xf numFmtId="0" fontId="84" fillId="35" borderId="6" xfId="0" quotePrefix="1" applyFont="1" applyFill="1" applyBorder="1" applyAlignment="1">
      <alignment horizontal="right" vertical="center"/>
    </xf>
    <xf numFmtId="0" fontId="24" fillId="0" borderId="44" xfId="2268" applyBorder="1" applyAlignment="1">
      <alignment horizontal="center" vertical="center"/>
    </xf>
    <xf numFmtId="1" fontId="84" fillId="35" borderId="6" xfId="0" quotePrefix="1" applyNumberFormat="1" applyFont="1" applyFill="1" applyBorder="1" applyAlignment="1">
      <alignment horizontal="right" vertical="center"/>
    </xf>
    <xf numFmtId="0" fontId="96" fillId="0" borderId="6" xfId="2268" applyFont="1" applyBorder="1" applyAlignment="1">
      <alignment horizontal="center" vertical="center"/>
    </xf>
    <xf numFmtId="0" fontId="23" fillId="0" borderId="0" xfId="2268" applyFont="1"/>
    <xf numFmtId="0" fontId="23" fillId="0" borderId="0" xfId="2268" applyFont="1" applyAlignment="1">
      <alignment horizontal="left" vertical="center"/>
    </xf>
    <xf numFmtId="0" fontId="101" fillId="0" borderId="0" xfId="0" applyFont="1" applyAlignment="1">
      <alignment vertical="center"/>
    </xf>
    <xf numFmtId="0" fontId="26" fillId="40" borderId="0" xfId="0" applyFont="1" applyFill="1" applyAlignment="1">
      <alignment vertical="center"/>
    </xf>
    <xf numFmtId="0" fontId="27" fillId="40" borderId="0" xfId="0" applyFont="1" applyFill="1" applyAlignment="1">
      <alignment horizontal="center" vertical="center"/>
    </xf>
    <xf numFmtId="0" fontId="26" fillId="37" borderId="6" xfId="0" applyFont="1" applyFill="1" applyBorder="1" applyAlignment="1">
      <alignment horizontal="center" vertical="center"/>
    </xf>
    <xf numFmtId="0" fontId="26" fillId="37" borderId="12" xfId="0" applyFont="1" applyFill="1" applyBorder="1" applyAlignment="1">
      <alignment horizontal="center" vertical="center" wrapText="1"/>
    </xf>
    <xf numFmtId="3" fontId="26" fillId="37" borderId="6" xfId="0" applyNumberFormat="1" applyFont="1" applyFill="1" applyBorder="1" applyAlignment="1">
      <alignment horizontal="center" vertical="center"/>
    </xf>
    <xf numFmtId="3" fontId="26" fillId="40" borderId="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left" vertical="center"/>
    </xf>
    <xf numFmtId="3" fontId="26" fillId="40" borderId="0" xfId="0" applyNumberFormat="1" applyFont="1" applyFill="1" applyAlignment="1">
      <alignment horizontal="center" vertical="center"/>
    </xf>
    <xf numFmtId="1" fontId="27" fillId="0" borderId="6" xfId="0" applyNumberFormat="1" applyFont="1" applyBorder="1" applyAlignment="1">
      <alignment horizontal="right" vertical="center"/>
    </xf>
    <xf numFmtId="4" fontId="27" fillId="40" borderId="6" xfId="0" applyNumberFormat="1" applyFont="1" applyFill="1" applyBorder="1" applyAlignment="1">
      <alignment vertical="center"/>
    </xf>
    <xf numFmtId="4" fontId="58" fillId="0" borderId="6" xfId="0" applyNumberFormat="1" applyFont="1" applyBorder="1" applyAlignment="1" applyProtection="1">
      <alignment vertical="center"/>
      <protection locked="0"/>
    </xf>
    <xf numFmtId="4" fontId="58" fillId="0" borderId="6" xfId="0" applyNumberFormat="1" applyFont="1" applyBorder="1" applyAlignment="1">
      <alignment vertical="center"/>
    </xf>
    <xf numFmtId="4" fontId="58" fillId="40" borderId="6" xfId="0" applyNumberFormat="1" applyFont="1" applyFill="1" applyBorder="1" applyAlignment="1">
      <alignment vertical="center"/>
    </xf>
    <xf numFmtId="4" fontId="27" fillId="0" borderId="6" xfId="0" applyNumberFormat="1" applyFont="1" applyBorder="1" applyAlignment="1">
      <alignment horizontal="center" vertical="center"/>
    </xf>
    <xf numFmtId="3" fontId="27" fillId="40" borderId="0" xfId="0" applyNumberFormat="1" applyFont="1" applyFill="1" applyAlignment="1" applyProtection="1">
      <alignment vertical="center"/>
      <protection locked="0"/>
    </xf>
    <xf numFmtId="0" fontId="26" fillId="36" borderId="6" xfId="0" applyFont="1" applyFill="1" applyBorder="1" applyAlignment="1">
      <alignment horizontal="center" vertical="center"/>
    </xf>
    <xf numFmtId="0" fontId="26" fillId="36" borderId="6" xfId="0" applyFont="1" applyFill="1" applyBorder="1" applyAlignment="1">
      <alignment vertical="center"/>
    </xf>
    <xf numFmtId="0" fontId="26" fillId="0" borderId="0" xfId="0" applyFont="1" applyAlignment="1" applyProtection="1">
      <alignment vertical="center"/>
      <protection locked="0"/>
    </xf>
    <xf numFmtId="4" fontId="26" fillId="36" borderId="6" xfId="0" applyNumberFormat="1" applyFont="1" applyFill="1" applyBorder="1" applyAlignment="1">
      <alignment vertical="center"/>
    </xf>
    <xf numFmtId="0" fontId="27" fillId="0" borderId="0" xfId="0" applyFont="1" applyAlignment="1" applyProtection="1">
      <alignment vertical="center"/>
      <protection locked="0"/>
    </xf>
    <xf numFmtId="4" fontId="27" fillId="0" borderId="0" xfId="0" applyNumberFormat="1" applyFont="1" applyAlignment="1" applyProtection="1">
      <alignment vertical="center"/>
      <protection locked="0"/>
    </xf>
    <xf numFmtId="4" fontId="27" fillId="0" borderId="0" xfId="0" applyNumberFormat="1" applyFont="1" applyAlignment="1">
      <alignment vertical="center"/>
    </xf>
    <xf numFmtId="4" fontId="27" fillId="40" borderId="0" xfId="0" applyNumberFormat="1" applyFont="1" applyFill="1" applyAlignment="1">
      <alignment vertical="center"/>
    </xf>
    <xf numFmtId="4" fontId="27" fillId="36" borderId="6" xfId="0" applyNumberFormat="1" applyFont="1" applyFill="1" applyBorder="1" applyAlignment="1">
      <alignment horizontal="center" vertical="center"/>
    </xf>
    <xf numFmtId="4" fontId="27" fillId="36" borderId="6" xfId="0" applyNumberFormat="1" applyFont="1" applyFill="1" applyBorder="1" applyAlignment="1">
      <alignment vertical="center"/>
    </xf>
    <xf numFmtId="2" fontId="27" fillId="40" borderId="0" xfId="0" applyNumberFormat="1" applyFont="1" applyFill="1" applyAlignment="1">
      <alignment horizontal="center" vertical="center"/>
    </xf>
    <xf numFmtId="2" fontId="27" fillId="0" borderId="0" xfId="0" applyNumberFormat="1" applyFont="1" applyAlignment="1">
      <alignment horizontal="center" vertical="center"/>
    </xf>
    <xf numFmtId="0" fontId="26" fillId="44" borderId="6" xfId="0" applyFont="1" applyFill="1" applyBorder="1" applyAlignment="1">
      <alignment horizontal="center" vertical="center"/>
    </xf>
    <xf numFmtId="0" fontId="26" fillId="44" borderId="6" xfId="0" applyFont="1" applyFill="1" applyBorder="1" applyAlignment="1">
      <alignment vertical="center"/>
    </xf>
    <xf numFmtId="4" fontId="26" fillId="44" borderId="6" xfId="0" applyNumberFormat="1" applyFont="1" applyFill="1" applyBorder="1" applyAlignment="1">
      <alignment vertical="center"/>
    </xf>
    <xf numFmtId="0" fontId="93" fillId="34" borderId="0" xfId="0" applyFont="1" applyFill="1" applyAlignment="1">
      <alignment horizontal="center" vertical="center"/>
    </xf>
    <xf numFmtId="2" fontId="93" fillId="34" borderId="0" xfId="0" applyNumberFormat="1" applyFont="1" applyFill="1" applyAlignment="1">
      <alignment horizontal="center" vertical="center"/>
    </xf>
    <xf numFmtId="2" fontId="93" fillId="0" borderId="0" xfId="0" applyNumberFormat="1" applyFont="1" applyAlignment="1">
      <alignment horizontal="center" vertical="center"/>
    </xf>
    <xf numFmtId="0" fontId="101" fillId="0" borderId="0" xfId="1152" applyFont="1" applyAlignment="1">
      <alignment vertical="center"/>
    </xf>
    <xf numFmtId="0" fontId="26" fillId="0" borderId="0" xfId="1152" applyFont="1" applyAlignment="1">
      <alignment vertical="center"/>
    </xf>
    <xf numFmtId="0" fontId="26" fillId="40" borderId="0" xfId="1152" applyFont="1" applyFill="1" applyAlignment="1">
      <alignment vertical="center"/>
    </xf>
    <xf numFmtId="0" fontId="27" fillId="0" borderId="0" xfId="1152" applyFont="1" applyAlignment="1">
      <alignment horizontal="center" vertical="center"/>
    </xf>
    <xf numFmtId="0" fontId="27" fillId="0" borderId="0" xfId="1152" applyFont="1" applyAlignment="1">
      <alignment horizontal="left" vertical="center"/>
    </xf>
    <xf numFmtId="0" fontId="27" fillId="40" borderId="0" xfId="1152" applyFont="1" applyFill="1" applyAlignment="1">
      <alignment horizontal="center" vertical="center"/>
    </xf>
    <xf numFmtId="0" fontId="26" fillId="37" borderId="6" xfId="1152" applyFont="1" applyFill="1" applyBorder="1" applyAlignment="1">
      <alignment horizontal="center" vertical="center"/>
    </xf>
    <xf numFmtId="0" fontId="26" fillId="37" borderId="12" xfId="1152" applyFont="1" applyFill="1" applyBorder="1" applyAlignment="1">
      <alignment horizontal="center" vertical="center" wrapText="1"/>
    </xf>
    <xf numFmtId="0" fontId="26" fillId="0" borderId="0" xfId="1152" applyFont="1" applyAlignment="1">
      <alignment horizontal="center" vertical="center"/>
    </xf>
    <xf numFmtId="3" fontId="26" fillId="37" borderId="6" xfId="1152" applyNumberFormat="1" applyFont="1" applyFill="1" applyBorder="1" applyAlignment="1">
      <alignment horizontal="center" vertical="center"/>
    </xf>
    <xf numFmtId="3" fontId="26" fillId="40" borderId="6" xfId="1152" applyNumberFormat="1" applyFont="1" applyFill="1" applyBorder="1" applyAlignment="1">
      <alignment horizontal="center" vertical="center"/>
    </xf>
    <xf numFmtId="0" fontId="102" fillId="0" borderId="0" xfId="1152" applyFont="1" applyAlignment="1">
      <alignment horizontal="left" vertical="center"/>
    </xf>
    <xf numFmtId="3" fontId="26" fillId="0" borderId="0" xfId="1152" applyNumberFormat="1" applyFont="1" applyAlignment="1">
      <alignment horizontal="center" vertical="center"/>
    </xf>
    <xf numFmtId="3" fontId="26" fillId="40" borderId="0" xfId="1152" applyNumberFormat="1" applyFont="1" applyFill="1" applyAlignment="1">
      <alignment horizontal="center" vertical="center"/>
    </xf>
    <xf numFmtId="0" fontId="27" fillId="0" borderId="6" xfId="1152" applyFont="1" applyBorder="1" applyAlignment="1">
      <alignment horizontal="center" vertical="center"/>
    </xf>
    <xf numFmtId="1" fontId="27" fillId="0" borderId="6" xfId="1152" quotePrefix="1" applyNumberFormat="1" applyFont="1" applyBorder="1" applyAlignment="1">
      <alignment horizontal="right" vertical="center"/>
    </xf>
    <xf numFmtId="0" fontId="27" fillId="0" borderId="6" xfId="1152" applyFont="1" applyBorder="1" applyAlignment="1">
      <alignment horizontal="left" vertical="center"/>
    </xf>
    <xf numFmtId="4" fontId="27" fillId="0" borderId="6" xfId="1152" applyNumberFormat="1" applyFont="1" applyBorder="1" applyAlignment="1" applyProtection="1">
      <alignment vertical="center"/>
      <protection locked="0"/>
    </xf>
    <xf numFmtId="4" fontId="27" fillId="0" borderId="6" xfId="1152" applyNumberFormat="1" applyFont="1" applyBorder="1" applyAlignment="1">
      <alignment vertical="center"/>
    </xf>
    <xf numFmtId="1" fontId="27" fillId="0" borderId="6" xfId="1152" applyNumberFormat="1" applyFont="1" applyBorder="1" applyAlignment="1">
      <alignment horizontal="right" vertical="center"/>
    </xf>
    <xf numFmtId="4" fontId="27" fillId="40" borderId="6" xfId="1152" applyNumberFormat="1" applyFont="1" applyFill="1" applyBorder="1" applyAlignment="1">
      <alignment vertical="center"/>
    </xf>
    <xf numFmtId="0" fontId="58" fillId="0" borderId="6" xfId="1152" applyFont="1" applyBorder="1" applyAlignment="1">
      <alignment horizontal="center" vertical="center"/>
    </xf>
    <xf numFmtId="0" fontId="27" fillId="0" borderId="6" xfId="1152" quotePrefix="1" applyFont="1" applyBorder="1" applyAlignment="1">
      <alignment horizontal="right" vertical="center"/>
    </xf>
    <xf numFmtId="4" fontId="58" fillId="0" borderId="6" xfId="1152" applyNumberFormat="1" applyFont="1" applyBorder="1" applyAlignment="1" applyProtection="1">
      <alignment vertical="center"/>
      <protection locked="0"/>
    </xf>
    <xf numFmtId="4" fontId="58" fillId="0" borderId="6" xfId="1152" applyNumberFormat="1" applyFont="1" applyBorder="1" applyAlignment="1">
      <alignment vertical="center"/>
    </xf>
    <xf numFmtId="4" fontId="58" fillId="40" borderId="6" xfId="1152" applyNumberFormat="1" applyFont="1" applyFill="1" applyBorder="1" applyAlignment="1">
      <alignment vertical="center"/>
    </xf>
    <xf numFmtId="0" fontId="58" fillId="0" borderId="0" xfId="1152" applyFont="1" applyAlignment="1">
      <alignment horizontal="center" vertical="center"/>
    </xf>
    <xf numFmtId="4" fontId="27" fillId="0" borderId="6" xfId="1152" applyNumberFormat="1" applyFont="1" applyBorder="1" applyAlignment="1">
      <alignment horizontal="center" vertical="center"/>
    </xf>
    <xf numFmtId="0" fontId="27" fillId="0" borderId="0" xfId="1152" applyFont="1" applyAlignment="1">
      <alignment horizontal="right" vertical="center"/>
    </xf>
    <xf numFmtId="0" fontId="27" fillId="0" borderId="0" xfId="1152" applyFont="1" applyAlignment="1">
      <alignment vertical="center"/>
    </xf>
    <xf numFmtId="3" fontId="27" fillId="0" borderId="0" xfId="1152" applyNumberFormat="1" applyFont="1" applyAlignment="1" applyProtection="1">
      <alignment vertical="center"/>
      <protection locked="0"/>
    </xf>
    <xf numFmtId="3" fontId="27" fillId="40" borderId="0" xfId="1152" applyNumberFormat="1" applyFont="1" applyFill="1" applyAlignment="1" applyProtection="1">
      <alignment vertical="center"/>
      <protection locked="0"/>
    </xf>
    <xf numFmtId="0" fontId="26" fillId="36" borderId="6" xfId="1152" applyFont="1" applyFill="1" applyBorder="1" applyAlignment="1">
      <alignment horizontal="center" vertical="center"/>
    </xf>
    <xf numFmtId="0" fontId="26" fillId="36" borderId="6" xfId="1152" applyFont="1" applyFill="1" applyBorder="1" applyAlignment="1">
      <alignment vertical="center"/>
    </xf>
    <xf numFmtId="0" fontId="26" fillId="0" borderId="0" xfId="1152" applyFont="1" applyAlignment="1" applyProtection="1">
      <alignment vertical="center"/>
      <protection locked="0"/>
    </xf>
    <xf numFmtId="4" fontId="26" fillId="36" borderId="6" xfId="1152" applyNumberFormat="1" applyFont="1" applyFill="1" applyBorder="1" applyAlignment="1">
      <alignment vertical="center"/>
    </xf>
    <xf numFmtId="0" fontId="27" fillId="0" borderId="0" xfId="1152" applyFont="1" applyAlignment="1" applyProtection="1">
      <alignment vertical="center"/>
      <protection locked="0"/>
    </xf>
    <xf numFmtId="4" fontId="27" fillId="0" borderId="0" xfId="1152" applyNumberFormat="1" applyFont="1" applyAlignment="1" applyProtection="1">
      <alignment vertical="center"/>
      <protection locked="0"/>
    </xf>
    <xf numFmtId="4" fontId="27" fillId="0" borderId="0" xfId="1152" applyNumberFormat="1" applyFont="1" applyAlignment="1">
      <alignment vertical="center"/>
    </xf>
    <xf numFmtId="4" fontId="27" fillId="40" borderId="0" xfId="1152" applyNumberFormat="1" applyFont="1" applyFill="1" applyAlignment="1">
      <alignment vertical="center"/>
    </xf>
    <xf numFmtId="4" fontId="27" fillId="36" borderId="6" xfId="1152" applyNumberFormat="1" applyFont="1" applyFill="1" applyBorder="1" applyAlignment="1">
      <alignment horizontal="center" vertical="center"/>
    </xf>
    <xf numFmtId="4" fontId="27" fillId="36" borderId="6" xfId="1152" applyNumberFormat="1" applyFont="1" applyFill="1" applyBorder="1" applyAlignment="1">
      <alignment vertical="center"/>
    </xf>
    <xf numFmtId="3" fontId="27" fillId="0" borderId="0" xfId="1152" applyNumberFormat="1" applyFont="1" applyAlignment="1">
      <alignment horizontal="center" vertical="center"/>
    </xf>
    <xf numFmtId="2" fontId="27" fillId="40" borderId="0" xfId="1152" applyNumberFormat="1" applyFont="1" applyFill="1" applyAlignment="1">
      <alignment horizontal="center" vertical="center"/>
    </xf>
    <xf numFmtId="2" fontId="27" fillId="0" borderId="0" xfId="1152" applyNumberFormat="1" applyFont="1" applyAlignment="1">
      <alignment horizontal="center" vertical="center"/>
    </xf>
    <xf numFmtId="0" fontId="26" fillId="44" borderId="6" xfId="1152" applyFont="1" applyFill="1" applyBorder="1" applyAlignment="1">
      <alignment horizontal="center" vertical="center"/>
    </xf>
    <xf numFmtId="0" fontId="26" fillId="44" borderId="6" xfId="1152" applyFont="1" applyFill="1" applyBorder="1" applyAlignment="1">
      <alignment vertical="center"/>
    </xf>
    <xf numFmtId="4" fontId="26" fillId="44" borderId="6" xfId="1152" applyNumberFormat="1" applyFont="1" applyFill="1" applyBorder="1" applyAlignment="1">
      <alignment vertical="center"/>
    </xf>
    <xf numFmtId="0" fontId="93" fillId="34" borderId="0" xfId="1152" applyFont="1" applyFill="1" applyAlignment="1">
      <alignment horizontal="center" vertical="center"/>
    </xf>
    <xf numFmtId="2" fontId="93" fillId="34" borderId="0" xfId="1152" applyNumberFormat="1" applyFont="1" applyFill="1" applyAlignment="1">
      <alignment horizontal="center" vertical="center"/>
    </xf>
    <xf numFmtId="2" fontId="93" fillId="0" borderId="0" xfId="1152" applyNumberFormat="1" applyFont="1" applyAlignment="1">
      <alignment horizontal="center" vertical="center"/>
    </xf>
    <xf numFmtId="0" fontId="28" fillId="0" borderId="6" xfId="1152" quotePrefix="1" applyFont="1" applyBorder="1" applyAlignment="1">
      <alignment vertical="center"/>
    </xf>
    <xf numFmtId="165" fontId="27" fillId="0" borderId="6" xfId="1152" applyNumberFormat="1" applyFont="1" applyBorder="1" applyAlignment="1">
      <alignment horizontal="center" vertical="center"/>
    </xf>
    <xf numFmtId="4" fontId="27" fillId="0" borderId="6" xfId="1152" applyNumberFormat="1" applyFont="1" applyBorder="1" applyAlignment="1">
      <alignment horizontal="right" vertical="center"/>
    </xf>
    <xf numFmtId="4" fontId="27" fillId="40" borderId="6" xfId="1152" applyNumberFormat="1" applyFont="1" applyFill="1" applyBorder="1" applyAlignment="1">
      <alignment horizontal="right" vertical="center"/>
    </xf>
    <xf numFmtId="4" fontId="27" fillId="0" borderId="0" xfId="1152" applyNumberFormat="1" applyFont="1" applyAlignment="1">
      <alignment horizontal="center" vertical="center"/>
    </xf>
    <xf numFmtId="4" fontId="27" fillId="40" borderId="0" xfId="1152" applyNumberFormat="1" applyFont="1" applyFill="1" applyAlignment="1">
      <alignment horizontal="center" vertical="center"/>
    </xf>
    <xf numFmtId="4" fontId="103" fillId="0" borderId="6" xfId="1152" applyNumberFormat="1" applyFont="1" applyBorder="1" applyAlignment="1" applyProtection="1">
      <alignment vertical="center"/>
      <protection locked="0"/>
    </xf>
    <xf numFmtId="0" fontId="27" fillId="0" borderId="6" xfId="1152" applyFont="1" applyBorder="1" applyAlignment="1">
      <alignment horizontal="right" vertical="center"/>
    </xf>
    <xf numFmtId="4" fontId="104" fillId="0" borderId="6" xfId="1152" applyNumberFormat="1" applyFont="1" applyBorder="1" applyAlignment="1" applyProtection="1">
      <alignment vertical="center"/>
      <protection locked="0"/>
    </xf>
    <xf numFmtId="0" fontId="105" fillId="0" borderId="0" xfId="1152" applyFont="1" applyAlignment="1">
      <alignment horizontal="center"/>
    </xf>
    <xf numFmtId="4" fontId="27" fillId="44" borderId="6" xfId="1152" applyNumberFormat="1" applyFont="1" applyFill="1" applyBorder="1" applyAlignment="1">
      <alignment vertical="center"/>
    </xf>
    <xf numFmtId="166" fontId="27" fillId="0" borderId="6" xfId="1152" applyNumberFormat="1" applyFont="1" applyBorder="1" applyAlignment="1">
      <alignment horizontal="center" vertical="center"/>
    </xf>
    <xf numFmtId="0" fontId="27" fillId="40" borderId="0" xfId="1152" applyFont="1" applyFill="1" applyAlignment="1">
      <alignment vertical="center"/>
    </xf>
    <xf numFmtId="4" fontId="26" fillId="40" borderId="6" xfId="1152" applyNumberFormat="1" applyFont="1" applyFill="1" applyBorder="1" applyAlignment="1">
      <alignment vertical="center"/>
    </xf>
    <xf numFmtId="0" fontId="33" fillId="0" borderId="0" xfId="1152" applyFont="1" applyAlignment="1">
      <alignment horizontal="center" vertical="center"/>
    </xf>
    <xf numFmtId="172" fontId="27" fillId="0" borderId="0" xfId="1152" quotePrefix="1" applyNumberFormat="1" applyFont="1" applyAlignment="1">
      <alignment horizontal="center" vertical="center"/>
    </xf>
    <xf numFmtId="0" fontId="27" fillId="35" borderId="6" xfId="1152" quotePrefix="1" applyFont="1" applyFill="1" applyBorder="1" applyAlignment="1">
      <alignment vertical="center"/>
    </xf>
    <xf numFmtId="0" fontId="27" fillId="35" borderId="6" xfId="1152" applyFont="1" applyFill="1" applyBorder="1" applyAlignment="1">
      <alignment vertical="center"/>
    </xf>
    <xf numFmtId="0" fontId="27" fillId="35" borderId="6" xfId="1152" applyFont="1" applyFill="1" applyBorder="1" applyAlignment="1">
      <alignment horizontal="left" vertical="center"/>
    </xf>
    <xf numFmtId="0" fontId="27" fillId="35" borderId="6" xfId="1152" quotePrefix="1" applyFont="1" applyFill="1" applyBorder="1" applyAlignment="1">
      <alignment horizontal="left" vertical="center"/>
    </xf>
    <xf numFmtId="0" fontId="27" fillId="35" borderId="18" xfId="1152" applyFont="1" applyFill="1" applyBorder="1" applyAlignment="1">
      <alignment horizontal="left" vertical="center"/>
    </xf>
    <xf numFmtId="4" fontId="27" fillId="35" borderId="6" xfId="1152" applyNumberFormat="1" applyFont="1" applyFill="1" applyBorder="1" applyAlignment="1">
      <alignment horizontal="right" vertical="center"/>
    </xf>
    <xf numFmtId="2" fontId="27" fillId="0" borderId="6" xfId="1152" applyNumberFormat="1" applyFont="1" applyBorder="1" applyAlignment="1">
      <alignment horizontal="center" vertical="center"/>
    </xf>
    <xf numFmtId="0" fontId="103" fillId="0" borderId="6" xfId="1152" applyFont="1" applyBorder="1" applyAlignment="1">
      <alignment horizontal="left" vertical="center"/>
    </xf>
    <xf numFmtId="4" fontId="106" fillId="0" borderId="0" xfId="1152" applyNumberFormat="1" applyFont="1" applyAlignment="1">
      <alignment horizontal="center" vertical="center"/>
    </xf>
    <xf numFmtId="4" fontId="106" fillId="0" borderId="0" xfId="1152" applyNumberFormat="1" applyFont="1" applyAlignment="1">
      <alignment vertical="center"/>
    </xf>
    <xf numFmtId="0" fontId="27" fillId="43" borderId="6" xfId="1152" applyFont="1" applyFill="1" applyBorder="1" applyAlignment="1">
      <alignment horizontal="center" vertical="center"/>
    </xf>
    <xf numFmtId="1" fontId="27" fillId="43" borderId="6" xfId="1152" quotePrefix="1" applyNumberFormat="1" applyFont="1" applyFill="1" applyBorder="1" applyAlignment="1">
      <alignment horizontal="right" vertical="center"/>
    </xf>
    <xf numFmtId="0" fontId="27" fillId="43" borderId="6" xfId="1152" applyFont="1" applyFill="1" applyBorder="1" applyAlignment="1">
      <alignment horizontal="left" vertical="center"/>
    </xf>
    <xf numFmtId="4" fontId="27" fillId="43" borderId="6" xfId="1152" applyNumberFormat="1" applyFont="1" applyFill="1" applyBorder="1" applyAlignment="1" applyProtection="1">
      <alignment vertical="center"/>
      <protection locked="0"/>
    </xf>
    <xf numFmtId="4" fontId="27" fillId="43" borderId="6" xfId="1152" applyNumberFormat="1" applyFont="1" applyFill="1" applyBorder="1" applyAlignment="1">
      <alignment vertical="center"/>
    </xf>
    <xf numFmtId="0" fontId="27" fillId="43" borderId="0" xfId="1152" applyFont="1" applyFill="1" applyAlignment="1">
      <alignment horizontal="center" vertical="center"/>
    </xf>
    <xf numFmtId="0" fontId="58" fillId="43" borderId="6" xfId="1152" applyFont="1" applyFill="1" applyBorder="1" applyAlignment="1">
      <alignment horizontal="center" vertical="center"/>
    </xf>
    <xf numFmtId="0" fontId="27" fillId="43" borderId="6" xfId="0" quotePrefix="1" applyFont="1" applyFill="1" applyBorder="1" applyAlignment="1">
      <alignment horizontal="right" vertical="center"/>
    </xf>
    <xf numFmtId="0" fontId="27" fillId="43" borderId="6" xfId="1152" quotePrefix="1" applyFont="1" applyFill="1" applyBorder="1" applyAlignment="1">
      <alignment horizontal="right" vertical="center"/>
    </xf>
    <xf numFmtId="4" fontId="58" fillId="43" borderId="6" xfId="1152" applyNumberFormat="1" applyFont="1" applyFill="1" applyBorder="1" applyAlignment="1" applyProtection="1">
      <alignment vertical="center"/>
      <protection locked="0"/>
    </xf>
    <xf numFmtId="4" fontId="58" fillId="43" borderId="6" xfId="1152" applyNumberFormat="1" applyFont="1" applyFill="1" applyBorder="1" applyAlignment="1">
      <alignment vertical="center"/>
    </xf>
    <xf numFmtId="0" fontId="58" fillId="43" borderId="0" xfId="1152" applyFont="1" applyFill="1" applyAlignment="1">
      <alignment horizontal="center" vertical="center"/>
    </xf>
    <xf numFmtId="0" fontId="27" fillId="42" borderId="6" xfId="1152" applyFont="1" applyFill="1" applyBorder="1" applyAlignment="1">
      <alignment horizontal="center" vertical="center"/>
    </xf>
    <xf numFmtId="1" fontId="27" fillId="42" borderId="6" xfId="1152" quotePrefix="1" applyNumberFormat="1" applyFont="1" applyFill="1" applyBorder="1" applyAlignment="1">
      <alignment horizontal="right" vertical="center"/>
    </xf>
    <xf numFmtId="0" fontId="27" fillId="42" borderId="6" xfId="1152" applyFont="1" applyFill="1" applyBorder="1" applyAlignment="1">
      <alignment horizontal="left" vertical="center"/>
    </xf>
    <xf numFmtId="4" fontId="27" fillId="42" borderId="6" xfId="1152" applyNumberFormat="1" applyFont="1" applyFill="1" applyBorder="1" applyAlignment="1" applyProtection="1">
      <alignment vertical="center"/>
      <protection locked="0"/>
    </xf>
    <xf numFmtId="4" fontId="27" fillId="42" borderId="6" xfId="1152" applyNumberFormat="1" applyFont="1" applyFill="1" applyBorder="1" applyAlignment="1">
      <alignment vertical="center"/>
    </xf>
    <xf numFmtId="0" fontId="27" fillId="42" borderId="0" xfId="1152" applyFont="1" applyFill="1" applyAlignment="1">
      <alignment horizontal="center" vertical="center"/>
    </xf>
    <xf numFmtId="0" fontId="107" fillId="0" borderId="0" xfId="2268" applyFont="1"/>
    <xf numFmtId="0" fontId="107" fillId="0" borderId="0" xfId="2268" applyFont="1" applyAlignment="1">
      <alignment horizontal="center" vertical="center"/>
    </xf>
    <xf numFmtId="0" fontId="107" fillId="0" borderId="0" xfId="2268" applyFont="1" applyAlignment="1">
      <alignment horizontal="center" vertical="center" wrapText="1"/>
    </xf>
    <xf numFmtId="0" fontId="107" fillId="0" borderId="29" xfId="2268" applyFont="1" applyBorder="1" applyAlignment="1">
      <alignment horizontal="center" vertical="center"/>
    </xf>
    <xf numFmtId="0" fontId="107" fillId="0" borderId="29" xfId="2268" applyFont="1" applyBorder="1" applyAlignment="1">
      <alignment horizontal="center" vertical="center" wrapText="1"/>
    </xf>
    <xf numFmtId="0" fontId="107" fillId="0" borderId="0" xfId="2268" applyFont="1" applyAlignment="1">
      <alignment horizontal="left" vertical="center"/>
    </xf>
    <xf numFmtId="2" fontId="110" fillId="0" borderId="0" xfId="2268" applyNumberFormat="1" applyFont="1" applyAlignment="1">
      <alignment horizontal="center" vertical="center"/>
    </xf>
    <xf numFmtId="1" fontId="111" fillId="0" borderId="6" xfId="0" quotePrefix="1" applyNumberFormat="1" applyFont="1" applyBorder="1" applyAlignment="1">
      <alignment horizontal="right" vertical="center"/>
    </xf>
    <xf numFmtId="0" fontId="111" fillId="0" borderId="6" xfId="0" quotePrefix="1" applyFont="1" applyBorder="1" applyAlignment="1">
      <alignment horizontal="right" vertical="center"/>
    </xf>
    <xf numFmtId="0" fontId="111" fillId="35" borderId="6" xfId="0" quotePrefix="1" applyFont="1" applyFill="1" applyBorder="1" applyAlignment="1">
      <alignment horizontal="right" vertical="center"/>
    </xf>
    <xf numFmtId="0" fontId="107" fillId="0" borderId="0" xfId="2268" applyFont="1" applyAlignment="1">
      <alignment vertical="center" textRotation="90"/>
    </xf>
    <xf numFmtId="1" fontId="110" fillId="0" borderId="6" xfId="0" quotePrefix="1" applyNumberFormat="1" applyFont="1" applyBorder="1" applyAlignment="1">
      <alignment horizontal="right" vertical="center"/>
    </xf>
    <xf numFmtId="0" fontId="110" fillId="0" borderId="6" xfId="0" quotePrefix="1" applyFont="1" applyBorder="1" applyAlignment="1">
      <alignment horizontal="right" vertical="center"/>
    </xf>
    <xf numFmtId="0" fontId="110" fillId="35" borderId="6" xfId="0" quotePrefix="1" applyFont="1" applyFill="1" applyBorder="1" applyAlignment="1">
      <alignment horizontal="right" vertical="center"/>
    </xf>
    <xf numFmtId="0" fontId="107" fillId="0" borderId="23" xfId="2268" applyFont="1" applyBorder="1" applyAlignment="1">
      <alignment horizontal="center" vertical="center"/>
    </xf>
    <xf numFmtId="0" fontId="107" fillId="0" borderId="17" xfId="2268" applyFont="1" applyBorder="1" applyAlignment="1">
      <alignment horizontal="center" vertical="center"/>
    </xf>
    <xf numFmtId="0" fontId="107" fillId="0" borderId="17" xfId="2268" applyFont="1" applyBorder="1" applyAlignment="1">
      <alignment horizontal="center" vertical="center" wrapText="1"/>
    </xf>
    <xf numFmtId="0" fontId="107" fillId="0" borderId="22" xfId="2268" applyFont="1" applyBorder="1" applyAlignment="1">
      <alignment horizontal="center" vertical="center" wrapText="1"/>
    </xf>
    <xf numFmtId="0" fontId="107" fillId="0" borderId="25" xfId="2268" applyFont="1" applyBorder="1" applyAlignment="1">
      <alignment horizontal="center" vertical="center"/>
    </xf>
    <xf numFmtId="0" fontId="107" fillId="0" borderId="26" xfId="2268" applyFont="1" applyBorder="1" applyAlignment="1">
      <alignment horizontal="center" vertical="center" wrapText="1"/>
    </xf>
    <xf numFmtId="0" fontId="107" fillId="0" borderId="53" xfId="2268" applyFont="1" applyBorder="1" applyAlignment="1">
      <alignment horizontal="center" vertical="center"/>
    </xf>
    <xf numFmtId="0" fontId="107" fillId="0" borderId="30" xfId="2268" applyFont="1" applyBorder="1" applyAlignment="1">
      <alignment horizontal="center" vertical="center" wrapText="1"/>
    </xf>
    <xf numFmtId="0" fontId="24" fillId="0" borderId="53" xfId="2268" applyBorder="1" applyAlignment="1">
      <alignment horizontal="center" vertical="center"/>
    </xf>
    <xf numFmtId="0" fontId="24" fillId="0" borderId="54" xfId="2268" applyBorder="1" applyAlignment="1">
      <alignment horizontal="center" vertical="center"/>
    </xf>
    <xf numFmtId="0" fontId="24" fillId="0" borderId="55" xfId="2268" applyBorder="1" applyAlignment="1">
      <alignment horizontal="center" vertical="center" wrapText="1"/>
    </xf>
    <xf numFmtId="0" fontId="94" fillId="39" borderId="56" xfId="2268" applyFont="1" applyFill="1" applyBorder="1" applyAlignment="1">
      <alignment horizontal="center" vertical="center"/>
    </xf>
    <xf numFmtId="0" fontId="94" fillId="39" borderId="57" xfId="2268" applyFont="1" applyFill="1" applyBorder="1" applyAlignment="1">
      <alignment horizontal="center" vertical="center" wrapText="1"/>
    </xf>
    <xf numFmtId="0" fontId="24" fillId="0" borderId="58" xfId="2268" applyBorder="1" applyAlignment="1">
      <alignment horizontal="center" vertical="center" wrapText="1"/>
    </xf>
    <xf numFmtId="0" fontId="94" fillId="39" borderId="65" xfId="2268" applyFont="1" applyFill="1" applyBorder="1" applyAlignment="1">
      <alignment horizontal="center" vertical="center"/>
    </xf>
    <xf numFmtId="0" fontId="24" fillId="0" borderId="23" xfId="2268" applyBorder="1" applyAlignment="1">
      <alignment horizontal="center" vertical="center" wrapText="1"/>
    </xf>
    <xf numFmtId="0" fontId="24" fillId="0" borderId="22" xfId="2268" applyBorder="1" applyAlignment="1">
      <alignment horizontal="center" vertical="center"/>
    </xf>
    <xf numFmtId="0" fontId="24" fillId="0" borderId="25" xfId="2268" applyBorder="1" applyAlignment="1">
      <alignment horizontal="center" vertical="center" wrapText="1"/>
    </xf>
    <xf numFmtId="0" fontId="24" fillId="0" borderId="15" xfId="2268" applyBorder="1" applyAlignment="1">
      <alignment horizontal="center" vertical="center" wrapText="1"/>
    </xf>
    <xf numFmtId="0" fontId="24" fillId="0" borderId="26" xfId="2268" applyBorder="1"/>
    <xf numFmtId="0" fontId="24" fillId="0" borderId="21" xfId="2268" applyBorder="1"/>
    <xf numFmtId="0" fontId="78" fillId="36" borderId="6" xfId="0" applyFont="1" applyFill="1" applyBorder="1" applyAlignment="1">
      <alignment horizontal="center"/>
    </xf>
    <xf numFmtId="43" fontId="94" fillId="34" borderId="33" xfId="384" applyFont="1" applyFill="1" applyBorder="1" applyAlignment="1">
      <alignment horizontal="center" vertical="center" wrapText="1"/>
    </xf>
    <xf numFmtId="43" fontId="94" fillId="34" borderId="34" xfId="384" applyFont="1" applyFill="1" applyBorder="1" applyAlignment="1">
      <alignment horizontal="center" vertical="center" wrapText="1"/>
    </xf>
    <xf numFmtId="0" fontId="94" fillId="39" borderId="27" xfId="2268" applyFont="1" applyFill="1" applyBorder="1" applyAlignment="1">
      <alignment horizontal="center" vertical="center"/>
    </xf>
    <xf numFmtId="0" fontId="94" fillId="39" borderId="28" xfId="2268" applyFont="1" applyFill="1" applyBorder="1" applyAlignment="1">
      <alignment horizontal="center" vertical="center"/>
    </xf>
    <xf numFmtId="0" fontId="94" fillId="39" borderId="29" xfId="2268" applyFont="1" applyFill="1" applyBorder="1" applyAlignment="1">
      <alignment horizontal="center" vertical="center" wrapText="1"/>
    </xf>
    <xf numFmtId="0" fontId="94" fillId="39" borderId="30" xfId="2268" applyFont="1" applyFill="1" applyBorder="1" applyAlignment="1">
      <alignment horizontal="center" vertical="center" wrapText="1"/>
    </xf>
    <xf numFmtId="43" fontId="95" fillId="46" borderId="29" xfId="384" applyFont="1" applyFill="1" applyBorder="1" applyAlignment="1">
      <alignment horizontal="center" vertical="center" wrapText="1"/>
    </xf>
    <xf numFmtId="43" fontId="95" fillId="46" borderId="30" xfId="384" applyFont="1" applyFill="1" applyBorder="1" applyAlignment="1">
      <alignment horizontal="center" vertical="center" wrapText="1"/>
    </xf>
    <xf numFmtId="0" fontId="94" fillId="39" borderId="51" xfId="2268" applyFont="1" applyFill="1" applyBorder="1" applyAlignment="1">
      <alignment horizontal="center" vertical="center"/>
    </xf>
    <xf numFmtId="43" fontId="94" fillId="34" borderId="61" xfId="384" applyFont="1" applyFill="1" applyBorder="1" applyAlignment="1">
      <alignment horizontal="center" vertical="center" wrapText="1"/>
    </xf>
    <xf numFmtId="43" fontId="94" fillId="34" borderId="62" xfId="384" applyFont="1" applyFill="1" applyBorder="1" applyAlignment="1">
      <alignment horizontal="center" vertical="center" wrapText="1"/>
    </xf>
    <xf numFmtId="43" fontId="95" fillId="46" borderId="37" xfId="384" applyFont="1" applyFill="1" applyBorder="1" applyAlignment="1">
      <alignment horizontal="center" vertical="center" wrapText="1"/>
    </xf>
    <xf numFmtId="43" fontId="95" fillId="46" borderId="57" xfId="384" applyFont="1" applyFill="1" applyBorder="1" applyAlignment="1">
      <alignment horizontal="center" vertical="center" wrapText="1"/>
    </xf>
    <xf numFmtId="43" fontId="94" fillId="34" borderId="29" xfId="384" applyFont="1" applyFill="1" applyBorder="1" applyAlignment="1">
      <alignment horizontal="center" vertical="center"/>
    </xf>
    <xf numFmtId="43" fontId="109" fillId="46" borderId="29" xfId="384" applyFont="1" applyFill="1" applyBorder="1" applyAlignment="1">
      <alignment horizontal="center" vertical="center" wrapText="1"/>
    </xf>
    <xf numFmtId="43" fontId="109" fillId="46" borderId="30" xfId="384" applyFont="1" applyFill="1" applyBorder="1" applyAlignment="1">
      <alignment horizontal="center" vertical="center" wrapText="1"/>
    </xf>
    <xf numFmtId="43" fontId="108" fillId="34" borderId="33" xfId="384" applyFont="1" applyFill="1" applyBorder="1" applyAlignment="1">
      <alignment horizontal="center" vertical="center" wrapText="1"/>
    </xf>
    <xf numFmtId="43" fontId="108" fillId="34" borderId="34" xfId="384" applyFont="1" applyFill="1" applyBorder="1" applyAlignment="1">
      <alignment horizontal="center" vertical="center" wrapText="1"/>
    </xf>
    <xf numFmtId="0" fontId="108" fillId="39" borderId="51" xfId="2268" applyFont="1" applyFill="1" applyBorder="1" applyAlignment="1">
      <alignment horizontal="center" vertical="center"/>
    </xf>
    <xf numFmtId="0" fontId="108" fillId="39" borderId="28" xfId="2268" applyFont="1" applyFill="1" applyBorder="1" applyAlignment="1">
      <alignment horizontal="center" vertical="center"/>
    </xf>
    <xf numFmtId="0" fontId="108" fillId="39" borderId="29" xfId="2268" applyFont="1" applyFill="1" applyBorder="1" applyAlignment="1">
      <alignment horizontal="center" vertical="center" wrapText="1"/>
    </xf>
    <xf numFmtId="0" fontId="108" fillId="39" borderId="30" xfId="2268" applyFont="1" applyFill="1" applyBorder="1" applyAlignment="1">
      <alignment horizontal="center" vertical="center" wrapText="1"/>
    </xf>
    <xf numFmtId="0" fontId="96" fillId="39" borderId="28" xfId="2268" applyFont="1" applyFill="1" applyBorder="1" applyAlignment="1">
      <alignment horizontal="center" vertical="center" wrapText="1"/>
    </xf>
    <xf numFmtId="0" fontId="96" fillId="39" borderId="29" xfId="2268" applyFont="1" applyFill="1" applyBorder="1" applyAlignment="1">
      <alignment horizontal="center" vertical="center" wrapText="1"/>
    </xf>
    <xf numFmtId="0" fontId="116" fillId="39" borderId="29" xfId="2268" applyFont="1" applyFill="1" applyBorder="1" applyAlignment="1">
      <alignment horizontal="center" vertical="center" wrapText="1"/>
    </xf>
    <xf numFmtId="0" fontId="96" fillId="39" borderId="30" xfId="2268" applyFont="1" applyFill="1" applyBorder="1" applyAlignment="1">
      <alignment horizontal="center" vertical="center" wrapText="1"/>
    </xf>
    <xf numFmtId="0" fontId="98" fillId="39" borderId="28" xfId="2268" applyFont="1" applyFill="1" applyBorder="1" applyAlignment="1">
      <alignment horizontal="center" vertical="center" wrapText="1"/>
    </xf>
    <xf numFmtId="0" fontId="99" fillId="36" borderId="23" xfId="2268" applyFont="1" applyFill="1" applyBorder="1" applyAlignment="1">
      <alignment horizontal="center" vertical="center" wrapText="1"/>
    </xf>
    <xf numFmtId="43" fontId="108" fillId="34" borderId="42" xfId="384" applyFont="1" applyFill="1" applyBorder="1" applyAlignment="1">
      <alignment horizontal="center" vertical="center"/>
    </xf>
    <xf numFmtId="43" fontId="94" fillId="34" borderId="43" xfId="384" applyFont="1" applyFill="1" applyBorder="1" applyAlignment="1">
      <alignment horizontal="center" vertical="center"/>
    </xf>
    <xf numFmtId="43" fontId="94" fillId="34" borderId="42" xfId="384" applyFont="1" applyFill="1" applyBorder="1" applyAlignment="1">
      <alignment horizontal="center" vertical="center"/>
    </xf>
    <xf numFmtId="0" fontId="117" fillId="36" borderId="31" xfId="2268" applyFont="1" applyFill="1" applyBorder="1" applyAlignment="1">
      <alignment horizontal="center" vertical="center" wrapText="1"/>
    </xf>
    <xf numFmtId="0" fontId="21" fillId="0" borderId="0" xfId="2268" applyFont="1" applyAlignment="1">
      <alignment horizontal="center" vertical="center"/>
    </xf>
    <xf numFmtId="0" fontId="21" fillId="0" borderId="0" xfId="2268" applyFont="1" applyAlignment="1">
      <alignment horizontal="center" vertical="center" wrapText="1"/>
    </xf>
    <xf numFmtId="43" fontId="24" fillId="0" borderId="0" xfId="2268" applyNumberFormat="1"/>
    <xf numFmtId="0" fontId="21" fillId="0" borderId="0" xfId="2268" applyFont="1"/>
    <xf numFmtId="0" fontId="118" fillId="36" borderId="23" xfId="2268" applyFont="1" applyFill="1" applyBorder="1" applyAlignment="1">
      <alignment horizontal="center" vertical="center" wrapText="1"/>
    </xf>
    <xf numFmtId="0" fontId="20" fillId="0" borderId="0" xfId="2268" applyFont="1" applyAlignment="1">
      <alignment horizontal="center" vertical="center"/>
    </xf>
    <xf numFmtId="0" fontId="24" fillId="0" borderId="24" xfId="2268" applyBorder="1" applyAlignment="1">
      <alignment horizontal="center" vertical="center" wrapText="1"/>
    </xf>
    <xf numFmtId="0" fontId="24" fillId="0" borderId="21" xfId="2268" applyBorder="1" applyAlignment="1">
      <alignment horizontal="center" vertical="center"/>
    </xf>
    <xf numFmtId="0" fontId="119" fillId="45" borderId="0" xfId="0" applyFont="1" applyFill="1"/>
    <xf numFmtId="0" fontId="0" fillId="45" borderId="0" xfId="0" applyFill="1"/>
    <xf numFmtId="0" fontId="94" fillId="39" borderId="6" xfId="2268" applyFont="1" applyFill="1" applyBorder="1" applyAlignment="1">
      <alignment horizontal="center" vertical="center"/>
    </xf>
    <xf numFmtId="0" fontId="94" fillId="39" borderId="6" xfId="2268" applyFont="1" applyFill="1" applyBorder="1" applyAlignment="1">
      <alignment horizontal="center" vertical="center" wrapText="1"/>
    </xf>
    <xf numFmtId="0" fontId="24" fillId="0" borderId="6" xfId="2268" applyBorder="1" applyAlignment="1">
      <alignment horizontal="center" vertical="center"/>
    </xf>
    <xf numFmtId="43" fontId="94" fillId="34" borderId="6" xfId="384" applyFont="1" applyFill="1" applyBorder="1" applyAlignment="1">
      <alignment horizontal="center" vertical="center"/>
    </xf>
    <xf numFmtId="0" fontId="24" fillId="0" borderId="6" xfId="2268" applyBorder="1" applyAlignment="1">
      <alignment horizontal="center" vertical="center" wrapText="1"/>
    </xf>
    <xf numFmtId="43" fontId="95" fillId="46" borderId="6" xfId="384" applyFont="1" applyFill="1" applyBorder="1" applyAlignment="1">
      <alignment horizontal="center" vertical="center" wrapText="1"/>
    </xf>
    <xf numFmtId="43" fontId="94" fillId="34" borderId="6" xfId="384" applyFont="1" applyFill="1" applyBorder="1" applyAlignment="1">
      <alignment horizontal="center" vertical="center" wrapText="1"/>
    </xf>
    <xf numFmtId="4" fontId="102" fillId="35" borderId="0" xfId="0" applyNumberFormat="1" applyFont="1" applyFill="1" applyAlignment="1">
      <alignment horizontal="center" vertical="center"/>
    </xf>
    <xf numFmtId="4" fontId="103" fillId="35" borderId="0" xfId="0" applyNumberFormat="1" applyFont="1" applyFill="1" applyAlignment="1">
      <alignment horizontal="center" vertical="center"/>
    </xf>
    <xf numFmtId="1" fontId="103" fillId="0" borderId="0" xfId="0" applyNumberFormat="1" applyFont="1" applyAlignment="1" applyProtection="1">
      <alignment vertical="center"/>
      <protection locked="0"/>
    </xf>
    <xf numFmtId="2" fontId="78" fillId="35" borderId="0" xfId="0" applyNumberFormat="1" applyFont="1" applyFill="1"/>
    <xf numFmtId="0" fontId="78" fillId="35" borderId="6" xfId="0" applyFont="1" applyFill="1" applyBorder="1"/>
    <xf numFmtId="43" fontId="79" fillId="35" borderId="6" xfId="384" applyFont="1" applyFill="1" applyBorder="1" applyAlignment="1">
      <alignment horizontal="center" vertical="center"/>
    </xf>
    <xf numFmtId="43" fontId="78" fillId="35" borderId="6" xfId="384" applyFont="1" applyFill="1" applyBorder="1" applyAlignment="1">
      <alignment horizontal="center"/>
    </xf>
    <xf numFmtId="43" fontId="78" fillId="35" borderId="0" xfId="384" applyFont="1" applyFill="1" applyAlignment="1">
      <alignment horizontal="center"/>
    </xf>
    <xf numFmtId="0" fontId="25" fillId="0" borderId="0" xfId="2136" quotePrefix="1" applyFont="1"/>
    <xf numFmtId="0" fontId="96" fillId="0" borderId="0" xfId="2268" quotePrefix="1" applyFont="1" applyAlignment="1">
      <alignment horizontal="left"/>
    </xf>
    <xf numFmtId="1" fontId="103" fillId="47" borderId="6" xfId="0" quotePrefix="1" applyNumberFormat="1" applyFont="1" applyFill="1" applyBorder="1" applyAlignment="1">
      <alignment horizontal="right" vertical="center"/>
    </xf>
    <xf numFmtId="0" fontId="103" fillId="47" borderId="6" xfId="1152" applyFont="1" applyFill="1" applyBorder="1" applyAlignment="1">
      <alignment horizontal="left" vertical="center"/>
    </xf>
    <xf numFmtId="0" fontId="96" fillId="0" borderId="0" xfId="2268" quotePrefix="1" applyFont="1" applyAlignment="1">
      <alignment horizontal="center" vertical="center"/>
    </xf>
    <xf numFmtId="0" fontId="103" fillId="47" borderId="6" xfId="0" quotePrefix="1" applyFont="1" applyFill="1" applyBorder="1" applyAlignment="1">
      <alignment horizontal="right" vertical="center"/>
    </xf>
    <xf numFmtId="0" fontId="103" fillId="47" borderId="6" xfId="0" applyFont="1" applyFill="1" applyBorder="1" applyAlignment="1">
      <alignment horizontal="left" vertical="center"/>
    </xf>
    <xf numFmtId="0" fontId="103" fillId="47" borderId="6" xfId="0" quotePrefix="1" applyFont="1" applyFill="1" applyBorder="1" applyAlignment="1">
      <alignment horizontal="left" vertical="center"/>
    </xf>
    <xf numFmtId="0" fontId="101" fillId="0" borderId="0" xfId="2270" applyFont="1" applyAlignment="1">
      <alignment vertical="center"/>
    </xf>
    <xf numFmtId="0" fontId="26" fillId="0" borderId="0" xfId="2270" applyFont="1" applyAlignment="1">
      <alignment vertical="center"/>
    </xf>
    <xf numFmtId="0" fontId="27" fillId="0" borderId="0" xfId="2270" applyFont="1" applyAlignment="1">
      <alignment horizontal="center" vertical="center"/>
    </xf>
    <xf numFmtId="0" fontId="27" fillId="0" borderId="0" xfId="2270" applyFont="1" applyAlignment="1">
      <alignment horizontal="left" vertical="center"/>
    </xf>
    <xf numFmtId="0" fontId="26" fillId="37" borderId="6" xfId="2270" applyFont="1" applyFill="1" applyBorder="1" applyAlignment="1">
      <alignment horizontal="center" vertical="center"/>
    </xf>
    <xf numFmtId="0" fontId="26" fillId="37" borderId="12" xfId="2270" applyFont="1" applyFill="1" applyBorder="1" applyAlignment="1">
      <alignment horizontal="center" vertical="center" wrapText="1"/>
    </xf>
    <xf numFmtId="0" fontId="26" fillId="0" borderId="0" xfId="2270" applyFont="1" applyAlignment="1">
      <alignment horizontal="center" vertical="center"/>
    </xf>
    <xf numFmtId="3" fontId="26" fillId="37" borderId="6" xfId="2270" applyNumberFormat="1" applyFont="1" applyFill="1" applyBorder="1" applyAlignment="1">
      <alignment horizontal="center" vertical="center"/>
    </xf>
    <xf numFmtId="0" fontId="102" fillId="0" borderId="0" xfId="2270" applyFont="1" applyAlignment="1">
      <alignment horizontal="left" vertical="center"/>
    </xf>
    <xf numFmtId="3" fontId="26" fillId="0" borderId="0" xfId="2270" applyNumberFormat="1" applyFont="1" applyAlignment="1">
      <alignment horizontal="center" vertical="center"/>
    </xf>
    <xf numFmtId="0" fontId="27" fillId="0" borderId="6" xfId="2270" applyFont="1" applyBorder="1" applyAlignment="1">
      <alignment horizontal="center" vertical="center"/>
    </xf>
    <xf numFmtId="1" fontId="27" fillId="0" borderId="6" xfId="2270" quotePrefix="1" applyNumberFormat="1" applyFont="1" applyBorder="1" applyAlignment="1">
      <alignment horizontal="right" vertical="center"/>
    </xf>
    <xf numFmtId="0" fontId="27" fillId="0" borderId="6" xfId="2270" applyFont="1" applyBorder="1" applyAlignment="1">
      <alignment horizontal="left" vertical="center"/>
    </xf>
    <xf numFmtId="4" fontId="27" fillId="48" borderId="6" xfId="2270" applyNumberFormat="1" applyFont="1" applyFill="1" applyBorder="1" applyAlignment="1" applyProtection="1">
      <alignment vertical="center"/>
      <protection locked="0"/>
    </xf>
    <xf numFmtId="4" fontId="27" fillId="0" borderId="6" xfId="2270" applyNumberFormat="1" applyFont="1" applyBorder="1" applyAlignment="1" applyProtection="1">
      <alignment vertical="center"/>
      <protection locked="0"/>
    </xf>
    <xf numFmtId="4" fontId="27" fillId="0" borderId="6" xfId="2270" applyNumberFormat="1" applyFont="1" applyBorder="1" applyAlignment="1">
      <alignment vertical="center"/>
    </xf>
    <xf numFmtId="1" fontId="27" fillId="0" borderId="6" xfId="2270" applyNumberFormat="1" applyFont="1" applyBorder="1" applyAlignment="1">
      <alignment horizontal="right" vertical="center"/>
    </xf>
    <xf numFmtId="0" fontId="58" fillId="0" borderId="6" xfId="2270" applyFont="1" applyBorder="1" applyAlignment="1">
      <alignment horizontal="center" vertical="center"/>
    </xf>
    <xf numFmtId="2" fontId="27" fillId="0" borderId="6" xfId="2270" quotePrefix="1" applyNumberFormat="1" applyFont="1" applyBorder="1" applyAlignment="1">
      <alignment horizontal="right" vertical="center"/>
    </xf>
    <xf numFmtId="0" fontId="58" fillId="0" borderId="0" xfId="2270" applyFont="1" applyAlignment="1">
      <alignment horizontal="center" vertical="center"/>
    </xf>
    <xf numFmtId="0" fontId="27" fillId="0" borderId="0" xfId="2270" applyFont="1" applyAlignment="1">
      <alignment horizontal="right" vertical="center"/>
    </xf>
    <xf numFmtId="0" fontId="27" fillId="0" borderId="0" xfId="2270" applyFont="1" applyAlignment="1">
      <alignment vertical="center"/>
    </xf>
    <xf numFmtId="3" fontId="27" fillId="0" borderId="0" xfId="2270" applyNumberFormat="1" applyFont="1" applyAlignment="1" applyProtection="1">
      <alignment vertical="center"/>
      <protection locked="0"/>
    </xf>
    <xf numFmtId="0" fontId="26" fillId="36" borderId="6" xfId="2270" applyFont="1" applyFill="1" applyBorder="1" applyAlignment="1">
      <alignment horizontal="center" vertical="center"/>
    </xf>
    <xf numFmtId="0" fontId="26" fillId="36" borderId="6" xfId="2270" applyFont="1" applyFill="1" applyBorder="1" applyAlignment="1">
      <alignment vertical="center"/>
    </xf>
    <xf numFmtId="0" fontId="26" fillId="0" borderId="0" xfId="2270" applyFont="1" applyAlignment="1" applyProtection="1">
      <alignment vertical="center"/>
      <protection locked="0"/>
    </xf>
    <xf numFmtId="4" fontId="26" fillId="36" borderId="6" xfId="2270" applyNumberFormat="1" applyFont="1" applyFill="1" applyBorder="1" applyAlignment="1">
      <alignment vertical="center"/>
    </xf>
    <xf numFmtId="0" fontId="27" fillId="0" borderId="0" xfId="2270" applyFont="1" applyAlignment="1" applyProtection="1">
      <alignment vertical="center"/>
      <protection locked="0"/>
    </xf>
    <xf numFmtId="4" fontId="27" fillId="0" borderId="0" xfId="2270" applyNumberFormat="1" applyFont="1" applyAlignment="1">
      <alignment vertical="center"/>
    </xf>
    <xf numFmtId="4" fontId="27" fillId="36" borderId="6" xfId="2270" applyNumberFormat="1" applyFont="1" applyFill="1" applyBorder="1" applyAlignment="1">
      <alignment horizontal="center" vertical="center"/>
    </xf>
    <xf numFmtId="4" fontId="27" fillId="36" borderId="6" xfId="2270" applyNumberFormat="1" applyFont="1" applyFill="1" applyBorder="1" applyAlignment="1">
      <alignment vertical="center"/>
    </xf>
    <xf numFmtId="2" fontId="27" fillId="0" borderId="0" xfId="2270" applyNumberFormat="1" applyFont="1" applyAlignment="1">
      <alignment horizontal="center" vertical="center"/>
    </xf>
    <xf numFmtId="0" fontId="26" fillId="44" borderId="6" xfId="2270" applyFont="1" applyFill="1" applyBorder="1" applyAlignment="1">
      <alignment horizontal="center" vertical="center"/>
    </xf>
    <xf numFmtId="0" fontId="26" fillId="44" borderId="6" xfId="2270" applyFont="1" applyFill="1" applyBorder="1" applyAlignment="1">
      <alignment vertical="center"/>
    </xf>
    <xf numFmtId="4" fontId="26" fillId="44" borderId="6" xfId="2270" applyNumberFormat="1" applyFont="1" applyFill="1" applyBorder="1" applyAlignment="1">
      <alignment vertical="center"/>
    </xf>
    <xf numFmtId="0" fontId="93" fillId="34" borderId="0" xfId="2270" applyFont="1" applyFill="1" applyAlignment="1">
      <alignment horizontal="center" vertical="center"/>
    </xf>
    <xf numFmtId="2" fontId="93" fillId="34" borderId="0" xfId="2270" applyNumberFormat="1" applyFont="1" applyFill="1" applyAlignment="1">
      <alignment horizontal="center" vertical="center"/>
    </xf>
    <xf numFmtId="0" fontId="28" fillId="0" borderId="6" xfId="2270" quotePrefix="1" applyFont="1" applyBorder="1" applyAlignment="1">
      <alignment vertical="center"/>
    </xf>
    <xf numFmtId="165" fontId="27" fillId="0" borderId="6" xfId="2270" applyNumberFormat="1" applyFont="1" applyBorder="1" applyAlignment="1">
      <alignment horizontal="center" vertical="center"/>
    </xf>
    <xf numFmtId="4" fontId="27" fillId="0" borderId="6" xfId="2270" applyNumberFormat="1" applyFont="1" applyBorder="1" applyAlignment="1">
      <alignment horizontal="right" vertical="center"/>
    </xf>
    <xf numFmtId="0" fontId="18" fillId="0" borderId="29" xfId="2268" applyFont="1" applyBorder="1" applyAlignment="1">
      <alignment horizontal="center" vertical="center" wrapText="1"/>
    </xf>
    <xf numFmtId="43" fontId="95" fillId="46" borderId="29" xfId="384" quotePrefix="1" applyFont="1" applyFill="1" applyBorder="1" applyAlignment="1">
      <alignment horizontal="center" vertical="center" wrapText="1"/>
    </xf>
    <xf numFmtId="39" fontId="94" fillId="34" borderId="33" xfId="384" applyNumberFormat="1" applyFont="1" applyFill="1" applyBorder="1" applyAlignment="1">
      <alignment horizontal="center" vertical="center" wrapText="1"/>
    </xf>
    <xf numFmtId="39" fontId="94" fillId="34" borderId="34" xfId="384" applyNumberFormat="1" applyFont="1" applyFill="1" applyBorder="1" applyAlignment="1">
      <alignment horizontal="center" vertical="center" wrapText="1"/>
    </xf>
    <xf numFmtId="39" fontId="95" fillId="46" borderId="29" xfId="384" applyNumberFormat="1" applyFont="1" applyFill="1" applyBorder="1" applyAlignment="1">
      <alignment horizontal="right" vertical="center" wrapText="1"/>
    </xf>
    <xf numFmtId="0" fontId="121" fillId="0" borderId="0" xfId="2270" applyFont="1" applyAlignment="1">
      <alignment vertical="center"/>
    </xf>
    <xf numFmtId="0" fontId="27" fillId="0" borderId="6" xfId="2270" quotePrefix="1" applyFont="1" applyBorder="1" applyAlignment="1">
      <alignment horizontal="right" vertical="center"/>
    </xf>
    <xf numFmtId="0" fontId="94" fillId="39" borderId="58" xfId="2268" applyFont="1" applyFill="1" applyBorder="1" applyAlignment="1">
      <alignment horizontal="center" vertical="center" wrapText="1"/>
    </xf>
    <xf numFmtId="0" fontId="94" fillId="39" borderId="39" xfId="2268" applyFont="1" applyFill="1" applyBorder="1" applyAlignment="1">
      <alignment horizontal="center" vertical="center" wrapText="1"/>
    </xf>
    <xf numFmtId="0" fontId="101" fillId="0" borderId="0" xfId="2268" applyFont="1" applyAlignment="1">
      <alignment vertical="center"/>
    </xf>
    <xf numFmtId="0" fontId="26" fillId="0" borderId="0" xfId="2268" applyFont="1" applyAlignment="1">
      <alignment vertical="center"/>
    </xf>
    <xf numFmtId="0" fontId="26" fillId="40" borderId="0" xfId="2268" applyFont="1" applyFill="1" applyAlignment="1">
      <alignment vertical="center"/>
    </xf>
    <xf numFmtId="0" fontId="27" fillId="0" borderId="0" xfId="2268" applyFont="1" applyAlignment="1">
      <alignment horizontal="center" vertical="center"/>
    </xf>
    <xf numFmtId="0" fontId="27" fillId="0" borderId="0" xfId="2268" applyFont="1" applyAlignment="1">
      <alignment horizontal="left" vertical="center"/>
    </xf>
    <xf numFmtId="0" fontId="27" fillId="40" borderId="0" xfId="2268" applyFont="1" applyFill="1" applyAlignment="1">
      <alignment horizontal="center" vertical="center"/>
    </xf>
    <xf numFmtId="0" fontId="26" fillId="37" borderId="6" xfId="2268" applyFont="1" applyFill="1" applyBorder="1" applyAlignment="1">
      <alignment horizontal="center" vertical="center"/>
    </xf>
    <xf numFmtId="0" fontId="26" fillId="37" borderId="12" xfId="2268" applyFont="1" applyFill="1" applyBorder="1" applyAlignment="1">
      <alignment horizontal="center" vertical="center" wrapText="1"/>
    </xf>
    <xf numFmtId="0" fontId="26" fillId="0" borderId="0" xfId="2268" applyFont="1" applyAlignment="1">
      <alignment horizontal="center" vertical="center"/>
    </xf>
    <xf numFmtId="3" fontId="26" fillId="37" borderId="6" xfId="2268" applyNumberFormat="1" applyFont="1" applyFill="1" applyBorder="1" applyAlignment="1">
      <alignment horizontal="center" vertical="center"/>
    </xf>
    <xf numFmtId="3" fontId="26" fillId="40" borderId="6" xfId="2268" applyNumberFormat="1" applyFont="1" applyFill="1" applyBorder="1" applyAlignment="1">
      <alignment horizontal="center" vertical="center"/>
    </xf>
    <xf numFmtId="0" fontId="102" fillId="0" borderId="0" xfId="2268" applyFont="1" applyAlignment="1">
      <alignment horizontal="left" vertical="center"/>
    </xf>
    <xf numFmtId="3" fontId="26" fillId="0" borderId="0" xfId="2268" applyNumberFormat="1" applyFont="1" applyAlignment="1">
      <alignment horizontal="center" vertical="center"/>
    </xf>
    <xf numFmtId="3" fontId="26" fillId="40" borderId="0" xfId="2268" applyNumberFormat="1" applyFont="1" applyFill="1" applyAlignment="1">
      <alignment horizontal="center" vertical="center"/>
    </xf>
    <xf numFmtId="0" fontId="27" fillId="0" borderId="6" xfId="2268" applyFont="1" applyBorder="1" applyAlignment="1">
      <alignment horizontal="center" vertical="center"/>
    </xf>
    <xf numFmtId="1" fontId="27" fillId="0" borderId="6" xfId="2268" quotePrefix="1" applyNumberFormat="1" applyFont="1" applyBorder="1" applyAlignment="1">
      <alignment horizontal="right" vertical="center"/>
    </xf>
    <xf numFmtId="4" fontId="27" fillId="48" borderId="6" xfId="2268" applyNumberFormat="1" applyFont="1" applyFill="1" applyBorder="1" applyAlignment="1" applyProtection="1">
      <alignment vertical="center"/>
      <protection locked="0"/>
    </xf>
    <xf numFmtId="4" fontId="27" fillId="0" borderId="6" xfId="2268" applyNumberFormat="1" applyFont="1" applyBorder="1" applyAlignment="1" applyProtection="1">
      <alignment vertical="center"/>
      <protection locked="0"/>
    </xf>
    <xf numFmtId="4" fontId="27" fillId="0" borderId="6" xfId="2268" applyNumberFormat="1" applyFont="1" applyBorder="1" applyAlignment="1">
      <alignment vertical="center"/>
    </xf>
    <xf numFmtId="1" fontId="27" fillId="0" borderId="6" xfId="2268" applyNumberFormat="1" applyFont="1" applyBorder="1" applyAlignment="1">
      <alignment horizontal="right" vertical="center"/>
    </xf>
    <xf numFmtId="4" fontId="27" fillId="40" borderId="6" xfId="2268" applyNumberFormat="1" applyFont="1" applyFill="1" applyBorder="1" applyAlignment="1">
      <alignment vertical="center"/>
    </xf>
    <xf numFmtId="0" fontId="58" fillId="0" borderId="6" xfId="2268" applyFont="1" applyBorder="1" applyAlignment="1">
      <alignment horizontal="center" vertical="center"/>
    </xf>
    <xf numFmtId="2" fontId="27" fillId="0" borderId="6" xfId="2268" quotePrefix="1" applyNumberFormat="1" applyFont="1" applyBorder="1" applyAlignment="1">
      <alignment horizontal="right" vertical="center"/>
    </xf>
    <xf numFmtId="4" fontId="58" fillId="0" borderId="6" xfId="2268" applyNumberFormat="1" applyFont="1" applyBorder="1" applyAlignment="1">
      <alignment vertical="center"/>
    </xf>
    <xf numFmtId="4" fontId="58" fillId="40" borderId="6" xfId="2268" applyNumberFormat="1" applyFont="1" applyFill="1" applyBorder="1" applyAlignment="1">
      <alignment vertical="center"/>
    </xf>
    <xf numFmtId="0" fontId="58" fillId="0" borderId="0" xfId="2268" applyFont="1" applyAlignment="1">
      <alignment horizontal="center" vertical="center"/>
    </xf>
    <xf numFmtId="4" fontId="27" fillId="0" borderId="6" xfId="2268" applyNumberFormat="1" applyFont="1" applyBorder="1" applyAlignment="1">
      <alignment horizontal="center" vertical="center"/>
    </xf>
    <xf numFmtId="0" fontId="27" fillId="0" borderId="6" xfId="2268" applyFont="1" applyBorder="1" applyAlignment="1">
      <alignment horizontal="left" vertical="center"/>
    </xf>
    <xf numFmtId="0" fontId="27" fillId="0" borderId="0" xfId="2268" applyFont="1" applyAlignment="1">
      <alignment horizontal="right" vertical="center"/>
    </xf>
    <xf numFmtId="0" fontId="27" fillId="0" borderId="0" xfId="2268" applyFont="1" applyAlignment="1">
      <alignment vertical="center"/>
    </xf>
    <xf numFmtId="3" fontId="27" fillId="0" borderId="0" xfId="2268" applyNumberFormat="1" applyFont="1" applyAlignment="1" applyProtection="1">
      <alignment vertical="center"/>
      <protection locked="0"/>
    </xf>
    <xf numFmtId="3" fontId="27" fillId="40" borderId="0" xfId="2268" applyNumberFormat="1" applyFont="1" applyFill="1" applyAlignment="1" applyProtection="1">
      <alignment vertical="center"/>
      <protection locked="0"/>
    </xf>
    <xf numFmtId="0" fontId="26" fillId="36" borderId="6" xfId="2268" applyFont="1" applyFill="1" applyBorder="1" applyAlignment="1">
      <alignment horizontal="center" vertical="center"/>
    </xf>
    <xf numFmtId="0" fontId="26" fillId="36" borderId="6" xfId="2268" applyFont="1" applyFill="1" applyBorder="1" applyAlignment="1">
      <alignment vertical="center"/>
    </xf>
    <xf numFmtId="0" fontId="26" fillId="0" borderId="0" xfId="2268" applyFont="1" applyAlignment="1" applyProtection="1">
      <alignment vertical="center"/>
      <protection locked="0"/>
    </xf>
    <xf numFmtId="4" fontId="26" fillId="36" borderId="6" xfId="2268" applyNumberFormat="1" applyFont="1" applyFill="1" applyBorder="1" applyAlignment="1">
      <alignment vertical="center"/>
    </xf>
    <xf numFmtId="0" fontId="27" fillId="0" borderId="0" xfId="2268" applyFont="1" applyAlignment="1" applyProtection="1">
      <alignment vertical="center"/>
      <protection locked="0"/>
    </xf>
    <xf numFmtId="4" fontId="27" fillId="0" borderId="0" xfId="2268" applyNumberFormat="1" applyFont="1" applyAlignment="1">
      <alignment vertical="center"/>
    </xf>
    <xf numFmtId="4" fontId="27" fillId="40" borderId="0" xfId="2268" applyNumberFormat="1" applyFont="1" applyFill="1" applyAlignment="1">
      <alignment vertical="center"/>
    </xf>
    <xf numFmtId="4" fontId="27" fillId="36" borderId="6" xfId="2268" applyNumberFormat="1" applyFont="1" applyFill="1" applyBorder="1" applyAlignment="1">
      <alignment vertical="center"/>
    </xf>
    <xf numFmtId="2" fontId="27" fillId="40" borderId="0" xfId="2268" applyNumberFormat="1" applyFont="1" applyFill="1" applyAlignment="1">
      <alignment horizontal="center" vertical="center"/>
    </xf>
    <xf numFmtId="2" fontId="27" fillId="0" borderId="0" xfId="2268" applyNumberFormat="1" applyFont="1" applyAlignment="1">
      <alignment horizontal="center" vertical="center"/>
    </xf>
    <xf numFmtId="0" fontId="26" fillId="44" borderId="6" xfId="2268" applyFont="1" applyFill="1" applyBorder="1" applyAlignment="1">
      <alignment horizontal="center" vertical="center"/>
    </xf>
    <xf numFmtId="0" fontId="26" fillId="44" borderId="6" xfId="2268" applyFont="1" applyFill="1" applyBorder="1" applyAlignment="1">
      <alignment vertical="center"/>
    </xf>
    <xf numFmtId="4" fontId="26" fillId="44" borderId="6" xfId="2268" applyNumberFormat="1" applyFont="1" applyFill="1" applyBorder="1" applyAlignment="1">
      <alignment vertical="center"/>
    </xf>
    <xf numFmtId="0" fontId="93" fillId="34" borderId="0" xfId="2268" applyFont="1" applyFill="1" applyAlignment="1">
      <alignment horizontal="center" vertical="center"/>
    </xf>
    <xf numFmtId="2" fontId="93" fillId="34" borderId="0" xfId="2268" applyNumberFormat="1" applyFont="1" applyFill="1" applyAlignment="1">
      <alignment horizontal="center" vertical="center"/>
    </xf>
    <xf numFmtId="0" fontId="28" fillId="0" borderId="6" xfId="2268" quotePrefix="1" applyFont="1" applyBorder="1" applyAlignment="1">
      <alignment vertical="center"/>
    </xf>
    <xf numFmtId="165" fontId="27" fillId="0" borderId="6" xfId="2268" applyNumberFormat="1" applyFont="1" applyBorder="1" applyAlignment="1">
      <alignment horizontal="center" vertical="center"/>
    </xf>
    <xf numFmtId="4" fontId="27" fillId="0" borderId="6" xfId="2268" applyNumberFormat="1" applyFont="1" applyBorder="1" applyAlignment="1">
      <alignment horizontal="right" vertical="center"/>
    </xf>
    <xf numFmtId="4" fontId="27" fillId="0" borderId="0" xfId="2268" applyNumberFormat="1" applyFont="1" applyAlignment="1">
      <alignment horizontal="center" vertical="center"/>
    </xf>
    <xf numFmtId="4" fontId="27" fillId="40" borderId="0" xfId="2268" applyNumberFormat="1" applyFont="1" applyFill="1" applyAlignment="1">
      <alignment horizontal="center" vertical="center"/>
    </xf>
    <xf numFmtId="0" fontId="26" fillId="37" borderId="12" xfId="2268" applyFont="1" applyFill="1" applyBorder="1" applyAlignment="1">
      <alignment vertical="center"/>
    </xf>
    <xf numFmtId="0" fontId="26" fillId="37" borderId="14" xfId="2268" applyFont="1" applyFill="1" applyBorder="1" applyAlignment="1">
      <alignment vertical="center"/>
    </xf>
    <xf numFmtId="0" fontId="26" fillId="37" borderId="13" xfId="2268" applyFont="1" applyFill="1" applyBorder="1" applyAlignment="1">
      <alignment vertical="center"/>
    </xf>
    <xf numFmtId="0" fontId="17" fillId="0" borderId="29" xfId="2268" applyFont="1" applyBorder="1" applyAlignment="1">
      <alignment horizontal="center" vertical="center" wrapText="1"/>
    </xf>
    <xf numFmtId="0" fontId="17" fillId="0" borderId="30" xfId="2268" applyFont="1" applyBorder="1" applyAlignment="1">
      <alignment horizontal="center" vertical="center" wrapText="1"/>
    </xf>
    <xf numFmtId="0" fontId="27" fillId="35" borderId="6" xfId="2268" applyFont="1" applyFill="1" applyBorder="1" applyAlignment="1">
      <alignment horizontal="left" vertical="center"/>
    </xf>
    <xf numFmtId="0" fontId="94" fillId="39" borderId="71" xfId="2268" applyFont="1" applyFill="1" applyBorder="1" applyAlignment="1">
      <alignment horizontal="center" vertical="center"/>
    </xf>
    <xf numFmtId="0" fontId="24" fillId="0" borderId="63" xfId="2268" applyBorder="1" applyAlignment="1">
      <alignment horizontal="center" vertical="center"/>
    </xf>
    <xf numFmtId="43" fontId="94" fillId="34" borderId="63" xfId="384" applyFont="1" applyFill="1" applyBorder="1" applyAlignment="1">
      <alignment horizontal="center" vertical="center"/>
    </xf>
    <xf numFmtId="0" fontId="24" fillId="0" borderId="63" xfId="2268" applyBorder="1" applyAlignment="1">
      <alignment horizontal="center" vertical="center" wrapText="1"/>
    </xf>
    <xf numFmtId="0" fontId="17" fillId="0" borderId="63" xfId="2268" applyFont="1" applyBorder="1" applyAlignment="1">
      <alignment horizontal="center" vertical="center" wrapText="1"/>
    </xf>
    <xf numFmtId="0" fontId="17" fillId="0" borderId="64" xfId="2268" applyFont="1" applyBorder="1" applyAlignment="1">
      <alignment horizontal="center" vertical="center" wrapText="1"/>
    </xf>
    <xf numFmtId="43" fontId="95" fillId="46" borderId="30" xfId="384" quotePrefix="1" applyFont="1" applyFill="1" applyBorder="1" applyAlignment="1">
      <alignment horizontal="center" vertical="center" wrapText="1"/>
    </xf>
    <xf numFmtId="39" fontId="95" fillId="46" borderId="30" xfId="384" applyNumberFormat="1" applyFont="1" applyFill="1" applyBorder="1" applyAlignment="1">
      <alignment horizontal="right" vertical="center" wrapText="1"/>
    </xf>
    <xf numFmtId="0" fontId="24" fillId="0" borderId="27" xfId="2268" applyBorder="1" applyAlignment="1">
      <alignment horizontal="left" vertical="center"/>
    </xf>
    <xf numFmtId="0" fontId="24" fillId="0" borderId="28" xfId="2268" applyBorder="1" applyAlignment="1">
      <alignment horizontal="left" vertical="center"/>
    </xf>
    <xf numFmtId="0" fontId="99" fillId="36" borderId="31" xfId="2268" applyFont="1" applyFill="1" applyBorder="1" applyAlignment="1">
      <alignment horizontal="left" vertical="center" wrapText="1"/>
    </xf>
    <xf numFmtId="2" fontId="96" fillId="0" borderId="0" xfId="2268" applyNumberFormat="1" applyFont="1" applyAlignment="1">
      <alignment horizontal="left" vertical="center"/>
    </xf>
    <xf numFmtId="0" fontId="96" fillId="0" borderId="0" xfId="2268" applyFont="1" applyAlignment="1">
      <alignment horizontal="left" vertical="center"/>
    </xf>
    <xf numFmtId="0" fontId="26" fillId="37" borderId="6" xfId="0" applyFont="1" applyFill="1" applyBorder="1" applyAlignment="1">
      <alignment horizontal="left" vertical="center"/>
    </xf>
    <xf numFmtId="1" fontId="27" fillId="0" borderId="6" xfId="0" applyNumberFormat="1" applyFont="1" applyBorder="1" applyAlignment="1">
      <alignment horizontal="left" vertical="center"/>
    </xf>
    <xf numFmtId="0" fontId="26" fillId="36" borderId="6" xfId="0" applyFont="1" applyFill="1" applyBorder="1" applyAlignment="1">
      <alignment horizontal="left" vertical="center"/>
    </xf>
    <xf numFmtId="0" fontId="26" fillId="44" borderId="6" xfId="0" applyFont="1" applyFill="1" applyBorder="1" applyAlignment="1">
      <alignment horizontal="left" vertical="center"/>
    </xf>
    <xf numFmtId="0" fontId="24" fillId="0" borderId="27" xfId="2268" applyBorder="1" applyAlignment="1">
      <alignment horizontal="left" vertical="center" wrapText="1"/>
    </xf>
    <xf numFmtId="49" fontId="0" fillId="0" borderId="0" xfId="0" applyNumberFormat="1"/>
    <xf numFmtId="0" fontId="16" fillId="0" borderId="0" xfId="2271"/>
    <xf numFmtId="0" fontId="16" fillId="0" borderId="23" xfId="2271" applyBorder="1" applyAlignment="1">
      <alignment horizontal="left" vertical="center"/>
    </xf>
    <xf numFmtId="0" fontId="16" fillId="0" borderId="17" xfId="2271" applyBorder="1" applyAlignment="1">
      <alignment horizontal="center" vertical="center"/>
    </xf>
    <xf numFmtId="0" fontId="16" fillId="0" borderId="17" xfId="2271" applyBorder="1" applyAlignment="1">
      <alignment horizontal="center" vertical="center" wrapText="1"/>
    </xf>
    <xf numFmtId="0" fontId="16" fillId="0" borderId="22" xfId="2271" applyBorder="1" applyAlignment="1">
      <alignment horizontal="center" vertical="center" wrapText="1"/>
    </xf>
    <xf numFmtId="0" fontId="16" fillId="0" borderId="25" xfId="2271" applyBorder="1" applyAlignment="1">
      <alignment horizontal="left" vertical="center"/>
    </xf>
    <xf numFmtId="0" fontId="16" fillId="0" borderId="0" xfId="2271" applyAlignment="1">
      <alignment horizontal="center" vertical="center"/>
    </xf>
    <xf numFmtId="0" fontId="16" fillId="0" borderId="0" xfId="2271" applyAlignment="1">
      <alignment horizontal="center" vertical="center" wrapText="1"/>
    </xf>
    <xf numFmtId="0" fontId="16" fillId="0" borderId="26" xfId="2271" applyBorder="1" applyAlignment="1">
      <alignment horizontal="center" vertical="center" wrapText="1"/>
    </xf>
    <xf numFmtId="9" fontId="16" fillId="0" borderId="0" xfId="2173" applyFont="1" applyAlignment="1">
      <alignment vertical="center"/>
    </xf>
    <xf numFmtId="0" fontId="94" fillId="39" borderId="27" xfId="2271" applyFont="1" applyFill="1" applyBorder="1" applyAlignment="1">
      <alignment horizontal="left" vertical="center"/>
    </xf>
    <xf numFmtId="0" fontId="94" fillId="39" borderId="71" xfId="2271" applyFont="1" applyFill="1" applyBorder="1" applyAlignment="1">
      <alignment horizontal="left" vertical="center"/>
    </xf>
    <xf numFmtId="0" fontId="94" fillId="39" borderId="39" xfId="2271" applyFont="1" applyFill="1" applyBorder="1" applyAlignment="1">
      <alignment horizontal="center" vertical="center" wrapText="1"/>
    </xf>
    <xf numFmtId="0" fontId="94" fillId="39" borderId="58" xfId="2271" applyFont="1" applyFill="1" applyBorder="1" applyAlignment="1">
      <alignment horizontal="center" vertical="center" wrapText="1"/>
    </xf>
    <xf numFmtId="0" fontId="16" fillId="0" borderId="63" xfId="2271" applyBorder="1" applyAlignment="1">
      <alignment horizontal="center" vertical="center" wrapText="1"/>
    </xf>
    <xf numFmtId="0" fontId="16" fillId="0" borderId="64" xfId="2271" applyBorder="1" applyAlignment="1">
      <alignment horizontal="center" vertical="center" wrapText="1"/>
    </xf>
    <xf numFmtId="43" fontId="16" fillId="0" borderId="0" xfId="2271" applyNumberFormat="1"/>
    <xf numFmtId="0" fontId="16" fillId="0" borderId="29" xfId="2271" applyBorder="1" applyAlignment="1">
      <alignment horizontal="center" vertical="center" wrapText="1"/>
    </xf>
    <xf numFmtId="0" fontId="16" fillId="0" borderId="30" xfId="2271" applyBorder="1" applyAlignment="1">
      <alignment horizontal="center" vertical="center" wrapText="1"/>
    </xf>
    <xf numFmtId="0" fontId="16" fillId="0" borderId="0" xfId="2271" applyAlignment="1">
      <alignment horizontal="left" vertical="center"/>
    </xf>
    <xf numFmtId="43" fontId="16" fillId="0" borderId="0" xfId="2271" applyNumberFormat="1" applyAlignment="1">
      <alignment horizontal="center" vertical="center" wrapText="1"/>
    </xf>
    <xf numFmtId="3" fontId="26" fillId="37" borderId="0" xfId="2271" applyNumberFormat="1" applyFont="1" applyFill="1" applyAlignment="1">
      <alignment horizontal="center" vertical="center"/>
    </xf>
    <xf numFmtId="3" fontId="26" fillId="40" borderId="0" xfId="2271" applyNumberFormat="1" applyFont="1" applyFill="1" applyAlignment="1">
      <alignment horizontal="center" vertical="center"/>
    </xf>
    <xf numFmtId="1" fontId="27" fillId="0" borderId="0" xfId="2272" quotePrefix="1" applyNumberFormat="1" applyFont="1" applyAlignment="1">
      <alignment horizontal="right" vertical="center"/>
    </xf>
    <xf numFmtId="1" fontId="27" fillId="0" borderId="0" xfId="2272" applyNumberFormat="1" applyFont="1" applyAlignment="1">
      <alignment horizontal="right" vertical="center"/>
    </xf>
    <xf numFmtId="2" fontId="27" fillId="0" borderId="0" xfId="2272" quotePrefix="1" applyNumberFormat="1" applyFont="1" applyAlignment="1">
      <alignment horizontal="right" vertical="center"/>
    </xf>
    <xf numFmtId="0" fontId="26" fillId="0" borderId="0" xfId="1152" applyFont="1" applyAlignment="1">
      <alignment horizontal="left" vertical="center"/>
    </xf>
    <xf numFmtId="0" fontId="26" fillId="37" borderId="6" xfId="1152" applyFont="1" applyFill="1" applyBorder="1" applyAlignment="1">
      <alignment horizontal="left" vertical="center"/>
    </xf>
    <xf numFmtId="1" fontId="27" fillId="0" borderId="6" xfId="1152" quotePrefix="1" applyNumberFormat="1" applyFont="1" applyBorder="1" applyAlignment="1">
      <alignment horizontal="left" vertical="center"/>
    </xf>
    <xf numFmtId="1" fontId="27" fillId="0" borderId="6" xfId="1152" applyNumberFormat="1" applyFont="1" applyBorder="1" applyAlignment="1">
      <alignment horizontal="left" vertical="center"/>
    </xf>
    <xf numFmtId="0" fontId="27" fillId="0" borderId="6" xfId="1152" quotePrefix="1" applyFont="1" applyBorder="1" applyAlignment="1">
      <alignment horizontal="left" vertical="center"/>
    </xf>
    <xf numFmtId="0" fontId="26" fillId="36" borderId="6" xfId="1152" applyFont="1" applyFill="1" applyBorder="1" applyAlignment="1">
      <alignment horizontal="left" vertical="center"/>
    </xf>
    <xf numFmtId="0" fontId="26" fillId="44" borderId="6" xfId="1152" applyFont="1" applyFill="1" applyBorder="1" applyAlignment="1">
      <alignment horizontal="left" vertical="center"/>
    </xf>
    <xf numFmtId="0" fontId="16" fillId="0" borderId="0" xfId="2273"/>
    <xf numFmtId="0" fontId="16" fillId="0" borderId="0" xfId="2273" applyAlignment="1">
      <alignment horizontal="center" vertical="center"/>
    </xf>
    <xf numFmtId="0" fontId="16" fillId="0" borderId="0" xfId="2273" applyAlignment="1">
      <alignment horizontal="center" vertical="center" wrapText="1"/>
    </xf>
    <xf numFmtId="0" fontId="16" fillId="0" borderId="0" xfId="2273" applyAlignment="1">
      <alignment horizontal="left" vertical="center"/>
    </xf>
    <xf numFmtId="43" fontId="16" fillId="0" borderId="0" xfId="2273" applyNumberFormat="1" applyAlignment="1">
      <alignment horizontal="center" vertical="center" wrapText="1"/>
    </xf>
    <xf numFmtId="0" fontId="96" fillId="0" borderId="0" xfId="2273" applyFont="1" applyAlignment="1">
      <alignment horizontal="left" vertical="center"/>
    </xf>
    <xf numFmtId="0" fontId="29" fillId="0" borderId="16" xfId="2136" applyFont="1" applyBorder="1" applyAlignment="1">
      <alignment vertical="center"/>
    </xf>
    <xf numFmtId="0" fontId="101" fillId="0" borderId="0" xfId="2274" applyFont="1" applyAlignment="1">
      <alignment vertical="center"/>
    </xf>
    <xf numFmtId="0" fontId="26" fillId="0" borderId="0" xfId="2274" applyFont="1" applyAlignment="1">
      <alignment vertical="center"/>
    </xf>
    <xf numFmtId="0" fontId="27" fillId="0" borderId="0" xfId="2274" applyFont="1" applyAlignment="1">
      <alignment horizontal="center" vertical="center"/>
    </xf>
    <xf numFmtId="0" fontId="27" fillId="0" borderId="0" xfId="2274" applyFont="1" applyAlignment="1">
      <alignment horizontal="left" vertical="center"/>
    </xf>
    <xf numFmtId="0" fontId="26" fillId="37" borderId="6" xfId="2274" applyFont="1" applyFill="1" applyBorder="1" applyAlignment="1">
      <alignment horizontal="center" vertical="center"/>
    </xf>
    <xf numFmtId="0" fontId="26" fillId="37" borderId="12" xfId="2274" applyFont="1" applyFill="1" applyBorder="1" applyAlignment="1">
      <alignment horizontal="center" vertical="center" wrapText="1"/>
    </xf>
    <xf numFmtId="0" fontId="26" fillId="0" borderId="0" xfId="2274" applyFont="1" applyAlignment="1">
      <alignment horizontal="center" vertical="center"/>
    </xf>
    <xf numFmtId="0" fontId="102" fillId="0" borderId="0" xfId="2274" applyFont="1" applyAlignment="1">
      <alignment horizontal="left" vertical="center"/>
    </xf>
    <xf numFmtId="3" fontId="26" fillId="0" borderId="0" xfId="2274" applyNumberFormat="1" applyFont="1" applyAlignment="1">
      <alignment horizontal="center" vertical="center"/>
    </xf>
    <xf numFmtId="0" fontId="27" fillId="0" borderId="6" xfId="2274" applyFont="1" applyBorder="1" applyAlignment="1">
      <alignment horizontal="center" vertical="center"/>
    </xf>
    <xf numFmtId="1" fontId="27" fillId="0" borderId="6" xfId="2274" quotePrefix="1" applyNumberFormat="1" applyFont="1" applyBorder="1" applyAlignment="1">
      <alignment horizontal="right" vertical="center"/>
    </xf>
    <xf numFmtId="0" fontId="27" fillId="0" borderId="6" xfId="2274" applyFont="1" applyBorder="1" applyAlignment="1">
      <alignment horizontal="left" vertical="center"/>
    </xf>
    <xf numFmtId="4" fontId="27" fillId="0" borderId="6" xfId="2274" applyNumberFormat="1" applyFont="1" applyBorder="1" applyAlignment="1" applyProtection="1">
      <alignment vertical="center"/>
      <protection locked="0"/>
    </xf>
    <xf numFmtId="4" fontId="27" fillId="0" borderId="6" xfId="2274" applyNumberFormat="1" applyFont="1" applyBorder="1" applyAlignment="1">
      <alignment vertical="center"/>
    </xf>
    <xf numFmtId="1" fontId="27" fillId="0" borderId="6" xfId="2274" applyNumberFormat="1" applyFont="1" applyBorder="1" applyAlignment="1">
      <alignment horizontal="right" vertical="center"/>
    </xf>
    <xf numFmtId="0" fontId="58" fillId="0" borderId="6" xfId="2274" applyFont="1" applyBorder="1" applyAlignment="1">
      <alignment horizontal="center" vertical="center"/>
    </xf>
    <xf numFmtId="49" fontId="27" fillId="0" borderId="6" xfId="2274" quotePrefix="1" applyNumberFormat="1" applyFont="1" applyBorder="1" applyAlignment="1">
      <alignment horizontal="right" vertical="center"/>
    </xf>
    <xf numFmtId="4" fontId="58" fillId="0" borderId="6" xfId="2274" applyNumberFormat="1" applyFont="1" applyBorder="1" applyAlignment="1" applyProtection="1">
      <alignment vertical="center"/>
      <protection locked="0"/>
    </xf>
    <xf numFmtId="4" fontId="58" fillId="0" borderId="6" xfId="2274" applyNumberFormat="1" applyFont="1" applyBorder="1" applyAlignment="1">
      <alignment vertical="center"/>
    </xf>
    <xf numFmtId="0" fontId="58" fillId="0" borderId="0" xfId="2274" applyFont="1" applyAlignment="1">
      <alignment horizontal="center" vertical="center"/>
    </xf>
    <xf numFmtId="0" fontId="27" fillId="0" borderId="0" xfId="2274" applyFont="1" applyAlignment="1">
      <alignment horizontal="right" vertical="center"/>
    </xf>
    <xf numFmtId="0" fontId="27" fillId="0" borderId="0" xfId="2274" applyFont="1" applyAlignment="1">
      <alignment vertical="center"/>
    </xf>
    <xf numFmtId="3" fontId="27" fillId="0" borderId="0" xfId="2274" applyNumberFormat="1" applyFont="1" applyAlignment="1" applyProtection="1">
      <alignment vertical="center"/>
      <protection locked="0"/>
    </xf>
    <xf numFmtId="0" fontId="26" fillId="36" borderId="6" xfId="2274" applyFont="1" applyFill="1" applyBorder="1" applyAlignment="1">
      <alignment horizontal="center" vertical="center"/>
    </xf>
    <xf numFmtId="0" fontId="26" fillId="36" borderId="6" xfId="2274" applyFont="1" applyFill="1" applyBorder="1" applyAlignment="1">
      <alignment vertical="center"/>
    </xf>
    <xf numFmtId="0" fontId="26" fillId="0" borderId="0" xfId="2274" applyFont="1" applyAlignment="1" applyProtection="1">
      <alignment vertical="center"/>
      <protection locked="0"/>
    </xf>
    <xf numFmtId="4" fontId="26" fillId="36" borderId="6" xfId="2274" applyNumberFormat="1" applyFont="1" applyFill="1" applyBorder="1" applyAlignment="1">
      <alignment vertical="center"/>
    </xf>
    <xf numFmtId="0" fontId="27" fillId="0" borderId="0" xfId="2274" applyFont="1" applyAlignment="1" applyProtection="1">
      <alignment vertical="center"/>
      <protection locked="0"/>
    </xf>
    <xf numFmtId="4" fontId="27" fillId="0" borderId="0" xfId="2274" applyNumberFormat="1" applyFont="1" applyAlignment="1" applyProtection="1">
      <alignment vertical="center"/>
      <protection locked="0"/>
    </xf>
    <xf numFmtId="4" fontId="27" fillId="0" borderId="0" xfId="2274" applyNumberFormat="1" applyFont="1" applyAlignment="1">
      <alignment vertical="center"/>
    </xf>
    <xf numFmtId="4" fontId="27" fillId="36" borderId="6" xfId="2274" applyNumberFormat="1" applyFont="1" applyFill="1" applyBorder="1" applyAlignment="1">
      <alignment vertical="center"/>
    </xf>
    <xf numFmtId="0" fontId="26" fillId="44" borderId="6" xfId="2274" applyFont="1" applyFill="1" applyBorder="1" applyAlignment="1">
      <alignment horizontal="center" vertical="center"/>
    </xf>
    <xf numFmtId="0" fontId="26" fillId="44" borderId="6" xfId="2274" applyFont="1" applyFill="1" applyBorder="1" applyAlignment="1">
      <alignment vertical="center"/>
    </xf>
    <xf numFmtId="4" fontId="26" fillId="44" borderId="6" xfId="2274" applyNumberFormat="1" applyFont="1" applyFill="1" applyBorder="1" applyAlignment="1">
      <alignment vertical="center"/>
    </xf>
    <xf numFmtId="0" fontId="93" fillId="34" borderId="0" xfId="2274" applyFont="1" applyFill="1" applyAlignment="1">
      <alignment horizontal="center" vertical="center"/>
    </xf>
    <xf numFmtId="0" fontId="28" fillId="0" borderId="6" xfId="2274" quotePrefix="1" applyFont="1" applyBorder="1" applyAlignment="1">
      <alignment vertical="center"/>
    </xf>
    <xf numFmtId="165" fontId="27" fillId="0" borderId="6" xfId="2274" applyNumberFormat="1" applyFont="1" applyBorder="1" applyAlignment="1">
      <alignment horizontal="center" vertical="center"/>
    </xf>
    <xf numFmtId="4" fontId="27" fillId="0" borderId="6" xfId="2274" applyNumberFormat="1" applyFont="1" applyBorder="1" applyAlignment="1">
      <alignment horizontal="right" vertical="center"/>
    </xf>
    <xf numFmtId="4" fontId="27" fillId="0" borderId="0" xfId="2274" applyNumberFormat="1" applyFont="1" applyAlignment="1">
      <alignment horizontal="center" vertical="center"/>
    </xf>
    <xf numFmtId="0" fontId="27" fillId="0" borderId="6" xfId="2274" applyFont="1" applyBorder="1" applyAlignment="1">
      <alignment horizontal="right" vertical="center"/>
    </xf>
    <xf numFmtId="4" fontId="103" fillId="0" borderId="6" xfId="2274" applyNumberFormat="1" applyFont="1" applyBorder="1" applyAlignment="1" applyProtection="1">
      <alignment vertical="center"/>
      <protection locked="0"/>
    </xf>
    <xf numFmtId="0" fontId="27" fillId="0" borderId="6" xfId="2275" applyNumberFormat="1" applyFont="1" applyBorder="1" applyAlignment="1">
      <alignment vertical="center"/>
    </xf>
    <xf numFmtId="0" fontId="27" fillId="0" borderId="6" xfId="2274" quotePrefix="1" applyFont="1" applyBorder="1" applyAlignment="1">
      <alignment horizontal="right" vertical="center"/>
    </xf>
    <xf numFmtId="4" fontId="104" fillId="0" borderId="6" xfId="2274" applyNumberFormat="1" applyFont="1" applyBorder="1" applyAlignment="1" applyProtection="1">
      <alignment vertical="center"/>
      <protection locked="0"/>
    </xf>
    <xf numFmtId="0" fontId="105" fillId="0" borderId="0" xfId="2274" applyFont="1" applyAlignment="1">
      <alignment horizontal="center"/>
    </xf>
    <xf numFmtId="4" fontId="27" fillId="44" borderId="6" xfId="2274" applyNumberFormat="1" applyFont="1" applyFill="1" applyBorder="1" applyAlignment="1">
      <alignment vertical="center"/>
    </xf>
    <xf numFmtId="166" fontId="27" fillId="0" borderId="6" xfId="2274" applyNumberFormat="1" applyFont="1" applyBorder="1" applyAlignment="1">
      <alignment horizontal="center" vertical="center"/>
    </xf>
    <xf numFmtId="0" fontId="33" fillId="0" borderId="0" xfId="2274" applyFont="1" applyAlignment="1">
      <alignment horizontal="center" vertical="center"/>
    </xf>
    <xf numFmtId="0" fontId="27" fillId="0" borderId="0" xfId="2274" applyFont="1" applyAlignment="1">
      <alignment horizontal="center" vertical="center" wrapText="1"/>
    </xf>
    <xf numFmtId="0" fontId="26" fillId="0" borderId="0" xfId="2274" applyFont="1" applyAlignment="1">
      <alignment horizontal="center" vertical="center" wrapText="1"/>
    </xf>
    <xf numFmtId="0" fontId="78" fillId="35" borderId="0" xfId="0" applyFont="1" applyFill="1" applyAlignment="1">
      <alignment horizontal="right"/>
    </xf>
    <xf numFmtId="0" fontId="78" fillId="36" borderId="6" xfId="0" applyFont="1" applyFill="1" applyBorder="1"/>
    <xf numFmtId="0" fontId="78" fillId="35" borderId="0" xfId="0" applyFont="1" applyFill="1" applyAlignment="1">
      <alignment horizontal="center"/>
    </xf>
    <xf numFmtId="49" fontId="0" fillId="36" borderId="0" xfId="0" applyNumberFormat="1" applyFill="1"/>
    <xf numFmtId="3" fontId="26" fillId="36" borderId="6" xfId="0" applyNumberFormat="1" applyFont="1" applyFill="1" applyBorder="1" applyAlignment="1">
      <alignment vertical="center"/>
    </xf>
    <xf numFmtId="3" fontId="34" fillId="36" borderId="6" xfId="0" applyNumberFormat="1" applyFont="1" applyFill="1" applyBorder="1" applyAlignment="1">
      <alignment vertical="center"/>
    </xf>
    <xf numFmtId="165" fontId="27" fillId="0" borderId="6" xfId="0" quotePrefix="1" applyNumberFormat="1" applyFont="1" applyBorder="1" applyAlignment="1">
      <alignment horizontal="center" vertical="center"/>
    </xf>
    <xf numFmtId="0" fontId="78" fillId="36" borderId="6" xfId="0" quotePrefix="1" applyFont="1" applyFill="1" applyBorder="1" applyAlignment="1">
      <alignment horizontal="center"/>
    </xf>
    <xf numFmtId="3" fontId="27" fillId="36" borderId="6" xfId="0" applyNumberFormat="1" applyFont="1" applyFill="1" applyBorder="1" applyAlignment="1">
      <alignment vertical="center"/>
    </xf>
    <xf numFmtId="0" fontId="14" fillId="0" borderId="29" xfId="2268" applyFont="1" applyBorder="1" applyAlignment="1">
      <alignment horizontal="center" vertical="center" wrapText="1"/>
    </xf>
    <xf numFmtId="0" fontId="14" fillId="0" borderId="30" xfId="2268" applyFont="1" applyBorder="1" applyAlignment="1">
      <alignment horizontal="center" vertical="center" wrapText="1"/>
    </xf>
    <xf numFmtId="4" fontId="27" fillId="35" borderId="6" xfId="0" applyNumberFormat="1" applyFont="1" applyFill="1" applyBorder="1" applyAlignment="1" applyProtection="1">
      <alignment vertical="center"/>
      <protection locked="0"/>
    </xf>
    <xf numFmtId="0" fontId="101" fillId="0" borderId="0" xfId="2276" applyFont="1" applyAlignment="1">
      <alignment vertical="center"/>
    </xf>
    <xf numFmtId="0" fontId="26" fillId="0" borderId="0" xfId="2276" applyFont="1" applyAlignment="1">
      <alignment vertical="center"/>
    </xf>
    <xf numFmtId="0" fontId="26" fillId="40" borderId="0" xfId="2276" applyFont="1" applyFill="1" applyAlignment="1">
      <alignment vertical="center"/>
    </xf>
    <xf numFmtId="0" fontId="27" fillId="0" borderId="0" xfId="2276" applyFont="1" applyAlignment="1">
      <alignment horizontal="center" vertical="center"/>
    </xf>
    <xf numFmtId="0" fontId="27" fillId="0" borderId="0" xfId="2276" applyFont="1" applyAlignment="1">
      <alignment horizontal="left" vertical="center"/>
    </xf>
    <xf numFmtId="0" fontId="27" fillId="40" borderId="0" xfId="2276" applyFont="1" applyFill="1" applyAlignment="1">
      <alignment horizontal="center" vertical="center"/>
    </xf>
    <xf numFmtId="0" fontId="26" fillId="37" borderId="6" xfId="2276" applyFont="1" applyFill="1" applyBorder="1" applyAlignment="1">
      <alignment horizontal="center" vertical="center"/>
    </xf>
    <xf numFmtId="0" fontId="26" fillId="37" borderId="12" xfId="2276" applyFont="1" applyFill="1" applyBorder="1" applyAlignment="1">
      <alignment horizontal="center" vertical="center" wrapText="1"/>
    </xf>
    <xf numFmtId="0" fontId="26" fillId="0" borderId="0" xfId="2276" applyFont="1" applyAlignment="1">
      <alignment horizontal="center" vertical="center"/>
    </xf>
    <xf numFmtId="3" fontId="26" fillId="37" borderId="6" xfId="2276" applyNumberFormat="1" applyFont="1" applyFill="1" applyBorder="1" applyAlignment="1">
      <alignment horizontal="center" vertical="center"/>
    </xf>
    <xf numFmtId="3" fontId="26" fillId="40" borderId="6" xfId="2276" applyNumberFormat="1" applyFont="1" applyFill="1" applyBorder="1" applyAlignment="1">
      <alignment horizontal="center" vertical="center"/>
    </xf>
    <xf numFmtId="0" fontId="102" fillId="0" borderId="0" xfId="2276" applyFont="1" applyAlignment="1">
      <alignment horizontal="left" vertical="center"/>
    </xf>
    <xf numFmtId="3" fontId="26" fillId="0" borderId="0" xfId="2276" applyNumberFormat="1" applyFont="1" applyAlignment="1">
      <alignment horizontal="center" vertical="center"/>
    </xf>
    <xf numFmtId="3" fontId="26" fillId="40" borderId="0" xfId="2276" applyNumberFormat="1" applyFont="1" applyFill="1" applyAlignment="1">
      <alignment horizontal="center" vertical="center"/>
    </xf>
    <xf numFmtId="0" fontId="27" fillId="0" borderId="6" xfId="2276" applyFont="1" applyBorder="1" applyAlignment="1">
      <alignment horizontal="center" vertical="center"/>
    </xf>
    <xf numFmtId="1" fontId="27" fillId="0" borderId="6" xfId="2276" quotePrefix="1" applyNumberFormat="1" applyFont="1" applyBorder="1" applyAlignment="1">
      <alignment horizontal="right" vertical="center"/>
    </xf>
    <xf numFmtId="0" fontId="27" fillId="0" borderId="6" xfId="2276" applyFont="1" applyBorder="1" applyAlignment="1">
      <alignment horizontal="left" vertical="center"/>
    </xf>
    <xf numFmtId="4" fontId="27" fillId="0" borderId="6" xfId="2276" applyNumberFormat="1" applyFont="1" applyBorder="1" applyAlignment="1" applyProtection="1">
      <alignment vertical="center"/>
      <protection locked="0"/>
    </xf>
    <xf numFmtId="4" fontId="27" fillId="0" borderId="6" xfId="2276" applyNumberFormat="1" applyFont="1" applyBorder="1" applyAlignment="1">
      <alignment vertical="center"/>
    </xf>
    <xf numFmtId="1" fontId="27" fillId="0" borderId="6" xfId="2276" applyNumberFormat="1" applyFont="1" applyBorder="1" applyAlignment="1">
      <alignment horizontal="right" vertical="center"/>
    </xf>
    <xf numFmtId="4" fontId="27" fillId="40" borderId="6" xfId="2276" applyNumberFormat="1" applyFont="1" applyFill="1" applyBorder="1" applyAlignment="1">
      <alignment vertical="center"/>
    </xf>
    <xf numFmtId="0" fontId="58" fillId="0" borderId="6" xfId="2276" applyFont="1" applyBorder="1" applyAlignment="1">
      <alignment horizontal="center" vertical="center"/>
    </xf>
    <xf numFmtId="2" fontId="27" fillId="0" borderId="6" xfId="2276" quotePrefix="1" applyNumberFormat="1" applyFont="1" applyBorder="1" applyAlignment="1">
      <alignment horizontal="right" vertical="center"/>
    </xf>
    <xf numFmtId="4" fontId="58" fillId="0" borderId="6" xfId="2276" applyNumberFormat="1" applyFont="1" applyBorder="1" applyAlignment="1" applyProtection="1">
      <alignment vertical="center"/>
      <protection locked="0"/>
    </xf>
    <xf numFmtId="4" fontId="58" fillId="0" borderId="6" xfId="2276" applyNumberFormat="1" applyFont="1" applyBorder="1" applyAlignment="1">
      <alignment vertical="center"/>
    </xf>
    <xf numFmtId="4" fontId="58" fillId="40" borderId="6" xfId="2276" applyNumberFormat="1" applyFont="1" applyFill="1" applyBorder="1" applyAlignment="1">
      <alignment vertical="center"/>
    </xf>
    <xf numFmtId="0" fontId="58" fillId="0" borderId="0" xfId="2276" applyFont="1" applyAlignment="1">
      <alignment horizontal="center" vertical="center"/>
    </xf>
    <xf numFmtId="4" fontId="27" fillId="0" borderId="6" xfId="2276" applyNumberFormat="1" applyFont="1" applyBorder="1" applyAlignment="1">
      <alignment horizontal="center" vertical="center"/>
    </xf>
    <xf numFmtId="0" fontId="27" fillId="0" borderId="0" xfId="2276" applyFont="1" applyAlignment="1">
      <alignment horizontal="right" vertical="center"/>
    </xf>
    <xf numFmtId="0" fontId="27" fillId="0" borderId="0" xfId="2276" applyFont="1" applyAlignment="1">
      <alignment vertical="center"/>
    </xf>
    <xf numFmtId="3" fontId="27" fillId="0" borderId="0" xfId="2276" applyNumberFormat="1" applyFont="1" applyAlignment="1" applyProtection="1">
      <alignment vertical="center"/>
      <protection locked="0"/>
    </xf>
    <xf numFmtId="3" fontId="27" fillId="40" borderId="0" xfId="2276" applyNumberFormat="1" applyFont="1" applyFill="1" applyAlignment="1" applyProtection="1">
      <alignment vertical="center"/>
      <protection locked="0"/>
    </xf>
    <xf numFmtId="0" fontId="26" fillId="36" borderId="6" xfId="2276" applyFont="1" applyFill="1" applyBorder="1" applyAlignment="1">
      <alignment horizontal="center" vertical="center"/>
    </xf>
    <xf numFmtId="0" fontId="26" fillId="36" borderId="6" xfId="2276" applyFont="1" applyFill="1" applyBorder="1" applyAlignment="1">
      <alignment vertical="center"/>
    </xf>
    <xf numFmtId="0" fontId="26" fillId="0" borderId="0" xfId="2276" applyFont="1" applyAlignment="1" applyProtection="1">
      <alignment vertical="center"/>
      <protection locked="0"/>
    </xf>
    <xf numFmtId="4" fontId="26" fillId="36" borderId="6" xfId="2276" applyNumberFormat="1" applyFont="1" applyFill="1" applyBorder="1" applyAlignment="1">
      <alignment vertical="center"/>
    </xf>
    <xf numFmtId="0" fontId="27" fillId="0" borderId="0" xfId="2276" applyFont="1" applyAlignment="1" applyProtection="1">
      <alignment vertical="center"/>
      <protection locked="0"/>
    </xf>
    <xf numFmtId="4" fontId="27" fillId="0" borderId="0" xfId="2276" applyNumberFormat="1" applyFont="1" applyAlignment="1" applyProtection="1">
      <alignment vertical="center"/>
      <protection locked="0"/>
    </xf>
    <xf numFmtId="4" fontId="27" fillId="0" borderId="0" xfId="2276" applyNumberFormat="1" applyFont="1" applyAlignment="1">
      <alignment vertical="center"/>
    </xf>
    <xf numFmtId="4" fontId="27" fillId="40" borderId="0" xfId="2276" applyNumberFormat="1" applyFont="1" applyFill="1" applyAlignment="1">
      <alignment vertical="center"/>
    </xf>
    <xf numFmtId="4" fontId="27" fillId="36" borderId="6" xfId="2276" applyNumberFormat="1" applyFont="1" applyFill="1" applyBorder="1" applyAlignment="1">
      <alignment horizontal="center" vertical="center"/>
    </xf>
    <xf numFmtId="4" fontId="27" fillId="36" borderId="6" xfId="2276" applyNumberFormat="1" applyFont="1" applyFill="1" applyBorder="1" applyAlignment="1">
      <alignment vertical="center"/>
    </xf>
    <xf numFmtId="3" fontId="27" fillId="0" borderId="0" xfId="2276" applyNumberFormat="1" applyFont="1" applyAlignment="1">
      <alignment horizontal="center" vertical="center"/>
    </xf>
    <xf numFmtId="2" fontId="27" fillId="40" borderId="0" xfId="2276" applyNumberFormat="1" applyFont="1" applyFill="1" applyAlignment="1">
      <alignment horizontal="center" vertical="center"/>
    </xf>
    <xf numFmtId="2" fontId="27" fillId="0" borderId="0" xfId="2276" applyNumberFormat="1" applyFont="1" applyAlignment="1">
      <alignment horizontal="center" vertical="center"/>
    </xf>
    <xf numFmtId="0" fontId="26" fillId="44" borderId="6" xfId="2276" applyFont="1" applyFill="1" applyBorder="1" applyAlignment="1">
      <alignment horizontal="center" vertical="center"/>
    </xf>
    <xf numFmtId="0" fontId="26" fillId="44" borderId="6" xfId="2276" applyFont="1" applyFill="1" applyBorder="1" applyAlignment="1">
      <alignment vertical="center"/>
    </xf>
    <xf numFmtId="4" fontId="26" fillId="44" borderId="6" xfId="2276" applyNumberFormat="1" applyFont="1" applyFill="1" applyBorder="1" applyAlignment="1">
      <alignment vertical="center"/>
    </xf>
    <xf numFmtId="0" fontId="93" fillId="34" borderId="0" xfId="2276" applyFont="1" applyFill="1" applyAlignment="1">
      <alignment horizontal="center" vertical="center"/>
    </xf>
    <xf numFmtId="2" fontId="93" fillId="34" borderId="0" xfId="2276" applyNumberFormat="1" applyFont="1" applyFill="1" applyAlignment="1">
      <alignment horizontal="center" vertical="center"/>
    </xf>
    <xf numFmtId="2" fontId="93" fillId="0" borderId="0" xfId="2276" applyNumberFormat="1" applyFont="1" applyAlignment="1">
      <alignment horizontal="center" vertical="center"/>
    </xf>
    <xf numFmtId="0" fontId="28" fillId="0" borderId="6" xfId="2276" quotePrefix="1" applyFont="1" applyBorder="1" applyAlignment="1">
      <alignment vertical="center"/>
    </xf>
    <xf numFmtId="165" fontId="27" fillId="0" borderId="6" xfId="2276" applyNumberFormat="1" applyFont="1" applyBorder="1" applyAlignment="1">
      <alignment horizontal="center" vertical="center"/>
    </xf>
    <xf numFmtId="4" fontId="27" fillId="0" borderId="6" xfId="2276" applyNumberFormat="1" applyFont="1" applyBorder="1" applyAlignment="1">
      <alignment horizontal="right" vertical="center"/>
    </xf>
    <xf numFmtId="4" fontId="27" fillId="40" borderId="6" xfId="2276" applyNumberFormat="1" applyFont="1" applyFill="1" applyBorder="1" applyAlignment="1">
      <alignment horizontal="right" vertical="center"/>
    </xf>
    <xf numFmtId="4" fontId="27" fillId="0" borderId="0" xfId="2276" applyNumberFormat="1" applyFont="1" applyAlignment="1">
      <alignment horizontal="center" vertical="center"/>
    </xf>
    <xf numFmtId="4" fontId="27" fillId="40" borderId="0" xfId="2276" applyNumberFormat="1" applyFont="1" applyFill="1" applyAlignment="1">
      <alignment horizontal="center" vertical="center"/>
    </xf>
    <xf numFmtId="0" fontId="27" fillId="0" borderId="6" xfId="2276" quotePrefix="1" applyFont="1" applyBorder="1" applyAlignment="1">
      <alignment horizontal="right" vertical="center"/>
    </xf>
    <xf numFmtId="2" fontId="124" fillId="0" borderId="6" xfId="2276" applyNumberFormat="1" applyFont="1" applyBorder="1" applyAlignment="1">
      <alignment vertical="center"/>
    </xf>
    <xf numFmtId="49" fontId="13" fillId="0" borderId="0" xfId="2276" applyNumberFormat="1"/>
    <xf numFmtId="0" fontId="27" fillId="0" borderId="6" xfId="2276" applyFont="1" applyBorder="1" applyAlignment="1">
      <alignment horizontal="right" vertical="center"/>
    </xf>
    <xf numFmtId="4" fontId="104" fillId="0" borderId="6" xfId="2276" applyNumberFormat="1" applyFont="1" applyBorder="1" applyAlignment="1" applyProtection="1">
      <alignment vertical="center"/>
      <protection locked="0"/>
    </xf>
    <xf numFmtId="0" fontId="105" fillId="0" borderId="0" xfId="2276" applyFont="1" applyAlignment="1">
      <alignment horizontal="center"/>
    </xf>
    <xf numFmtId="4" fontId="27" fillId="44" borderId="6" xfId="2276" applyNumberFormat="1" applyFont="1" applyFill="1" applyBorder="1" applyAlignment="1">
      <alignment vertical="center"/>
    </xf>
    <xf numFmtId="166" fontId="27" fillId="0" borderId="6" xfId="2276" applyNumberFormat="1" applyFont="1" applyBorder="1" applyAlignment="1">
      <alignment horizontal="center" vertical="center"/>
    </xf>
    <xf numFmtId="0" fontId="27" fillId="40" borderId="0" xfId="2276" applyFont="1" applyFill="1" applyAlignment="1">
      <alignment vertical="center"/>
    </xf>
    <xf numFmtId="4" fontId="26" fillId="40" borderId="6" xfId="2276" applyNumberFormat="1" applyFont="1" applyFill="1" applyBorder="1" applyAlignment="1">
      <alignment vertical="center"/>
    </xf>
    <xf numFmtId="0" fontId="33" fillId="0" borderId="0" xfId="2276" applyFont="1" applyAlignment="1">
      <alignment horizontal="center" vertical="center"/>
    </xf>
    <xf numFmtId="4" fontId="103" fillId="0" borderId="6" xfId="2276" applyNumberFormat="1" applyFont="1" applyBorder="1" applyAlignment="1" applyProtection="1">
      <alignment vertical="center"/>
      <protection locked="0"/>
    </xf>
    <xf numFmtId="3" fontId="29" fillId="49" borderId="6" xfId="2136" applyNumberFormat="1" applyFont="1" applyFill="1" applyBorder="1" applyAlignment="1">
      <alignment horizontal="center" vertical="center"/>
    </xf>
    <xf numFmtId="3" fontId="28" fillId="49" borderId="6" xfId="2136" applyNumberFormat="1" applyFont="1" applyFill="1" applyBorder="1" applyAlignment="1">
      <alignment horizontal="center" vertical="center"/>
    </xf>
    <xf numFmtId="0" fontId="28" fillId="49" borderId="6" xfId="2136" applyFont="1" applyFill="1" applyBorder="1" applyAlignment="1">
      <alignment vertical="center"/>
    </xf>
    <xf numFmtId="3" fontId="28" fillId="49" borderId="6" xfId="2136" applyNumberFormat="1" applyFont="1" applyFill="1" applyBorder="1" applyAlignment="1">
      <alignment vertical="center"/>
    </xf>
    <xf numFmtId="3" fontId="128" fillId="37" borderId="16" xfId="2136" applyNumberFormat="1" applyFont="1" applyFill="1" applyBorder="1" applyAlignment="1">
      <alignment horizontal="center" vertical="center"/>
    </xf>
    <xf numFmtId="3" fontId="128" fillId="37" borderId="6" xfId="2136" applyNumberFormat="1" applyFont="1" applyFill="1" applyBorder="1" applyAlignment="1">
      <alignment horizontal="center" vertical="center"/>
    </xf>
    <xf numFmtId="3" fontId="128" fillId="37" borderId="16" xfId="2136" applyNumberFormat="1" applyFont="1" applyFill="1" applyBorder="1" applyAlignment="1">
      <alignment horizontal="center" vertical="center" wrapText="1"/>
    </xf>
    <xf numFmtId="3" fontId="128" fillId="49" borderId="6" xfId="2136" applyNumberFormat="1" applyFont="1" applyFill="1" applyBorder="1" applyAlignment="1">
      <alignment horizontal="center" vertical="center"/>
    </xf>
    <xf numFmtId="3" fontId="128" fillId="37" borderId="6" xfId="2136" applyNumberFormat="1" applyFont="1" applyFill="1" applyBorder="1" applyAlignment="1">
      <alignment horizontal="center" vertical="center" wrapText="1"/>
    </xf>
    <xf numFmtId="3" fontId="33" fillId="49" borderId="6" xfId="2136" applyNumberFormat="1" applyFont="1" applyFill="1" applyBorder="1" applyAlignment="1">
      <alignment horizontal="center" vertical="center"/>
    </xf>
    <xf numFmtId="0" fontId="27" fillId="0" borderId="6" xfId="2136" applyFont="1" applyBorder="1" applyAlignment="1">
      <alignment vertical="center"/>
    </xf>
    <xf numFmtId="3" fontId="27" fillId="0" borderId="6" xfId="2136" applyNumberFormat="1" applyFont="1" applyBorder="1" applyAlignment="1">
      <alignment vertical="center"/>
    </xf>
    <xf numFmtId="3" fontId="27" fillId="36" borderId="6" xfId="2136" applyNumberFormat="1" applyFont="1" applyFill="1" applyBorder="1" applyAlignment="1">
      <alignment vertical="center"/>
    </xf>
    <xf numFmtId="0" fontId="27" fillId="0" borderId="6" xfId="2136" applyFont="1" applyBorder="1" applyAlignment="1">
      <alignment vertical="center" wrapText="1"/>
    </xf>
    <xf numFmtId="3" fontId="128" fillId="49" borderId="16" xfId="2136" applyNumberFormat="1" applyFont="1" applyFill="1" applyBorder="1" applyAlignment="1">
      <alignment horizontal="center" vertical="center" wrapText="1"/>
    </xf>
    <xf numFmtId="3" fontId="128" fillId="49" borderId="6" xfId="2136" applyNumberFormat="1" applyFont="1" applyFill="1" applyBorder="1" applyAlignment="1">
      <alignment horizontal="center" vertical="center" wrapText="1"/>
    </xf>
    <xf numFmtId="3" fontId="27" fillId="49" borderId="6" xfId="2136" applyNumberFormat="1" applyFont="1" applyFill="1" applyBorder="1" applyAlignment="1">
      <alignment vertical="center"/>
    </xf>
    <xf numFmtId="0" fontId="96" fillId="50" borderId="29" xfId="2268" applyFont="1" applyFill="1" applyBorder="1" applyAlignment="1">
      <alignment horizontal="center" vertical="center" wrapText="1"/>
    </xf>
    <xf numFmtId="0" fontId="27" fillId="51" borderId="6" xfId="2268" applyFont="1" applyFill="1" applyBorder="1" applyAlignment="1">
      <alignment horizontal="center" vertical="center"/>
    </xf>
    <xf numFmtId="0" fontId="27" fillId="51" borderId="6" xfId="0" applyFont="1" applyFill="1" applyBorder="1" applyAlignment="1">
      <alignment horizontal="center" vertical="center"/>
    </xf>
    <xf numFmtId="0" fontId="11" fillId="0" borderId="0" xfId="2273" quotePrefix="1" applyFont="1" applyAlignment="1">
      <alignment horizontal="left" vertical="center"/>
    </xf>
    <xf numFmtId="0" fontId="27" fillId="51" borderId="6" xfId="2276" applyFont="1" applyFill="1" applyBorder="1" applyAlignment="1">
      <alignment horizontal="center" vertical="center"/>
    </xf>
    <xf numFmtId="0" fontId="78" fillId="36" borderId="0" xfId="0" quotePrefix="1" applyFont="1" applyFill="1"/>
    <xf numFmtId="0" fontId="10" fillId="0" borderId="0" xfId="2273" quotePrefix="1" applyFont="1" applyAlignment="1">
      <alignment horizontal="left" vertical="center"/>
    </xf>
    <xf numFmtId="43" fontId="78" fillId="36" borderId="6" xfId="384" applyFont="1" applyFill="1" applyBorder="1" applyAlignment="1">
      <alignment horizontal="center"/>
    </xf>
    <xf numFmtId="43" fontId="78" fillId="51" borderId="6" xfId="384" applyFont="1" applyFill="1" applyBorder="1" applyAlignment="1">
      <alignment horizontal="center"/>
    </xf>
    <xf numFmtId="0" fontId="28" fillId="51" borderId="0" xfId="0" applyFont="1" applyFill="1" applyAlignment="1">
      <alignment vertical="center"/>
    </xf>
    <xf numFmtId="0" fontId="78" fillId="0" borderId="6" xfId="0" applyFont="1" applyBorder="1" applyAlignment="1">
      <alignment horizontal="center"/>
    </xf>
    <xf numFmtId="0" fontId="100" fillId="41" borderId="13" xfId="2268" applyFont="1" applyFill="1" applyBorder="1" applyAlignment="1">
      <alignment horizontal="right"/>
    </xf>
    <xf numFmtId="3" fontId="129" fillId="27" borderId="6" xfId="2136" applyNumberFormat="1" applyFont="1" applyFill="1" applyBorder="1" applyAlignment="1">
      <alignment vertical="center"/>
    </xf>
    <xf numFmtId="3" fontId="129" fillId="49" borderId="6" xfId="2136" applyNumberFormat="1" applyFont="1" applyFill="1" applyBorder="1" applyAlignment="1">
      <alignment vertical="center"/>
    </xf>
    <xf numFmtId="173" fontId="28" fillId="0" borderId="6" xfId="384" applyNumberFormat="1" applyFont="1" applyBorder="1" applyAlignment="1">
      <alignment vertical="center"/>
    </xf>
    <xf numFmtId="173" fontId="28" fillId="49" borderId="6" xfId="384" applyNumberFormat="1" applyFont="1" applyFill="1" applyBorder="1" applyAlignment="1">
      <alignment vertical="center"/>
    </xf>
    <xf numFmtId="173" fontId="28" fillId="0" borderId="6" xfId="2136" applyNumberFormat="1" applyFont="1" applyBorder="1" applyAlignment="1">
      <alignment vertical="center"/>
    </xf>
    <xf numFmtId="173" fontId="28" fillId="27" borderId="6" xfId="384" applyNumberFormat="1" applyFont="1" applyFill="1" applyBorder="1" applyAlignment="1">
      <alignment vertical="center"/>
    </xf>
    <xf numFmtId="173" fontId="125" fillId="0" borderId="6" xfId="384" applyNumberFormat="1" applyFont="1" applyBorder="1" applyAlignment="1">
      <alignment vertical="center"/>
    </xf>
    <xf numFmtId="173" fontId="125" fillId="49" borderId="6" xfId="384" applyNumberFormat="1" applyFont="1" applyFill="1" applyBorder="1" applyAlignment="1">
      <alignment vertical="center"/>
    </xf>
    <xf numFmtId="173" fontId="28" fillId="0" borderId="6" xfId="2137" applyNumberFormat="1" applyFont="1" applyBorder="1" applyAlignment="1">
      <alignment horizontal="left" vertical="center"/>
    </xf>
    <xf numFmtId="173" fontId="28" fillId="27" borderId="6" xfId="2136" applyNumberFormat="1" applyFont="1" applyFill="1" applyBorder="1" applyAlignment="1">
      <alignment vertical="center"/>
    </xf>
    <xf numFmtId="173" fontId="28" fillId="49" borderId="6" xfId="2136" applyNumberFormat="1" applyFont="1" applyFill="1" applyBorder="1" applyAlignment="1">
      <alignment vertical="center"/>
    </xf>
    <xf numFmtId="173" fontId="24" fillId="0" borderId="29" xfId="384" applyNumberFormat="1" applyFont="1" applyBorder="1" applyAlignment="1">
      <alignment horizontal="center" vertical="center" wrapText="1"/>
    </xf>
    <xf numFmtId="173" fontId="24" fillId="0" borderId="29" xfId="384" applyNumberFormat="1" applyFont="1" applyBorder="1" applyAlignment="1">
      <alignment horizontal="right" vertical="center" wrapText="1"/>
    </xf>
    <xf numFmtId="173" fontId="24" fillId="0" borderId="30" xfId="384" applyNumberFormat="1" applyFont="1" applyBorder="1" applyAlignment="1">
      <alignment horizontal="center" vertical="center" wrapText="1"/>
    </xf>
    <xf numFmtId="173" fontId="24" fillId="37" borderId="29" xfId="384" applyNumberFormat="1" applyFont="1" applyFill="1" applyBorder="1" applyAlignment="1">
      <alignment horizontal="center" vertical="center" wrapText="1"/>
    </xf>
    <xf numFmtId="173" fontId="24" fillId="37" borderId="30" xfId="384" applyNumberFormat="1" applyFont="1" applyFill="1" applyBorder="1" applyAlignment="1">
      <alignment horizontal="center" vertical="center" wrapText="1"/>
    </xf>
    <xf numFmtId="173" fontId="24" fillId="0" borderId="38" xfId="384" applyNumberFormat="1" applyFont="1" applyBorder="1" applyAlignment="1">
      <alignment horizontal="center" vertical="center" wrapText="1"/>
    </xf>
    <xf numFmtId="173" fontId="24" fillId="37" borderId="38" xfId="384" applyNumberFormat="1" applyFont="1" applyFill="1" applyBorder="1" applyAlignment="1">
      <alignment horizontal="center" vertical="center" wrapText="1"/>
    </xf>
    <xf numFmtId="0" fontId="24" fillId="0" borderId="17" xfId="2268" applyBorder="1" applyAlignment="1">
      <alignment vertical="center"/>
    </xf>
    <xf numFmtId="0" fontId="16" fillId="0" borderId="0" xfId="2273" applyAlignment="1">
      <alignment vertical="center"/>
    </xf>
    <xf numFmtId="0" fontId="24" fillId="0" borderId="0" xfId="2268" applyAlignment="1">
      <alignment vertical="center"/>
    </xf>
    <xf numFmtId="0" fontId="24" fillId="0" borderId="17" xfId="2268" applyBorder="1" applyAlignment="1">
      <alignment horizontal="left" vertical="center"/>
    </xf>
    <xf numFmtId="0" fontId="24" fillId="0" borderId="0" xfId="2268" applyAlignment="1">
      <alignment horizontal="left"/>
    </xf>
    <xf numFmtId="0" fontId="107" fillId="0" borderId="0" xfId="2268" applyFont="1" applyAlignment="1">
      <alignment vertical="center" wrapText="1"/>
    </xf>
    <xf numFmtId="0" fontId="100" fillId="41" borderId="0" xfId="2268" applyFont="1" applyFill="1"/>
    <xf numFmtId="0" fontId="26" fillId="37" borderId="14" xfId="2268" applyFont="1" applyFill="1" applyBorder="1" applyAlignment="1">
      <alignment horizontal="center" vertical="center" wrapText="1"/>
    </xf>
    <xf numFmtId="0" fontId="94" fillId="39" borderId="49" xfId="2268" quotePrefix="1" applyFont="1" applyFill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6" fillId="0" borderId="6" xfId="0" quotePrefix="1" applyFont="1" applyBorder="1" applyAlignment="1">
      <alignment horizontal="left" vertical="center"/>
    </xf>
    <xf numFmtId="0" fontId="24" fillId="0" borderId="0" xfId="2268" applyAlignment="1">
      <alignment horizontal="right" vertical="center" wrapText="1"/>
    </xf>
    <xf numFmtId="0" fontId="132" fillId="0" borderId="0" xfId="2268" applyFont="1" applyAlignment="1">
      <alignment horizontal="left" vertical="center"/>
    </xf>
    <xf numFmtId="0" fontId="132" fillId="0" borderId="0" xfId="2268" applyFont="1" applyAlignment="1">
      <alignment horizontal="center" vertical="center"/>
    </xf>
    <xf numFmtId="0" fontId="132" fillId="0" borderId="0" xfId="2268" applyFont="1" applyAlignment="1">
      <alignment horizontal="center" vertical="center" wrapText="1"/>
    </xf>
    <xf numFmtId="0" fontId="132" fillId="0" borderId="0" xfId="2268" applyFont="1" applyAlignment="1">
      <alignment horizontal="right" vertical="center"/>
    </xf>
    <xf numFmtId="4" fontId="26" fillId="36" borderId="6" xfId="2268" quotePrefix="1" applyNumberFormat="1" applyFont="1" applyFill="1" applyBorder="1" applyAlignment="1">
      <alignment vertical="center"/>
    </xf>
    <xf numFmtId="0" fontId="132" fillId="0" borderId="17" xfId="2268" applyFont="1" applyBorder="1" applyAlignment="1">
      <alignment horizontal="right" vertical="center"/>
    </xf>
    <xf numFmtId="0" fontId="117" fillId="0" borderId="0" xfId="2268" applyFont="1" applyAlignment="1">
      <alignment horizontal="left" vertical="center"/>
    </xf>
    <xf numFmtId="0" fontId="26" fillId="0" borderId="6" xfId="0" quotePrefix="1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9" fillId="0" borderId="0" xfId="2268" applyFont="1" applyAlignment="1">
      <alignment horizontal="left" vertical="center"/>
    </xf>
    <xf numFmtId="0" fontId="9" fillId="0" borderId="0" xfId="2268" applyFont="1" applyAlignment="1">
      <alignment horizontal="center" vertical="center" wrapText="1"/>
    </xf>
    <xf numFmtId="0" fontId="9" fillId="0" borderId="0" xfId="2268" applyFont="1" applyAlignment="1">
      <alignment horizontal="right" vertical="center"/>
    </xf>
    <xf numFmtId="0" fontId="9" fillId="0" borderId="0" xfId="2268" applyFont="1" applyAlignment="1">
      <alignment horizontal="center" vertical="center"/>
    </xf>
    <xf numFmtId="0" fontId="9" fillId="0" borderId="0" xfId="2268" applyFont="1"/>
    <xf numFmtId="3" fontId="26" fillId="0" borderId="0" xfId="2273" applyNumberFormat="1" applyFont="1" applyAlignment="1">
      <alignment horizontal="center" vertical="center"/>
    </xf>
    <xf numFmtId="4" fontId="26" fillId="44" borderId="6" xfId="2276" quotePrefix="1" applyNumberFormat="1" applyFont="1" applyFill="1" applyBorder="1" applyAlignment="1">
      <alignment vertical="center"/>
    </xf>
    <xf numFmtId="173" fontId="130" fillId="36" borderId="33" xfId="384" applyNumberFormat="1" applyFont="1" applyFill="1" applyBorder="1" applyAlignment="1">
      <alignment horizontal="center" vertical="center" wrapText="1"/>
    </xf>
    <xf numFmtId="173" fontId="9" fillId="37" borderId="29" xfId="384" applyNumberFormat="1" applyFont="1" applyFill="1" applyBorder="1" applyAlignment="1">
      <alignment horizontal="center" vertical="center" wrapText="1"/>
    </xf>
    <xf numFmtId="3" fontId="91" fillId="35" borderId="6" xfId="0" applyNumberFormat="1" applyFont="1" applyFill="1" applyBorder="1" applyAlignment="1">
      <alignment horizontal="right" vertical="center"/>
    </xf>
    <xf numFmtId="3" fontId="91" fillId="35" borderId="6" xfId="0" applyNumberFormat="1" applyFont="1" applyFill="1" applyBorder="1" applyAlignment="1">
      <alignment horizontal="center" vertical="center"/>
    </xf>
    <xf numFmtId="3" fontId="91" fillId="35" borderId="6" xfId="0" quotePrefix="1" applyNumberFormat="1" applyFont="1" applyFill="1" applyBorder="1" applyAlignment="1">
      <alignment horizontal="right" vertical="center"/>
    </xf>
    <xf numFmtId="3" fontId="79" fillId="0" borderId="6" xfId="0" applyNumberFormat="1" applyFont="1" applyBorder="1" applyAlignment="1">
      <alignment horizontal="center" vertical="center"/>
    </xf>
    <xf numFmtId="3" fontId="79" fillId="35" borderId="6" xfId="0" applyNumberFormat="1" applyFont="1" applyFill="1" applyBorder="1" applyAlignment="1">
      <alignment horizontal="center" vertical="center"/>
    </xf>
    <xf numFmtId="173" fontId="114" fillId="37" borderId="42" xfId="384" applyNumberFormat="1" applyFont="1" applyFill="1" applyBorder="1" applyAlignment="1">
      <alignment horizontal="center" vertical="center"/>
    </xf>
    <xf numFmtId="173" fontId="138" fillId="36" borderId="46" xfId="384" applyNumberFormat="1" applyFont="1" applyFill="1" applyBorder="1" applyAlignment="1">
      <alignment horizontal="center" vertical="center"/>
    </xf>
    <xf numFmtId="0" fontId="24" fillId="0" borderId="17" xfId="2268" applyBorder="1"/>
    <xf numFmtId="0" fontId="24" fillId="0" borderId="22" xfId="2268" applyBorder="1"/>
    <xf numFmtId="0" fontId="26" fillId="0" borderId="0" xfId="0" applyFont="1" applyAlignment="1">
      <alignment horizontal="center" vertical="center" wrapText="1"/>
    </xf>
    <xf numFmtId="3" fontId="27" fillId="36" borderId="0" xfId="0" applyNumberFormat="1" applyFont="1" applyFill="1" applyAlignment="1">
      <alignment horizontal="center" vertical="center"/>
    </xf>
    <xf numFmtId="0" fontId="139" fillId="0" borderId="0" xfId="2268" applyFont="1" applyAlignment="1">
      <alignment horizontal="left" vertical="center"/>
    </xf>
    <xf numFmtId="0" fontId="9" fillId="0" borderId="0" xfId="2273" applyFont="1" applyAlignment="1">
      <alignment horizontal="center" vertical="center"/>
    </xf>
    <xf numFmtId="0" fontId="9" fillId="0" borderId="0" xfId="2273" applyFont="1" applyAlignment="1">
      <alignment horizontal="center" vertical="center" wrapText="1"/>
    </xf>
    <xf numFmtId="0" fontId="9" fillId="0" borderId="0" xfId="2273" applyFont="1" applyAlignment="1">
      <alignment horizontal="left" vertical="center"/>
    </xf>
    <xf numFmtId="0" fontId="9" fillId="0" borderId="0" xfId="2273" applyFont="1" applyAlignment="1">
      <alignment vertical="center"/>
    </xf>
    <xf numFmtId="0" fontId="0" fillId="0" borderId="0" xfId="0" applyAlignment="1">
      <alignment horizontal="left"/>
    </xf>
    <xf numFmtId="0" fontId="130" fillId="0" borderId="0" xfId="2268" applyFont="1" applyAlignment="1">
      <alignment horizontal="center" vertical="center"/>
    </xf>
    <xf numFmtId="173" fontId="130" fillId="0" borderId="0" xfId="384" applyNumberFormat="1" applyFont="1" applyAlignment="1">
      <alignment horizontal="center" vertical="center"/>
    </xf>
    <xf numFmtId="173" fontId="130" fillId="0" borderId="0" xfId="384" applyNumberFormat="1" applyFont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173" fontId="26" fillId="0" borderId="0" xfId="384" applyNumberFormat="1" applyFont="1" applyAlignment="1">
      <alignment horizontal="center" vertical="center" wrapText="1"/>
    </xf>
    <xf numFmtId="173" fontId="94" fillId="38" borderId="29" xfId="384" applyNumberFormat="1" applyFont="1" applyFill="1" applyBorder="1" applyAlignment="1">
      <alignment horizontal="center" vertical="center" wrapText="1"/>
    </xf>
    <xf numFmtId="173" fontId="27" fillId="0" borderId="0" xfId="384" applyNumberFormat="1" applyFont="1" applyAlignment="1">
      <alignment horizontal="center" vertical="center"/>
    </xf>
    <xf numFmtId="0" fontId="26" fillId="0" borderId="23" xfId="0" applyFont="1" applyBorder="1" applyAlignment="1">
      <alignment horizontal="center" vertical="center" wrapText="1"/>
    </xf>
    <xf numFmtId="4" fontId="27" fillId="0" borderId="6" xfId="0" applyNumberFormat="1" applyFont="1" applyBorder="1" applyAlignment="1" applyProtection="1">
      <alignment horizontal="center" vertical="center"/>
      <protection locked="0"/>
    </xf>
    <xf numFmtId="3" fontId="34" fillId="0" borderId="6" xfId="0" applyNumberFormat="1" applyFont="1" applyBorder="1" applyAlignment="1">
      <alignment vertical="center"/>
    </xf>
    <xf numFmtId="0" fontId="99" fillId="36" borderId="41" xfId="2268" applyFont="1" applyFill="1" applyBorder="1" applyAlignment="1">
      <alignment horizontal="center" vertical="center" wrapText="1"/>
    </xf>
    <xf numFmtId="3" fontId="27" fillId="0" borderId="6" xfId="1557" applyNumberFormat="1" applyFont="1" applyBorder="1" applyAlignment="1">
      <alignment horizontal="center" vertical="center"/>
    </xf>
    <xf numFmtId="3" fontId="27" fillId="35" borderId="6" xfId="1557" applyNumberFormat="1" applyFont="1" applyFill="1" applyBorder="1" applyAlignment="1">
      <alignment horizontal="center" vertical="center"/>
    </xf>
    <xf numFmtId="3" fontId="26" fillId="0" borderId="6" xfId="1557" quotePrefix="1" applyNumberFormat="1" applyFont="1" applyBorder="1" applyAlignment="1">
      <alignment horizontal="center" vertical="center"/>
    </xf>
    <xf numFmtId="3" fontId="26" fillId="0" borderId="6" xfId="1557" applyNumberFormat="1" applyFont="1" applyBorder="1" applyAlignment="1">
      <alignment horizontal="center" vertical="center"/>
    </xf>
    <xf numFmtId="3" fontId="58" fillId="0" borderId="6" xfId="1557" applyNumberFormat="1" applyFont="1" applyBorder="1" applyAlignment="1">
      <alignment horizontal="center" vertical="center"/>
    </xf>
    <xf numFmtId="0" fontId="26" fillId="0" borderId="0" xfId="2270" quotePrefix="1" applyFont="1" applyAlignment="1" applyProtection="1">
      <alignment vertical="center"/>
      <protection locked="0"/>
    </xf>
    <xf numFmtId="0" fontId="26" fillId="36" borderId="0" xfId="2270" applyFont="1" applyFill="1" applyAlignment="1" applyProtection="1">
      <alignment vertical="center"/>
      <protection locked="0"/>
    </xf>
    <xf numFmtId="4" fontId="27" fillId="36" borderId="0" xfId="2270" applyNumberFormat="1" applyFont="1" applyFill="1" applyAlignment="1">
      <alignment horizontal="center" vertical="center"/>
    </xf>
    <xf numFmtId="0" fontId="26" fillId="0" borderId="0" xfId="2270" quotePrefix="1" applyFont="1" applyAlignment="1">
      <alignment vertical="center"/>
    </xf>
    <xf numFmtId="2" fontId="93" fillId="0" borderId="0" xfId="2270" applyNumberFormat="1" applyFont="1" applyAlignment="1">
      <alignment horizontal="center" vertical="center"/>
    </xf>
    <xf numFmtId="0" fontId="24" fillId="0" borderId="54" xfId="2268" applyBorder="1" applyAlignment="1">
      <alignment horizontal="left" vertical="center"/>
    </xf>
    <xf numFmtId="173" fontId="130" fillId="37" borderId="33" xfId="384" applyNumberFormat="1" applyFont="1" applyFill="1" applyBorder="1" applyAlignment="1">
      <alignment horizontal="center" vertical="center" wrapText="1"/>
    </xf>
    <xf numFmtId="173" fontId="130" fillId="37" borderId="34" xfId="384" applyNumberFormat="1" applyFont="1" applyFill="1" applyBorder="1" applyAlignment="1">
      <alignment horizontal="center" vertical="center" wrapText="1"/>
    </xf>
    <xf numFmtId="0" fontId="26" fillId="36" borderId="0" xfId="2270" quotePrefix="1" applyFont="1" applyFill="1" applyAlignment="1" applyProtection="1">
      <alignment vertical="center"/>
      <protection locked="0"/>
    </xf>
    <xf numFmtId="43" fontId="94" fillId="34" borderId="77" xfId="384" applyFont="1" applyFill="1" applyBorder="1" applyAlignment="1">
      <alignment horizontal="center" vertical="center"/>
    </xf>
    <xf numFmtId="0" fontId="24" fillId="0" borderId="80" xfId="2268" applyBorder="1" applyAlignment="1">
      <alignment horizontal="center" vertical="center" wrapText="1"/>
    </xf>
    <xf numFmtId="0" fontId="24" fillId="0" borderId="81" xfId="2268" applyBorder="1" applyAlignment="1">
      <alignment horizontal="center" vertical="center" wrapText="1"/>
    </xf>
    <xf numFmtId="0" fontId="18" fillId="0" borderId="82" xfId="2268" applyFont="1" applyBorder="1" applyAlignment="1">
      <alignment horizontal="center" vertical="center" wrapText="1"/>
    </xf>
    <xf numFmtId="0" fontId="24" fillId="0" borderId="17" xfId="2268" applyBorder="1" applyAlignment="1">
      <alignment vertical="center" wrapText="1"/>
    </xf>
    <xf numFmtId="0" fontId="8" fillId="0" borderId="0" xfId="2268" applyFont="1" applyAlignment="1">
      <alignment horizontal="left" vertical="center"/>
    </xf>
    <xf numFmtId="0" fontId="8" fillId="0" borderId="0" xfId="2268" applyFont="1" applyAlignment="1">
      <alignment horizontal="center" vertical="center"/>
    </xf>
    <xf numFmtId="0" fontId="8" fillId="0" borderId="0" xfId="2268" applyFont="1" applyAlignment="1">
      <alignment horizontal="center" vertical="center" wrapText="1"/>
    </xf>
    <xf numFmtId="3" fontId="26" fillId="0" borderId="6" xfId="0" quotePrefix="1" applyNumberFormat="1" applyFont="1" applyBorder="1" applyAlignment="1">
      <alignment horizontal="right" vertical="center"/>
    </xf>
    <xf numFmtId="0" fontId="140" fillId="0" borderId="0" xfId="2268" applyFont="1"/>
    <xf numFmtId="2" fontId="110" fillId="0" borderId="0" xfId="2268" applyNumberFormat="1" applyFont="1" applyAlignment="1">
      <alignment horizontal="left" vertical="center"/>
    </xf>
    <xf numFmtId="0" fontId="8" fillId="0" borderId="0" xfId="2268" applyFont="1" applyAlignment="1">
      <alignment horizontal="right" vertical="center" wrapText="1"/>
    </xf>
    <xf numFmtId="4" fontId="84" fillId="34" borderId="0" xfId="0" applyNumberFormat="1" applyFont="1" applyFill="1" applyAlignment="1">
      <alignment horizontal="center" vertical="center"/>
    </xf>
    <xf numFmtId="0" fontId="26" fillId="0" borderId="0" xfId="2274" quotePrefix="1" applyFont="1" applyAlignment="1" applyProtection="1">
      <alignment vertical="center"/>
      <protection locked="0"/>
    </xf>
    <xf numFmtId="4" fontId="26" fillId="36" borderId="6" xfId="2274" quotePrefix="1" applyNumberFormat="1" applyFont="1" applyFill="1" applyBorder="1" applyAlignment="1">
      <alignment vertical="center"/>
    </xf>
    <xf numFmtId="0" fontId="26" fillId="0" borderId="0" xfId="2274" quotePrefix="1" applyFont="1" applyAlignment="1">
      <alignment vertical="center"/>
    </xf>
    <xf numFmtId="4" fontId="26" fillId="44" borderId="6" xfId="2274" quotePrefix="1" applyNumberFormat="1" applyFont="1" applyFill="1" applyBorder="1" applyAlignment="1">
      <alignment vertical="center"/>
    </xf>
    <xf numFmtId="0" fontId="79" fillId="35" borderId="6" xfId="0" quotePrefix="1" applyFont="1" applyFill="1" applyBorder="1" applyAlignment="1">
      <alignment horizontal="right" vertical="center"/>
    </xf>
    <xf numFmtId="173" fontId="131" fillId="37" borderId="33" xfId="384" applyNumberFormat="1" applyFont="1" applyFill="1" applyBorder="1" applyAlignment="1">
      <alignment horizontal="center" vertical="center" wrapText="1"/>
    </xf>
    <xf numFmtId="173" fontId="131" fillId="37" borderId="34" xfId="384" applyNumberFormat="1" applyFont="1" applyFill="1" applyBorder="1" applyAlignment="1">
      <alignment horizontal="center" vertical="center" wrapText="1"/>
    </xf>
    <xf numFmtId="0" fontId="130" fillId="0" borderId="48" xfId="2268" quotePrefix="1" applyFont="1" applyBorder="1" applyAlignment="1">
      <alignment horizontal="center" vertical="center" wrapText="1"/>
    </xf>
    <xf numFmtId="173" fontId="131" fillId="0" borderId="0" xfId="384" applyNumberFormat="1" applyFont="1" applyAlignment="1">
      <alignment horizontal="center" vertical="center" wrapText="1"/>
    </xf>
    <xf numFmtId="173" fontId="9" fillId="0" borderId="0" xfId="384" quotePrefix="1" applyNumberFormat="1" applyFont="1" applyAlignment="1">
      <alignment horizontal="center" vertical="center" wrapText="1"/>
    </xf>
    <xf numFmtId="173" fontId="9" fillId="0" borderId="0" xfId="384" applyNumberFormat="1" applyFont="1" applyAlignment="1">
      <alignment horizontal="center" vertical="center" wrapText="1"/>
    </xf>
    <xf numFmtId="3" fontId="26" fillId="0" borderId="6" xfId="1152" applyNumberFormat="1" applyFont="1" applyBorder="1" applyAlignment="1">
      <alignment horizontal="center" vertical="center"/>
    </xf>
    <xf numFmtId="4" fontId="26" fillId="0" borderId="6" xfId="1152" applyNumberFormat="1" applyFont="1" applyBorder="1" applyAlignment="1">
      <alignment vertical="center"/>
    </xf>
    <xf numFmtId="173" fontId="114" fillId="37" borderId="84" xfId="384" applyNumberFormat="1" applyFont="1" applyFill="1" applyBorder="1" applyAlignment="1">
      <alignment horizontal="center" vertical="center"/>
    </xf>
    <xf numFmtId="173" fontId="9" fillId="37" borderId="63" xfId="384" applyNumberFormat="1" applyFont="1" applyFill="1" applyBorder="1" applyAlignment="1">
      <alignment horizontal="center" vertical="center" wrapText="1"/>
    </xf>
    <xf numFmtId="0" fontId="101" fillId="0" borderId="0" xfId="2278" applyFont="1" applyAlignment="1">
      <alignment vertical="center"/>
    </xf>
    <xf numFmtId="0" fontId="26" fillId="0" borderId="0" xfId="2278" applyFont="1" applyAlignment="1">
      <alignment vertical="center"/>
    </xf>
    <xf numFmtId="0" fontId="27" fillId="0" borderId="0" xfId="2278" applyFont="1" applyAlignment="1">
      <alignment horizontal="center" vertical="center"/>
    </xf>
    <xf numFmtId="0" fontId="27" fillId="0" borderId="0" xfId="2278" applyFont="1" applyAlignment="1">
      <alignment horizontal="left" vertical="center"/>
    </xf>
    <xf numFmtId="0" fontId="26" fillId="37" borderId="6" xfId="2278" applyFont="1" applyFill="1" applyBorder="1" applyAlignment="1">
      <alignment horizontal="center" vertical="center"/>
    </xf>
    <xf numFmtId="0" fontId="26" fillId="37" borderId="12" xfId="2278" applyFont="1" applyFill="1" applyBorder="1" applyAlignment="1">
      <alignment horizontal="center" vertical="center" wrapText="1"/>
    </xf>
    <xf numFmtId="0" fontId="26" fillId="0" borderId="0" xfId="2278" applyFont="1" applyAlignment="1">
      <alignment horizontal="center" vertical="center"/>
    </xf>
    <xf numFmtId="3" fontId="26" fillId="37" borderId="6" xfId="2278" applyNumberFormat="1" applyFont="1" applyFill="1" applyBorder="1" applyAlignment="1">
      <alignment horizontal="center" vertical="center"/>
    </xf>
    <xf numFmtId="0" fontId="102" fillId="0" borderId="0" xfId="2278" applyFont="1" applyAlignment="1">
      <alignment horizontal="left" vertical="center"/>
    </xf>
    <xf numFmtId="3" fontId="26" fillId="0" borderId="0" xfId="2278" applyNumberFormat="1" applyFont="1" applyAlignment="1">
      <alignment horizontal="center" vertical="center"/>
    </xf>
    <xf numFmtId="0" fontId="27" fillId="0" borderId="6" xfId="2278" applyFont="1" applyBorder="1" applyAlignment="1">
      <alignment horizontal="center" vertical="center"/>
    </xf>
    <xf numFmtId="1" fontId="27" fillId="0" borderId="6" xfId="2278" quotePrefix="1" applyNumberFormat="1" applyFont="1" applyBorder="1" applyAlignment="1">
      <alignment horizontal="right" vertical="center"/>
    </xf>
    <xf numFmtId="0" fontId="27" fillId="0" borderId="6" xfId="2278" applyFont="1" applyBorder="1" applyAlignment="1">
      <alignment horizontal="left" vertical="center"/>
    </xf>
    <xf numFmtId="4" fontId="27" fillId="0" borderId="6" xfId="2278" applyNumberFormat="1" applyFont="1" applyBorder="1" applyAlignment="1" applyProtection="1">
      <alignment vertical="center"/>
      <protection locked="0"/>
    </xf>
    <xf numFmtId="4" fontId="27" fillId="0" borderId="6" xfId="2278" applyNumberFormat="1" applyFont="1" applyBorder="1" applyAlignment="1">
      <alignment vertical="center"/>
    </xf>
    <xf numFmtId="1" fontId="27" fillId="0" borderId="6" xfId="2278" applyNumberFormat="1" applyFont="1" applyBorder="1" applyAlignment="1">
      <alignment horizontal="right" vertical="center"/>
    </xf>
    <xf numFmtId="0" fontId="58" fillId="0" borderId="6" xfId="2278" applyFont="1" applyBorder="1" applyAlignment="1">
      <alignment horizontal="center" vertical="center"/>
    </xf>
    <xf numFmtId="0" fontId="27" fillId="0" borderId="6" xfId="2278" quotePrefix="1" applyFont="1" applyBorder="1" applyAlignment="1">
      <alignment horizontal="right" vertical="center"/>
    </xf>
    <xf numFmtId="4" fontId="58" fillId="0" borderId="6" xfId="2278" applyNumberFormat="1" applyFont="1" applyBorder="1" applyAlignment="1" applyProtection="1">
      <alignment vertical="center"/>
      <protection locked="0"/>
    </xf>
    <xf numFmtId="4" fontId="58" fillId="0" borderId="6" xfId="2278" applyNumberFormat="1" applyFont="1" applyBorder="1" applyAlignment="1">
      <alignment vertical="center"/>
    </xf>
    <xf numFmtId="0" fontId="58" fillId="0" borderId="0" xfId="2278" applyFont="1" applyAlignment="1">
      <alignment horizontal="center" vertical="center"/>
    </xf>
    <xf numFmtId="0" fontId="27" fillId="36" borderId="0" xfId="2278" applyFont="1" applyFill="1" applyAlignment="1">
      <alignment horizontal="center" vertical="center"/>
    </xf>
    <xf numFmtId="1" fontId="27" fillId="0" borderId="0" xfId="2278" applyNumberFormat="1" applyFont="1" applyAlignment="1">
      <alignment horizontal="right" vertical="center"/>
    </xf>
    <xf numFmtId="4" fontId="27" fillId="0" borderId="0" xfId="2278" applyNumberFormat="1" applyFont="1" applyAlignment="1" applyProtection="1">
      <alignment vertical="center"/>
      <protection locked="0"/>
    </xf>
    <xf numFmtId="4" fontId="27" fillId="0" borderId="0" xfId="2278" applyNumberFormat="1" applyFont="1" applyAlignment="1">
      <alignment vertical="center"/>
    </xf>
    <xf numFmtId="0" fontId="27" fillId="0" borderId="0" xfId="2278" applyFont="1" applyAlignment="1">
      <alignment horizontal="right" vertical="center"/>
    </xf>
    <xf numFmtId="0" fontId="27" fillId="0" borderId="0" xfId="2278" applyFont="1" applyAlignment="1">
      <alignment vertical="center"/>
    </xf>
    <xf numFmtId="3" fontId="27" fillId="0" borderId="0" xfId="2278" applyNumberFormat="1" applyFont="1" applyAlignment="1" applyProtection="1">
      <alignment vertical="center"/>
      <protection locked="0"/>
    </xf>
    <xf numFmtId="0" fontId="26" fillId="36" borderId="6" xfId="2278" applyFont="1" applyFill="1" applyBorder="1" applyAlignment="1">
      <alignment horizontal="center" vertical="center"/>
    </xf>
    <xf numFmtId="0" fontId="26" fillId="36" borderId="6" xfId="2278" applyFont="1" applyFill="1" applyBorder="1" applyAlignment="1">
      <alignment vertical="center"/>
    </xf>
    <xf numFmtId="0" fontId="26" fillId="0" borderId="0" xfId="2278" applyFont="1" applyAlignment="1" applyProtection="1">
      <alignment vertical="center"/>
      <protection locked="0"/>
    </xf>
    <xf numFmtId="4" fontId="26" fillId="36" borderId="6" xfId="2278" applyNumberFormat="1" applyFont="1" applyFill="1" applyBorder="1" applyAlignment="1">
      <alignment vertical="center"/>
    </xf>
    <xf numFmtId="0" fontId="27" fillId="0" borderId="0" xfId="2278" applyFont="1" applyAlignment="1" applyProtection="1">
      <alignment vertical="center"/>
      <protection locked="0"/>
    </xf>
    <xf numFmtId="4" fontId="27" fillId="36" borderId="6" xfId="2278" applyNumberFormat="1" applyFont="1" applyFill="1" applyBorder="1" applyAlignment="1">
      <alignment horizontal="center" vertical="center"/>
    </xf>
    <xf numFmtId="4" fontId="27" fillId="36" borderId="6" xfId="2278" applyNumberFormat="1" applyFont="1" applyFill="1" applyBorder="1" applyAlignment="1">
      <alignment vertical="center"/>
    </xf>
    <xf numFmtId="3" fontId="27" fillId="0" borderId="0" xfId="2278" applyNumberFormat="1" applyFont="1" applyAlignment="1">
      <alignment horizontal="center" vertical="center"/>
    </xf>
    <xf numFmtId="2" fontId="27" fillId="0" borderId="0" xfId="2278" applyNumberFormat="1" applyFont="1" applyAlignment="1">
      <alignment horizontal="center" vertical="center"/>
    </xf>
    <xf numFmtId="0" fontId="26" fillId="44" borderId="6" xfId="2278" applyFont="1" applyFill="1" applyBorder="1" applyAlignment="1">
      <alignment horizontal="center" vertical="center"/>
    </xf>
    <xf numFmtId="0" fontId="26" fillId="44" borderId="6" xfId="2278" applyFont="1" applyFill="1" applyBorder="1" applyAlignment="1">
      <alignment vertical="center"/>
    </xf>
    <xf numFmtId="4" fontId="26" fillId="44" borderId="6" xfId="2278" applyNumberFormat="1" applyFont="1" applyFill="1" applyBorder="1" applyAlignment="1">
      <alignment vertical="center"/>
    </xf>
    <xf numFmtId="0" fontId="93" fillId="34" borderId="0" xfId="2278" applyFont="1" applyFill="1" applyAlignment="1">
      <alignment horizontal="center" vertical="center"/>
    </xf>
    <xf numFmtId="2" fontId="93" fillId="34" borderId="0" xfId="2278" applyNumberFormat="1" applyFont="1" applyFill="1" applyAlignment="1">
      <alignment horizontal="center" vertical="center"/>
    </xf>
    <xf numFmtId="0" fontId="25" fillId="36" borderId="6" xfId="1152" applyFill="1" applyBorder="1" applyAlignment="1">
      <alignment horizontal="center" vertical="center"/>
    </xf>
    <xf numFmtId="4" fontId="26" fillId="36" borderId="6" xfId="2278" quotePrefix="1" applyNumberFormat="1" applyFont="1" applyFill="1" applyBorder="1" applyAlignment="1">
      <alignment vertical="center"/>
    </xf>
    <xf numFmtId="4" fontId="26" fillId="44" borderId="6" xfId="2278" quotePrefix="1" applyNumberFormat="1" applyFont="1" applyFill="1" applyBorder="1" applyAlignment="1">
      <alignment vertical="center"/>
    </xf>
    <xf numFmtId="0" fontId="141" fillId="0" borderId="0" xfId="2268" applyFont="1"/>
    <xf numFmtId="0" fontId="136" fillId="0" borderId="0" xfId="2268" applyFont="1"/>
    <xf numFmtId="173" fontId="143" fillId="37" borderId="33" xfId="384" applyNumberFormat="1" applyFont="1" applyFill="1" applyBorder="1" applyAlignment="1">
      <alignment horizontal="center" vertical="center" wrapText="1"/>
    </xf>
    <xf numFmtId="173" fontId="143" fillId="37" borderId="34" xfId="384" applyNumberFormat="1" applyFont="1" applyFill="1" applyBorder="1" applyAlignment="1">
      <alignment horizontal="center" vertical="center" wrapText="1"/>
    </xf>
    <xf numFmtId="0" fontId="132" fillId="0" borderId="54" xfId="2268" applyFont="1" applyBorder="1" applyAlignment="1">
      <alignment horizontal="left" vertical="center"/>
    </xf>
    <xf numFmtId="0" fontId="132" fillId="0" borderId="40" xfId="2268" applyFont="1" applyBorder="1" applyAlignment="1">
      <alignment horizontal="center" vertical="center"/>
    </xf>
    <xf numFmtId="43" fontId="143" fillId="37" borderId="40" xfId="384" applyFont="1" applyFill="1" applyBorder="1" applyAlignment="1">
      <alignment horizontal="center" vertical="center" wrapText="1"/>
    </xf>
    <xf numFmtId="0" fontId="132" fillId="0" borderId="40" xfId="2268" applyFont="1" applyBorder="1" applyAlignment="1">
      <alignment horizontal="center" vertical="center" wrapText="1"/>
    </xf>
    <xf numFmtId="0" fontId="132" fillId="0" borderId="55" xfId="2268" applyFont="1" applyBorder="1" applyAlignment="1">
      <alignment horizontal="center" vertical="center" wrapText="1"/>
    </xf>
    <xf numFmtId="0" fontId="132" fillId="0" borderId="24" xfId="2268" applyFont="1" applyBorder="1" applyAlignment="1">
      <alignment horizontal="left" vertical="center"/>
    </xf>
    <xf numFmtId="0" fontId="132" fillId="0" borderId="78" xfId="2268" applyFont="1" applyBorder="1" applyAlignment="1">
      <alignment horizontal="center" vertical="center"/>
    </xf>
    <xf numFmtId="43" fontId="143" fillId="37" borderId="78" xfId="384" applyFont="1" applyFill="1" applyBorder="1" applyAlignment="1">
      <alignment horizontal="center" vertical="center" wrapText="1"/>
    </xf>
    <xf numFmtId="0" fontId="132" fillId="0" borderId="78" xfId="2268" applyFont="1" applyBorder="1" applyAlignment="1">
      <alignment horizontal="center" vertical="center" wrapText="1"/>
    </xf>
    <xf numFmtId="0" fontId="132" fillId="0" borderId="79" xfId="2268" applyFont="1" applyBorder="1" applyAlignment="1">
      <alignment horizontal="center" vertical="center" wrapText="1"/>
    </xf>
    <xf numFmtId="173" fontId="144" fillId="37" borderId="63" xfId="384" applyNumberFormat="1" applyFont="1" applyFill="1" applyBorder="1" applyAlignment="1">
      <alignment horizontal="center" vertical="center" wrapText="1"/>
    </xf>
    <xf numFmtId="173" fontId="144" fillId="37" borderId="64" xfId="384" applyNumberFormat="1" applyFont="1" applyFill="1" applyBorder="1" applyAlignment="1">
      <alignment horizontal="center" vertical="center" wrapText="1"/>
    </xf>
    <xf numFmtId="173" fontId="144" fillId="37" borderId="29" xfId="384" applyNumberFormat="1" applyFont="1" applyFill="1" applyBorder="1" applyAlignment="1">
      <alignment horizontal="right" vertical="center" wrapText="1"/>
    </xf>
    <xf numFmtId="173" fontId="144" fillId="37" borderId="30" xfId="384" applyNumberFormat="1" applyFont="1" applyFill="1" applyBorder="1" applyAlignment="1">
      <alignment horizontal="right" vertical="center" wrapText="1"/>
    </xf>
    <xf numFmtId="173" fontId="143" fillId="36" borderId="33" xfId="384" applyNumberFormat="1" applyFont="1" applyFill="1" applyBorder="1" applyAlignment="1">
      <alignment horizontal="center" vertical="center" wrapText="1"/>
    </xf>
    <xf numFmtId="173" fontId="143" fillId="36" borderId="34" xfId="384" applyNumberFormat="1" applyFont="1" applyFill="1" applyBorder="1" applyAlignment="1">
      <alignment horizontal="center" vertical="center" wrapText="1"/>
    </xf>
    <xf numFmtId="0" fontId="132" fillId="0" borderId="27" xfId="2268" applyFont="1" applyBorder="1" applyAlignment="1">
      <alignment horizontal="left" vertical="center" wrapText="1"/>
    </xf>
    <xf numFmtId="0" fontId="132" fillId="0" borderId="63" xfId="2268" applyFont="1" applyBorder="1" applyAlignment="1">
      <alignment horizontal="center" vertical="center"/>
    </xf>
    <xf numFmtId="43" fontId="143" fillId="37" borderId="63" xfId="384" applyFont="1" applyFill="1" applyBorder="1" applyAlignment="1">
      <alignment horizontal="center" vertical="center"/>
    </xf>
    <xf numFmtId="0" fontId="132" fillId="0" borderId="63" xfId="2273" applyFont="1" applyBorder="1" applyAlignment="1">
      <alignment horizontal="center" vertical="center" wrapText="1"/>
    </xf>
    <xf numFmtId="0" fontId="132" fillId="0" borderId="64" xfId="2273" applyFont="1" applyBorder="1" applyAlignment="1">
      <alignment horizontal="center" vertical="center" wrapText="1"/>
    </xf>
    <xf numFmtId="0" fontId="132" fillId="0" borderId="28" xfId="2268" applyFont="1" applyBorder="1" applyAlignment="1">
      <alignment horizontal="left" vertical="center" wrapText="1"/>
    </xf>
    <xf numFmtId="0" fontId="132" fillId="0" borderId="29" xfId="2268" applyFont="1" applyBorder="1" applyAlignment="1">
      <alignment horizontal="center" vertical="center"/>
    </xf>
    <xf numFmtId="43" fontId="143" fillId="37" borderId="29" xfId="384" applyFont="1" applyFill="1" applyBorder="1" applyAlignment="1">
      <alignment horizontal="center" vertical="center"/>
    </xf>
    <xf numFmtId="0" fontId="132" fillId="0" borderId="29" xfId="2273" applyFont="1" applyBorder="1" applyAlignment="1">
      <alignment horizontal="center" vertical="center" wrapText="1"/>
    </xf>
    <xf numFmtId="0" fontId="132" fillId="0" borderId="30" xfId="2273" applyFont="1" applyBorder="1" applyAlignment="1">
      <alignment horizontal="center" vertical="center" wrapText="1"/>
    </xf>
    <xf numFmtId="0" fontId="132" fillId="0" borderId="68" xfId="2268" applyFont="1" applyBorder="1" applyAlignment="1">
      <alignment horizontal="left" vertical="center" wrapText="1"/>
    </xf>
    <xf numFmtId="0" fontId="132" fillId="0" borderId="33" xfId="2268" applyFont="1" applyBorder="1" applyAlignment="1">
      <alignment horizontal="center" vertical="center"/>
    </xf>
    <xf numFmtId="43" fontId="143" fillId="37" borderId="33" xfId="384" applyFont="1" applyFill="1" applyBorder="1" applyAlignment="1">
      <alignment horizontal="center" vertical="center"/>
    </xf>
    <xf numFmtId="0" fontId="132" fillId="0" borderId="33" xfId="2273" applyFont="1" applyBorder="1" applyAlignment="1">
      <alignment horizontal="center" vertical="center" wrapText="1"/>
    </xf>
    <xf numFmtId="0" fontId="132" fillId="0" borderId="34" xfId="2273" applyFont="1" applyBorder="1" applyAlignment="1">
      <alignment horizontal="center" vertical="center" wrapText="1"/>
    </xf>
    <xf numFmtId="173" fontId="132" fillId="37" borderId="63" xfId="384" quotePrefix="1" applyNumberFormat="1" applyFont="1" applyFill="1" applyBorder="1" applyAlignment="1">
      <alignment horizontal="center" vertical="center" wrapText="1"/>
    </xf>
    <xf numFmtId="173" fontId="132" fillId="37" borderId="64" xfId="384" quotePrefix="1" applyNumberFormat="1" applyFont="1" applyFill="1" applyBorder="1" applyAlignment="1">
      <alignment horizontal="center" vertical="center" wrapText="1"/>
    </xf>
    <xf numFmtId="173" fontId="132" fillId="37" borderId="29" xfId="384" applyNumberFormat="1" applyFont="1" applyFill="1" applyBorder="1" applyAlignment="1">
      <alignment horizontal="right" vertical="center" wrapText="1"/>
    </xf>
    <xf numFmtId="173" fontId="132" fillId="37" borderId="29" xfId="384" applyNumberFormat="1" applyFont="1" applyFill="1" applyBorder="1" applyAlignment="1">
      <alignment horizontal="center" vertical="center" wrapText="1"/>
    </xf>
    <xf numFmtId="173" fontId="132" fillId="37" borderId="30" xfId="384" applyNumberFormat="1" applyFont="1" applyFill="1" applyBorder="1" applyAlignment="1">
      <alignment horizontal="center" vertical="center" wrapText="1"/>
    </xf>
    <xf numFmtId="0" fontId="147" fillId="0" borderId="0" xfId="2268" applyFont="1" applyAlignment="1">
      <alignment horizontal="left" vertical="center"/>
    </xf>
    <xf numFmtId="0" fontId="141" fillId="0" borderId="0" xfId="2268" applyFont="1" applyAlignment="1">
      <alignment horizontal="center" vertical="center"/>
    </xf>
    <xf numFmtId="0" fontId="141" fillId="0" borderId="0" xfId="2268" applyFont="1" applyAlignment="1">
      <alignment horizontal="center" vertical="center" wrapText="1"/>
    </xf>
    <xf numFmtId="0" fontId="141" fillId="0" borderId="0" xfId="2268" applyFont="1" applyAlignment="1">
      <alignment horizontal="right" vertical="center"/>
    </xf>
    <xf numFmtId="0" fontId="141" fillId="0" borderId="0" xfId="2268" applyFont="1" applyAlignment="1">
      <alignment horizontal="left" vertical="center"/>
    </xf>
    <xf numFmtId="0" fontId="132" fillId="0" borderId="50" xfId="2268" applyFont="1" applyBorder="1" applyAlignment="1">
      <alignment horizontal="center" vertical="center" textRotation="90" wrapText="1"/>
    </xf>
    <xf numFmtId="0" fontId="132" fillId="0" borderId="63" xfId="2268" applyFont="1" applyBorder="1" applyAlignment="1">
      <alignment horizontal="center" vertical="center" wrapText="1"/>
    </xf>
    <xf numFmtId="0" fontId="132" fillId="0" borderId="64" xfId="2268" applyFont="1" applyBorder="1" applyAlignment="1">
      <alignment horizontal="center" vertical="center" wrapText="1"/>
    </xf>
    <xf numFmtId="0" fontId="132" fillId="0" borderId="72" xfId="2268" applyFont="1" applyBorder="1" applyAlignment="1">
      <alignment horizontal="center" vertical="center" textRotation="90" wrapText="1"/>
    </xf>
    <xf numFmtId="0" fontId="132" fillId="0" borderId="29" xfId="2268" applyFont="1" applyBorder="1" applyAlignment="1">
      <alignment horizontal="center" vertical="center" wrapText="1"/>
    </xf>
    <xf numFmtId="0" fontId="132" fillId="0" borderId="30" xfId="2268" applyFont="1" applyBorder="1" applyAlignment="1">
      <alignment horizontal="center" vertical="center" wrapText="1"/>
    </xf>
    <xf numFmtId="0" fontId="132" fillId="0" borderId="78" xfId="2268" applyFont="1" applyBorder="1" applyAlignment="1">
      <alignment horizontal="center" vertical="center" textRotation="90" wrapText="1"/>
    </xf>
    <xf numFmtId="0" fontId="132" fillId="0" borderId="33" xfId="2268" applyFont="1" applyBorder="1" applyAlignment="1">
      <alignment horizontal="center" vertical="center" wrapText="1"/>
    </xf>
    <xf numFmtId="0" fontId="132" fillId="0" borderId="34" xfId="2268" applyFont="1" applyBorder="1" applyAlignment="1">
      <alignment horizontal="center" vertical="center" wrapText="1"/>
    </xf>
    <xf numFmtId="173" fontId="132" fillId="37" borderId="30" xfId="384" applyNumberFormat="1" applyFont="1" applyFill="1" applyBorder="1" applyAlignment="1">
      <alignment horizontal="right" vertical="center" wrapText="1"/>
    </xf>
    <xf numFmtId="3" fontId="143" fillId="36" borderId="46" xfId="0" applyNumberFormat="1" applyFont="1" applyFill="1" applyBorder="1" applyAlignment="1">
      <alignment horizontal="center" vertical="center"/>
    </xf>
    <xf numFmtId="3" fontId="143" fillId="36" borderId="33" xfId="384" applyNumberFormat="1" applyFont="1" applyFill="1" applyBorder="1" applyAlignment="1">
      <alignment horizontal="center" vertical="center" wrapText="1"/>
    </xf>
    <xf numFmtId="3" fontId="143" fillId="36" borderId="74" xfId="0" applyNumberFormat="1" applyFont="1" applyFill="1" applyBorder="1" applyAlignment="1">
      <alignment horizontal="center" vertical="center"/>
    </xf>
    <xf numFmtId="173" fontId="143" fillId="37" borderId="39" xfId="384" applyNumberFormat="1" applyFont="1" applyFill="1" applyBorder="1" applyAlignment="1">
      <alignment horizontal="center" vertical="center" wrapText="1"/>
    </xf>
    <xf numFmtId="173" fontId="143" fillId="37" borderId="58" xfId="384" applyNumberFormat="1" applyFont="1" applyFill="1" applyBorder="1" applyAlignment="1">
      <alignment horizontal="center" vertical="center" wrapText="1"/>
    </xf>
    <xf numFmtId="0" fontId="132" fillId="0" borderId="28" xfId="2268" applyFont="1" applyBorder="1" applyAlignment="1">
      <alignment horizontal="center" vertical="center" wrapText="1"/>
    </xf>
    <xf numFmtId="173" fontId="132" fillId="0" borderId="29" xfId="384" applyNumberFormat="1" applyFont="1" applyBorder="1" applyAlignment="1">
      <alignment horizontal="center" vertical="center" wrapText="1"/>
    </xf>
    <xf numFmtId="173" fontId="132" fillId="0" borderId="30" xfId="384" applyNumberFormat="1" applyFont="1" applyBorder="1" applyAlignment="1">
      <alignment horizontal="center" vertical="center" wrapText="1"/>
    </xf>
    <xf numFmtId="0" fontId="132" fillId="0" borderId="27" xfId="2268" applyFont="1" applyBorder="1" applyAlignment="1">
      <alignment horizontal="left" vertical="center"/>
    </xf>
    <xf numFmtId="43" fontId="143" fillId="0" borderId="63" xfId="384" applyFont="1" applyBorder="1" applyAlignment="1">
      <alignment horizontal="center" vertical="center"/>
    </xf>
    <xf numFmtId="0" fontId="132" fillId="0" borderId="28" xfId="2268" applyFont="1" applyBorder="1" applyAlignment="1">
      <alignment horizontal="left" vertical="center"/>
    </xf>
    <xf numFmtId="43" fontId="143" fillId="0" borderId="29" xfId="384" applyFont="1" applyBorder="1" applyAlignment="1">
      <alignment horizontal="center" vertical="center"/>
    </xf>
    <xf numFmtId="0" fontId="132" fillId="0" borderId="26" xfId="2268" applyFont="1" applyBorder="1"/>
    <xf numFmtId="0" fontId="132" fillId="0" borderId="68" xfId="2268" applyFont="1" applyBorder="1" applyAlignment="1">
      <alignment horizontal="left" vertical="center"/>
    </xf>
    <xf numFmtId="43" fontId="143" fillId="0" borderId="33" xfId="384" applyFont="1" applyBorder="1" applyAlignment="1">
      <alignment horizontal="center" vertical="center"/>
    </xf>
    <xf numFmtId="173" fontId="132" fillId="37" borderId="63" xfId="384" applyNumberFormat="1" applyFont="1" applyFill="1" applyBorder="1" applyAlignment="1">
      <alignment horizontal="center" vertical="center" wrapText="1"/>
    </xf>
    <xf numFmtId="173" fontId="146" fillId="37" borderId="84" xfId="384" applyNumberFormat="1" applyFont="1" applyFill="1" applyBorder="1" applyAlignment="1">
      <alignment horizontal="center" vertical="center"/>
    </xf>
    <xf numFmtId="173" fontId="146" fillId="37" borderId="49" xfId="384" applyNumberFormat="1" applyFont="1" applyFill="1" applyBorder="1" applyAlignment="1">
      <alignment horizontal="center" vertical="center"/>
    </xf>
    <xf numFmtId="173" fontId="146" fillId="37" borderId="42" xfId="384" applyNumberFormat="1" applyFont="1" applyFill="1" applyBorder="1" applyAlignment="1">
      <alignment horizontal="center" vertical="center"/>
    </xf>
    <xf numFmtId="173" fontId="149" fillId="36" borderId="46" xfId="384" applyNumberFormat="1" applyFont="1" applyFill="1" applyBorder="1" applyAlignment="1">
      <alignment horizontal="center" vertical="center"/>
    </xf>
    <xf numFmtId="173" fontId="149" fillId="36" borderId="74" xfId="384" applyNumberFormat="1" applyFont="1" applyFill="1" applyBorder="1" applyAlignment="1">
      <alignment horizontal="center" vertical="center"/>
    </xf>
    <xf numFmtId="0" fontId="132" fillId="0" borderId="27" xfId="2268" applyFont="1" applyBorder="1" applyAlignment="1">
      <alignment horizontal="center" vertical="center" wrapText="1"/>
    </xf>
    <xf numFmtId="1" fontId="132" fillId="0" borderId="29" xfId="2268" applyNumberFormat="1" applyFont="1" applyBorder="1" applyAlignment="1">
      <alignment horizontal="center" vertical="center" wrapText="1"/>
    </xf>
    <xf numFmtId="1" fontId="132" fillId="0" borderId="30" xfId="2268" applyNumberFormat="1" applyFont="1" applyBorder="1" applyAlignment="1">
      <alignment horizontal="center" vertical="center" wrapText="1"/>
    </xf>
    <xf numFmtId="0" fontId="132" fillId="0" borderId="69" xfId="2268" applyFont="1" applyBorder="1" applyAlignment="1">
      <alignment horizontal="left" vertical="center"/>
    </xf>
    <xf numFmtId="43" fontId="143" fillId="37" borderId="40" xfId="384" applyFont="1" applyFill="1" applyBorder="1" applyAlignment="1">
      <alignment horizontal="center" vertical="center"/>
    </xf>
    <xf numFmtId="43" fontId="143" fillId="0" borderId="40" xfId="384" applyFont="1" applyBorder="1" applyAlignment="1">
      <alignment horizontal="center" vertical="center"/>
    </xf>
    <xf numFmtId="173" fontId="132" fillId="37" borderId="63" xfId="384" applyNumberFormat="1" applyFont="1" applyFill="1" applyBorder="1" applyAlignment="1">
      <alignment horizontal="center" vertical="center"/>
    </xf>
    <xf numFmtId="173" fontId="132" fillId="37" borderId="64" xfId="384" applyNumberFormat="1" applyFont="1" applyFill="1" applyBorder="1" applyAlignment="1">
      <alignment horizontal="center" vertical="center" wrapText="1"/>
    </xf>
    <xf numFmtId="173" fontId="132" fillId="37" borderId="29" xfId="384" applyNumberFormat="1" applyFont="1" applyFill="1" applyBorder="1" applyAlignment="1">
      <alignment horizontal="right" vertical="center"/>
    </xf>
    <xf numFmtId="173" fontId="132" fillId="37" borderId="29" xfId="384" applyNumberFormat="1" applyFont="1" applyFill="1" applyBorder="1" applyAlignment="1">
      <alignment horizontal="center" vertical="center"/>
    </xf>
    <xf numFmtId="173" fontId="143" fillId="36" borderId="33" xfId="384" applyNumberFormat="1" applyFont="1" applyFill="1" applyBorder="1" applyAlignment="1">
      <alignment horizontal="center" vertical="center"/>
    </xf>
    <xf numFmtId="173" fontId="143" fillId="37" borderId="29" xfId="384" applyNumberFormat="1" applyFont="1" applyFill="1" applyBorder="1" applyAlignment="1">
      <alignment horizontal="center" vertical="center" wrapText="1"/>
    </xf>
    <xf numFmtId="173" fontId="143" fillId="37" borderId="38" xfId="384" applyNumberFormat="1" applyFont="1" applyFill="1" applyBorder="1" applyAlignment="1">
      <alignment horizontal="center" vertical="center" wrapText="1"/>
    </xf>
    <xf numFmtId="173" fontId="143" fillId="37" borderId="0" xfId="384" applyNumberFormat="1" applyFont="1" applyFill="1" applyAlignment="1">
      <alignment horizontal="center" vertical="center" wrapText="1"/>
    </xf>
    <xf numFmtId="173" fontId="143" fillId="37" borderId="42" xfId="384" applyNumberFormat="1" applyFont="1" applyFill="1" applyBorder="1" applyAlignment="1">
      <alignment horizontal="center" vertical="center" wrapText="1"/>
    </xf>
    <xf numFmtId="173" fontId="143" fillId="37" borderId="30" xfId="384" applyNumberFormat="1" applyFont="1" applyFill="1" applyBorder="1" applyAlignment="1">
      <alignment horizontal="center" vertical="center" wrapText="1"/>
    </xf>
    <xf numFmtId="0" fontId="132" fillId="0" borderId="53" xfId="2268" applyFont="1" applyBorder="1" applyAlignment="1">
      <alignment horizontal="left" vertical="center"/>
    </xf>
    <xf numFmtId="43" fontId="143" fillId="37" borderId="42" xfId="384" applyFont="1" applyFill="1" applyBorder="1" applyAlignment="1">
      <alignment horizontal="center" vertical="center"/>
    </xf>
    <xf numFmtId="173" fontId="132" fillId="37" borderId="40" xfId="384" applyNumberFormat="1" applyFont="1" applyFill="1" applyBorder="1" applyAlignment="1">
      <alignment horizontal="center" vertical="center"/>
    </xf>
    <xf numFmtId="173" fontId="132" fillId="37" borderId="40" xfId="384" applyNumberFormat="1" applyFont="1" applyFill="1" applyBorder="1" applyAlignment="1">
      <alignment horizontal="center" vertical="center" wrapText="1"/>
    </xf>
    <xf numFmtId="173" fontId="132" fillId="37" borderId="55" xfId="384" applyNumberFormat="1" applyFont="1" applyFill="1" applyBorder="1" applyAlignment="1">
      <alignment horizontal="center" vertical="center" wrapText="1"/>
    </xf>
    <xf numFmtId="0" fontId="132" fillId="0" borderId="76" xfId="2268" applyFont="1" applyBorder="1" applyAlignment="1">
      <alignment horizontal="left" vertical="center"/>
    </xf>
    <xf numFmtId="43" fontId="143" fillId="37" borderId="46" xfId="384" applyFont="1" applyFill="1" applyBorder="1" applyAlignment="1">
      <alignment horizontal="center" vertical="center"/>
    </xf>
    <xf numFmtId="0" fontId="132" fillId="0" borderId="38" xfId="2268" applyFont="1" applyBorder="1" applyAlignment="1">
      <alignment horizontal="center" vertical="center"/>
    </xf>
    <xf numFmtId="43" fontId="143" fillId="37" borderId="29" xfId="384" applyFont="1" applyFill="1" applyBorder="1" applyAlignment="1">
      <alignment horizontal="center" vertical="center" wrapText="1"/>
    </xf>
    <xf numFmtId="0" fontId="132" fillId="0" borderId="42" xfId="2268" applyFont="1" applyBorder="1" applyAlignment="1">
      <alignment horizontal="center" vertical="center" wrapText="1"/>
    </xf>
    <xf numFmtId="173" fontId="144" fillId="37" borderId="29" xfId="384" applyNumberFormat="1" applyFont="1" applyFill="1" applyBorder="1" applyAlignment="1">
      <alignment horizontal="center" vertical="center" wrapText="1"/>
    </xf>
    <xf numFmtId="173" fontId="144" fillId="37" borderId="30" xfId="384" applyNumberFormat="1" applyFont="1" applyFill="1" applyBorder="1" applyAlignment="1">
      <alignment horizontal="center" vertical="center" wrapText="1"/>
    </xf>
    <xf numFmtId="0" fontId="132" fillId="0" borderId="45" xfId="2268" applyFont="1" applyBorder="1" applyAlignment="1">
      <alignment horizontal="center" vertical="center"/>
    </xf>
    <xf numFmtId="43" fontId="143" fillId="37" borderId="33" xfId="384" applyFont="1" applyFill="1" applyBorder="1" applyAlignment="1">
      <alignment horizontal="center" vertical="center" wrapText="1"/>
    </xf>
    <xf numFmtId="0" fontId="132" fillId="0" borderId="46" xfId="2268" applyFont="1" applyBorder="1" applyAlignment="1">
      <alignment horizontal="center" vertical="center" wrapText="1"/>
    </xf>
    <xf numFmtId="0" fontId="132" fillId="0" borderId="85" xfId="2268" applyFont="1" applyBorder="1" applyAlignment="1">
      <alignment horizontal="center" vertical="center"/>
    </xf>
    <xf numFmtId="0" fontId="132" fillId="0" borderId="43" xfId="2268" applyFont="1" applyBorder="1" applyAlignment="1">
      <alignment horizontal="center" vertical="center" wrapText="1"/>
    </xf>
    <xf numFmtId="0" fontId="97" fillId="0" borderId="17" xfId="2273" applyFont="1" applyBorder="1" applyAlignment="1">
      <alignment horizontal="center" vertical="center"/>
    </xf>
    <xf numFmtId="0" fontId="132" fillId="0" borderId="83" xfId="2268" applyFont="1" applyBorder="1" applyAlignment="1">
      <alignment horizontal="left" vertical="center"/>
    </xf>
    <xf numFmtId="0" fontId="132" fillId="0" borderId="47" xfId="2268" applyFont="1" applyBorder="1" applyAlignment="1">
      <alignment horizontal="center" vertical="center"/>
    </xf>
    <xf numFmtId="43" fontId="143" fillId="37" borderId="63" xfId="384" applyFont="1" applyFill="1" applyBorder="1" applyAlignment="1">
      <alignment horizontal="center" vertical="center" wrapText="1"/>
    </xf>
    <xf numFmtId="43" fontId="143" fillId="37" borderId="84" xfId="384" applyFont="1" applyFill="1" applyBorder="1" applyAlignment="1">
      <alignment horizontal="center" vertical="center"/>
    </xf>
    <xf numFmtId="43" fontId="150" fillId="0" borderId="84" xfId="384" applyFont="1" applyBorder="1" applyAlignment="1">
      <alignment horizontal="center" vertical="center"/>
    </xf>
    <xf numFmtId="43" fontId="150" fillId="0" borderId="42" xfId="384" applyFont="1" applyBorder="1" applyAlignment="1">
      <alignment horizontal="center" vertical="center"/>
    </xf>
    <xf numFmtId="0" fontId="132" fillId="0" borderId="0" xfId="2268" applyFont="1"/>
    <xf numFmtId="43" fontId="150" fillId="0" borderId="46" xfId="384" applyFont="1" applyBorder="1" applyAlignment="1">
      <alignment horizontal="center" vertical="center"/>
    </xf>
    <xf numFmtId="173" fontId="144" fillId="37" borderId="63" xfId="384" applyNumberFormat="1" applyFont="1" applyFill="1" applyBorder="1" applyAlignment="1">
      <alignment horizontal="center" vertical="center"/>
    </xf>
    <xf numFmtId="173" fontId="144" fillId="37" borderId="29" xfId="384" applyNumberFormat="1" applyFont="1" applyFill="1" applyBorder="1" applyAlignment="1">
      <alignment horizontal="right" vertical="center"/>
    </xf>
    <xf numFmtId="173" fontId="144" fillId="37" borderId="29" xfId="384" applyNumberFormat="1" applyFont="1" applyFill="1" applyBorder="1" applyAlignment="1">
      <alignment horizontal="center" vertical="center"/>
    </xf>
    <xf numFmtId="0" fontId="132" fillId="0" borderId="83" xfId="2268" applyFont="1" applyBorder="1" applyAlignment="1">
      <alignment horizontal="center" vertical="center"/>
    </xf>
    <xf numFmtId="0" fontId="132" fillId="0" borderId="54" xfId="2268" applyFont="1" applyBorder="1" applyAlignment="1">
      <alignment horizontal="center" vertical="center"/>
    </xf>
    <xf numFmtId="1" fontId="132" fillId="0" borderId="54" xfId="2268" applyNumberFormat="1" applyFont="1" applyBorder="1" applyAlignment="1">
      <alignment horizontal="left" vertical="center"/>
    </xf>
    <xf numFmtId="0" fontId="132" fillId="0" borderId="24" xfId="2268" applyFont="1" applyBorder="1" applyAlignment="1">
      <alignment horizontal="center" vertical="center"/>
    </xf>
    <xf numFmtId="1" fontId="132" fillId="0" borderId="76" xfId="2268" applyNumberFormat="1" applyFont="1" applyBorder="1" applyAlignment="1">
      <alignment horizontal="left" vertical="center"/>
    </xf>
    <xf numFmtId="43" fontId="143" fillId="37" borderId="43" xfId="384" applyFont="1" applyFill="1" applyBorder="1" applyAlignment="1">
      <alignment horizontal="center" vertical="center"/>
    </xf>
    <xf numFmtId="173" fontId="143" fillId="36" borderId="34" xfId="384" applyNumberFormat="1" applyFont="1" applyFill="1" applyBorder="1" applyAlignment="1">
      <alignment horizontal="center" vertical="center"/>
    </xf>
    <xf numFmtId="0" fontId="136" fillId="0" borderId="0" xfId="2268" applyFont="1" applyAlignment="1">
      <alignment horizontal="center" vertical="center"/>
    </xf>
    <xf numFmtId="0" fontId="136" fillId="0" borderId="0" xfId="2268" applyFont="1" applyAlignment="1">
      <alignment horizontal="center" vertical="center" wrapText="1"/>
    </xf>
    <xf numFmtId="0" fontId="136" fillId="0" borderId="0" xfId="2268" applyFont="1" applyAlignment="1">
      <alignment horizontal="right" vertical="center"/>
    </xf>
    <xf numFmtId="0" fontId="136" fillId="0" borderId="0" xfId="2268" applyFont="1" applyAlignment="1">
      <alignment horizontal="left" vertical="center"/>
    </xf>
    <xf numFmtId="173" fontId="132" fillId="0" borderId="33" xfId="384" applyNumberFormat="1" applyFont="1" applyBorder="1" applyAlignment="1">
      <alignment horizontal="center" vertical="center" wrapText="1"/>
    </xf>
    <xf numFmtId="173" fontId="132" fillId="0" borderId="34" xfId="384" applyNumberFormat="1" applyFont="1" applyBorder="1" applyAlignment="1">
      <alignment horizontal="center" vertical="center" wrapText="1"/>
    </xf>
    <xf numFmtId="43" fontId="143" fillId="37" borderId="75" xfId="384" applyFont="1" applyFill="1" applyBorder="1" applyAlignment="1">
      <alignment horizontal="center" vertical="center"/>
    </xf>
    <xf numFmtId="0" fontId="25" fillId="0" borderId="0" xfId="1152" quotePrefix="1"/>
    <xf numFmtId="0" fontId="25" fillId="36" borderId="0" xfId="1152" applyFill="1"/>
    <xf numFmtId="43" fontId="95" fillId="0" borderId="0" xfId="2268" applyNumberFormat="1" applyFont="1" applyAlignment="1">
      <alignment horizontal="right" vertical="center" wrapText="1"/>
    </xf>
    <xf numFmtId="0" fontId="6" fillId="0" borderId="0" xfId="2268" applyFont="1" applyAlignment="1">
      <alignment horizontal="left" vertical="center"/>
    </xf>
    <xf numFmtId="0" fontId="97" fillId="0" borderId="14" xfId="2273" applyFont="1" applyBorder="1" applyAlignment="1">
      <alignment horizontal="left" vertical="center"/>
    </xf>
    <xf numFmtId="0" fontId="6" fillId="0" borderId="6" xfId="2268" applyFont="1" applyBorder="1"/>
    <xf numFmtId="0" fontId="6" fillId="37" borderId="6" xfId="2268" applyFont="1" applyFill="1" applyBorder="1"/>
    <xf numFmtId="0" fontId="5" fillId="0" borderId="0" xfId="2268" applyFont="1" applyAlignment="1">
      <alignment horizontal="left" vertical="center"/>
    </xf>
    <xf numFmtId="0" fontId="135" fillId="0" borderId="17" xfId="2268" applyFont="1" applyBorder="1" applyAlignment="1">
      <alignment horizontal="center" vertical="center"/>
    </xf>
    <xf numFmtId="2" fontId="132" fillId="0" borderId="72" xfId="2268" applyNumberFormat="1" applyFont="1" applyBorder="1" applyAlignment="1">
      <alignment horizontal="center" vertical="center" textRotation="90" wrapText="1"/>
    </xf>
    <xf numFmtId="2" fontId="132" fillId="0" borderId="78" xfId="2268" applyNumberFormat="1" applyFont="1" applyBorder="1" applyAlignment="1">
      <alignment horizontal="center" vertical="center" textRotation="90" wrapText="1"/>
    </xf>
    <xf numFmtId="0" fontId="151" fillId="0" borderId="14" xfId="2268" applyFont="1" applyBorder="1" applyAlignment="1">
      <alignment horizontal="center" vertical="center"/>
    </xf>
    <xf numFmtId="0" fontId="97" fillId="0" borderId="14" xfId="2273" applyFont="1" applyBorder="1" applyAlignment="1">
      <alignment horizontal="center" vertical="center"/>
    </xf>
    <xf numFmtId="0" fontId="24" fillId="0" borderId="23" xfId="2268" applyBorder="1" applyAlignment="1">
      <alignment horizontal="left" vertical="center"/>
    </xf>
    <xf numFmtId="0" fontId="97" fillId="0" borderId="17" xfId="2268" applyFont="1" applyBorder="1"/>
    <xf numFmtId="0" fontId="16" fillId="0" borderId="23" xfId="2273" applyBorder="1" applyAlignment="1">
      <alignment horizontal="left" vertical="center"/>
    </xf>
    <xf numFmtId="0" fontId="16" fillId="0" borderId="17" xfId="2273" applyBorder="1" applyAlignment="1">
      <alignment horizontal="center" vertical="center" wrapText="1"/>
    </xf>
    <xf numFmtId="0" fontId="16" fillId="0" borderId="22" xfId="2273" applyBorder="1" applyAlignment="1">
      <alignment horizontal="center" vertical="center" wrapText="1"/>
    </xf>
    <xf numFmtId="0" fontId="107" fillId="0" borderId="23" xfId="2268" applyFont="1" applyBorder="1" applyAlignment="1">
      <alignment horizontal="left" vertical="center"/>
    </xf>
    <xf numFmtId="0" fontId="107" fillId="0" borderId="17" xfId="2268" applyFont="1" applyBorder="1"/>
    <xf numFmtId="0" fontId="107" fillId="0" borderId="22" xfId="2268" applyFont="1" applyBorder="1"/>
    <xf numFmtId="0" fontId="4" fillId="0" borderId="0" xfId="2268" applyFont="1" applyAlignment="1">
      <alignment horizontal="left" vertical="center"/>
    </xf>
    <xf numFmtId="0" fontId="101" fillId="0" borderId="0" xfId="2279" applyFont="1" applyAlignment="1">
      <alignment vertical="center"/>
    </xf>
    <xf numFmtId="0" fontId="26" fillId="0" borderId="0" xfId="2279" applyFont="1" applyAlignment="1">
      <alignment vertical="center"/>
    </xf>
    <xf numFmtId="0" fontId="27" fillId="0" borderId="0" xfId="2279" applyFont="1" applyAlignment="1">
      <alignment horizontal="center" vertical="center"/>
    </xf>
    <xf numFmtId="0" fontId="27" fillId="0" borderId="0" xfId="2279" applyFont="1" applyAlignment="1">
      <alignment horizontal="left" vertical="center"/>
    </xf>
    <xf numFmtId="172" fontId="27" fillId="0" borderId="0" xfId="2279" quotePrefix="1" applyNumberFormat="1" applyFont="1" applyAlignment="1">
      <alignment horizontal="center" vertical="center"/>
    </xf>
    <xf numFmtId="0" fontId="26" fillId="37" borderId="6" xfId="2279" applyFont="1" applyFill="1" applyBorder="1" applyAlignment="1">
      <alignment horizontal="center" vertical="center"/>
    </xf>
    <xf numFmtId="0" fontId="26" fillId="37" borderId="12" xfId="2279" applyFont="1" applyFill="1" applyBorder="1" applyAlignment="1">
      <alignment horizontal="center" vertical="center" wrapText="1"/>
    </xf>
    <xf numFmtId="0" fontId="26" fillId="0" borderId="0" xfId="2279" applyFont="1" applyAlignment="1">
      <alignment horizontal="center" vertical="center"/>
    </xf>
    <xf numFmtId="3" fontId="26" fillId="37" borderId="6" xfId="2279" applyNumberFormat="1" applyFont="1" applyFill="1" applyBorder="1" applyAlignment="1">
      <alignment horizontal="center" vertical="center"/>
    </xf>
    <xf numFmtId="0" fontId="102" fillId="0" borderId="0" xfId="2279" applyFont="1" applyAlignment="1">
      <alignment horizontal="left" vertical="center"/>
    </xf>
    <xf numFmtId="3" fontId="26" fillId="0" borderId="0" xfId="2279" applyNumberFormat="1" applyFont="1" applyAlignment="1">
      <alignment horizontal="center" vertical="center"/>
    </xf>
    <xf numFmtId="0" fontId="27" fillId="0" borderId="6" xfId="2279" applyFont="1" applyBorder="1" applyAlignment="1">
      <alignment horizontal="center" vertical="center"/>
    </xf>
    <xf numFmtId="0" fontId="27" fillId="35" borderId="6" xfId="2279" quotePrefix="1" applyFont="1" applyFill="1" applyBorder="1" applyAlignment="1">
      <alignment vertical="center"/>
    </xf>
    <xf numFmtId="0" fontId="27" fillId="35" borderId="6" xfId="2279" applyFont="1" applyFill="1" applyBorder="1" applyAlignment="1">
      <alignment vertical="center"/>
    </xf>
    <xf numFmtId="166" fontId="27" fillId="0" borderId="6" xfId="2279" applyNumberFormat="1" applyFont="1" applyBorder="1" applyAlignment="1">
      <alignment horizontal="center" vertical="center"/>
    </xf>
    <xf numFmtId="4" fontId="27" fillId="0" borderId="6" xfId="2279" applyNumberFormat="1" applyFont="1" applyBorder="1" applyAlignment="1" applyProtection="1">
      <alignment vertical="center"/>
      <protection locked="0"/>
    </xf>
    <xf numFmtId="4" fontId="27" fillId="0" borderId="6" xfId="2279" applyNumberFormat="1" applyFont="1" applyBorder="1" applyAlignment="1">
      <alignment vertical="center"/>
    </xf>
    <xf numFmtId="0" fontId="27" fillId="35" borderId="6" xfId="2279" applyFont="1" applyFill="1" applyBorder="1" applyAlignment="1">
      <alignment horizontal="left" vertical="center"/>
    </xf>
    <xf numFmtId="0" fontId="27" fillId="35" borderId="6" xfId="2279" quotePrefix="1" applyFont="1" applyFill="1" applyBorder="1" applyAlignment="1">
      <alignment horizontal="left" vertical="center"/>
    </xf>
    <xf numFmtId="0" fontId="27" fillId="35" borderId="18" xfId="2279" applyFont="1" applyFill="1" applyBorder="1" applyAlignment="1">
      <alignment horizontal="left" vertical="center"/>
    </xf>
    <xf numFmtId="0" fontId="27" fillId="0" borderId="0" xfId="2279" applyFont="1" applyAlignment="1">
      <alignment horizontal="right" vertical="center"/>
    </xf>
    <xf numFmtId="0" fontId="27" fillId="0" borderId="0" xfId="2279" applyFont="1" applyAlignment="1">
      <alignment vertical="center"/>
    </xf>
    <xf numFmtId="3" fontId="27" fillId="0" borderId="0" xfId="2279" applyNumberFormat="1" applyFont="1" applyAlignment="1" applyProtection="1">
      <alignment vertical="center"/>
      <protection locked="0"/>
    </xf>
    <xf numFmtId="0" fontId="26" fillId="36" borderId="6" xfId="2279" applyFont="1" applyFill="1" applyBorder="1" applyAlignment="1">
      <alignment horizontal="center" vertical="center"/>
    </xf>
    <xf numFmtId="0" fontId="26" fillId="36" borderId="6" xfId="2279" applyFont="1" applyFill="1" applyBorder="1" applyAlignment="1">
      <alignment vertical="center"/>
    </xf>
    <xf numFmtId="0" fontId="26" fillId="0" borderId="0" xfId="2279" applyFont="1" applyAlignment="1" applyProtection="1">
      <alignment vertical="center"/>
      <protection locked="0"/>
    </xf>
    <xf numFmtId="4" fontId="26" fillId="36" borderId="6" xfId="2279" applyNumberFormat="1" applyFont="1" applyFill="1" applyBorder="1" applyAlignment="1">
      <alignment vertical="center"/>
    </xf>
    <xf numFmtId="0" fontId="27" fillId="0" borderId="6" xfId="2279" applyFont="1" applyBorder="1" applyAlignment="1">
      <alignment vertical="center"/>
    </xf>
    <xf numFmtId="3" fontId="27" fillId="0" borderId="0" xfId="2279" applyNumberFormat="1" applyFont="1" applyAlignment="1">
      <alignment horizontal="center" vertical="center"/>
    </xf>
    <xf numFmtId="0" fontId="26" fillId="0" borderId="6" xfId="2279" applyFont="1" applyBorder="1" applyAlignment="1">
      <alignment horizontal="center" vertical="center"/>
    </xf>
    <xf numFmtId="4" fontId="27" fillId="35" borderId="6" xfId="2279" applyNumberFormat="1" applyFont="1" applyFill="1" applyBorder="1" applyAlignment="1">
      <alignment horizontal="right" vertical="center"/>
    </xf>
    <xf numFmtId="4" fontId="26" fillId="35" borderId="6" xfId="2279" applyNumberFormat="1" applyFont="1" applyFill="1" applyBorder="1" applyAlignment="1">
      <alignment horizontal="right" vertical="center"/>
    </xf>
    <xf numFmtId="4" fontId="27" fillId="0" borderId="0" xfId="2279" applyNumberFormat="1" applyFont="1" applyAlignment="1">
      <alignment horizontal="right" vertical="center"/>
    </xf>
    <xf numFmtId="4" fontId="26" fillId="0" borderId="0" xfId="2279" applyNumberFormat="1" applyFont="1" applyAlignment="1">
      <alignment horizontal="right" vertical="center"/>
    </xf>
    <xf numFmtId="0" fontId="26" fillId="0" borderId="16" xfId="2279" applyFont="1" applyBorder="1" applyAlignment="1">
      <alignment horizontal="center" vertical="center"/>
    </xf>
    <xf numFmtId="4" fontId="26" fillId="44" borderId="16" xfId="2279" applyNumberFormat="1" applyFont="1" applyFill="1" applyBorder="1" applyAlignment="1">
      <alignment vertical="center"/>
    </xf>
    <xf numFmtId="2" fontId="93" fillId="34" borderId="0" xfId="2279" applyNumberFormat="1" applyFont="1" applyFill="1" applyAlignment="1">
      <alignment horizontal="center" vertical="center"/>
    </xf>
    <xf numFmtId="2" fontId="27" fillId="0" borderId="0" xfId="2279" applyNumberFormat="1" applyFont="1" applyAlignment="1">
      <alignment horizontal="center" vertical="center"/>
    </xf>
    <xf numFmtId="0" fontId="26" fillId="36" borderId="18" xfId="2279" applyFont="1" applyFill="1" applyBorder="1" applyAlignment="1">
      <alignment horizontal="center" vertical="center"/>
    </xf>
    <xf numFmtId="0" fontId="26" fillId="44" borderId="6" xfId="2279" applyFont="1" applyFill="1" applyBorder="1" applyAlignment="1">
      <alignment horizontal="center" vertical="center"/>
    </xf>
    <xf numFmtId="0" fontId="93" fillId="34" borderId="0" xfId="2279" applyFont="1" applyFill="1" applyAlignment="1">
      <alignment horizontal="center" vertical="center"/>
    </xf>
    <xf numFmtId="0" fontId="2" fillId="0" borderId="0" xfId="2268" applyFont="1" applyAlignment="1">
      <alignment horizontal="left" vertical="center"/>
    </xf>
    <xf numFmtId="0" fontId="95" fillId="0" borderId="0" xfId="2273" applyFont="1" applyAlignment="1">
      <alignment horizontal="left" vertical="center"/>
    </xf>
    <xf numFmtId="0" fontId="144" fillId="0" borderId="0" xfId="2268" applyFont="1" applyAlignment="1">
      <alignment horizontal="left" vertical="center"/>
    </xf>
    <xf numFmtId="0" fontId="95" fillId="0" borderId="0" xfId="2268" applyFont="1" applyAlignment="1">
      <alignment horizontal="left" vertical="center"/>
    </xf>
    <xf numFmtId="0" fontId="1" fillId="0" borderId="0" xfId="2268" applyFont="1" applyAlignment="1">
      <alignment horizontal="left" vertical="center"/>
    </xf>
    <xf numFmtId="0" fontId="27" fillId="0" borderId="6" xfId="0" applyFont="1" applyBorder="1" applyAlignment="1">
      <alignment horizontal="center" vertical="center"/>
    </xf>
    <xf numFmtId="43" fontId="78" fillId="35" borderId="0" xfId="384" applyFont="1" applyFill="1" applyBorder="1" applyAlignment="1">
      <alignment horizontal="center"/>
    </xf>
    <xf numFmtId="0" fontId="78" fillId="35" borderId="0" xfId="0" quotePrefix="1" applyFont="1" applyFill="1"/>
    <xf numFmtId="0" fontId="99" fillId="36" borderId="41" xfId="2268" applyFont="1" applyFill="1" applyBorder="1" applyAlignment="1">
      <alignment horizontal="left" vertical="center" wrapText="1"/>
    </xf>
    <xf numFmtId="173" fontId="144" fillId="37" borderId="40" xfId="384" applyNumberFormat="1" applyFont="1" applyFill="1" applyBorder="1" applyAlignment="1">
      <alignment horizontal="center" vertical="center" wrapText="1"/>
    </xf>
    <xf numFmtId="0" fontId="132" fillId="0" borderId="38" xfId="2268" applyFont="1" applyBorder="1" applyAlignment="1">
      <alignment horizontal="left" vertical="center"/>
    </xf>
    <xf numFmtId="0" fontId="132" fillId="0" borderId="85" xfId="2268" applyFont="1" applyBorder="1" applyAlignment="1">
      <alignment horizontal="left" vertical="center"/>
    </xf>
    <xf numFmtId="0" fontId="145" fillId="45" borderId="0" xfId="0" applyFont="1" applyFill="1" applyAlignment="1">
      <alignment horizontal="center" vertical="center"/>
    </xf>
    <xf numFmtId="0" fontId="105" fillId="45" borderId="0" xfId="0" applyFont="1" applyFill="1"/>
    <xf numFmtId="0" fontId="16" fillId="0" borderId="0" xfId="2273" applyAlignment="1">
      <alignment horizontal="center" vertical="center"/>
    </xf>
    <xf numFmtId="0" fontId="24" fillId="0" borderId="0" xfId="2268" applyAlignment="1">
      <alignment horizontal="left" vertical="center" wrapText="1"/>
    </xf>
    <xf numFmtId="0" fontId="24" fillId="0" borderId="0" xfId="2268" applyAlignment="1">
      <alignment horizontal="center" vertical="center"/>
    </xf>
    <xf numFmtId="0" fontId="24" fillId="0" borderId="0" xfId="2268" applyAlignment="1">
      <alignment horizontal="center" vertical="center" wrapText="1"/>
    </xf>
    <xf numFmtId="0" fontId="24" fillId="0" borderId="0" xfId="2268" applyAlignment="1">
      <alignment horizontal="right" vertical="center" wrapText="1"/>
    </xf>
    <xf numFmtId="0" fontId="25" fillId="27" borderId="6" xfId="1152" applyFill="1" applyBorder="1" applyAlignment="1">
      <alignment horizontal="center" vertical="center"/>
    </xf>
    <xf numFmtId="0" fontId="25" fillId="30" borderId="6" xfId="1152" applyFill="1" applyBorder="1" applyAlignment="1">
      <alignment horizontal="center" vertical="center"/>
    </xf>
    <xf numFmtId="0" fontId="25" fillId="30" borderId="6" xfId="1152" applyFill="1" applyBorder="1" applyAlignment="1">
      <alignment horizontal="center" vertical="center" wrapText="1"/>
    </xf>
    <xf numFmtId="0" fontId="25" fillId="33" borderId="12" xfId="1152" applyFill="1" applyBorder="1" applyAlignment="1">
      <alignment horizontal="center" vertical="center"/>
    </xf>
    <xf numFmtId="0" fontId="25" fillId="33" borderId="14" xfId="1152" applyFill="1" applyBorder="1" applyAlignment="1">
      <alignment horizontal="center" vertical="center"/>
    </xf>
    <xf numFmtId="0" fontId="25" fillId="33" borderId="13" xfId="1152" applyFill="1" applyBorder="1" applyAlignment="1">
      <alignment horizontal="center" vertical="center"/>
    </xf>
    <xf numFmtId="0" fontId="119" fillId="45" borderId="0" xfId="0" applyFont="1" applyFill="1" applyAlignment="1">
      <alignment horizontal="center"/>
    </xf>
    <xf numFmtId="0" fontId="145" fillId="45" borderId="12" xfId="0" applyFont="1" applyFill="1" applyBorder="1" applyAlignment="1">
      <alignment horizontal="center" vertical="center"/>
    </xf>
    <xf numFmtId="0" fontId="145" fillId="45" borderId="14" xfId="0" applyFont="1" applyFill="1" applyBorder="1" applyAlignment="1">
      <alignment horizontal="center" vertical="center"/>
    </xf>
    <xf numFmtId="0" fontId="145" fillId="45" borderId="13" xfId="0" applyFont="1" applyFill="1" applyBorder="1" applyAlignment="1">
      <alignment horizontal="center" vertical="center"/>
    </xf>
    <xf numFmtId="43" fontId="122" fillId="0" borderId="0" xfId="2268" applyNumberFormat="1" applyFont="1" applyAlignment="1">
      <alignment horizontal="right" vertical="center" wrapText="1"/>
    </xf>
    <xf numFmtId="0" fontId="26" fillId="37" borderId="12" xfId="0" applyFont="1" applyFill="1" applyBorder="1" applyAlignment="1">
      <alignment horizontal="center" vertical="center"/>
    </xf>
    <xf numFmtId="0" fontId="26" fillId="37" borderId="14" xfId="0" applyFont="1" applyFill="1" applyBorder="1" applyAlignment="1">
      <alignment horizontal="center" vertical="center"/>
    </xf>
    <xf numFmtId="0" fontId="26" fillId="37" borderId="13" xfId="0" applyFont="1" applyFill="1" applyBorder="1" applyAlignment="1">
      <alignment horizontal="center" vertical="center"/>
    </xf>
    <xf numFmtId="0" fontId="100" fillId="39" borderId="15" xfId="2268" applyFont="1" applyFill="1" applyBorder="1" applyAlignment="1">
      <alignment horizontal="right"/>
    </xf>
    <xf numFmtId="0" fontId="12" fillId="0" borderId="0" xfId="2268" applyFont="1" applyAlignment="1">
      <alignment horizontal="center" vertical="center" textRotation="90"/>
    </xf>
    <xf numFmtId="0" fontId="24" fillId="0" borderId="0" xfId="2268" applyAlignment="1">
      <alignment horizontal="center" vertical="center" textRotation="90"/>
    </xf>
    <xf numFmtId="0" fontId="94" fillId="39" borderId="50" xfId="2268" applyFont="1" applyFill="1" applyBorder="1" applyAlignment="1">
      <alignment horizontal="center" vertical="center" wrapText="1"/>
    </xf>
    <xf numFmtId="0" fontId="94" fillId="39" borderId="72" xfId="2268" applyFont="1" applyFill="1" applyBorder="1" applyAlignment="1">
      <alignment horizontal="center" vertical="center" wrapText="1"/>
    </xf>
    <xf numFmtId="0" fontId="94" fillId="39" borderId="47" xfId="2268" quotePrefix="1" applyFont="1" applyFill="1" applyBorder="1" applyAlignment="1">
      <alignment horizontal="center" vertical="center" wrapText="1"/>
    </xf>
    <xf numFmtId="0" fontId="94" fillId="39" borderId="48" xfId="2268" quotePrefix="1" applyFont="1" applyFill="1" applyBorder="1" applyAlignment="1">
      <alignment horizontal="center" vertical="center" wrapText="1"/>
    </xf>
    <xf numFmtId="0" fontId="94" fillId="39" borderId="49" xfId="2268" quotePrefix="1" applyFont="1" applyFill="1" applyBorder="1" applyAlignment="1">
      <alignment horizontal="center" vertical="center" wrapText="1"/>
    </xf>
    <xf numFmtId="0" fontId="95" fillId="46" borderId="38" xfId="2268" applyFont="1" applyFill="1" applyBorder="1" applyAlignment="1">
      <alignment horizontal="center" vertical="center"/>
    </xf>
    <xf numFmtId="0" fontId="114" fillId="46" borderId="42" xfId="0" applyFont="1" applyFill="1" applyBorder="1"/>
    <xf numFmtId="0" fontId="97" fillId="36" borderId="41" xfId="2268" applyFont="1" applyFill="1" applyBorder="1" applyAlignment="1">
      <alignment horizontal="center" vertical="center" wrapText="1"/>
    </xf>
    <xf numFmtId="0" fontId="0" fillId="0" borderId="32" xfId="0" applyBorder="1"/>
    <xf numFmtId="0" fontId="94" fillId="34" borderId="45" xfId="2268" applyFont="1" applyFill="1" applyBorder="1" applyAlignment="1">
      <alignment horizontal="center" vertical="center"/>
    </xf>
    <xf numFmtId="0" fontId="113" fillId="34" borderId="46" xfId="0" applyFont="1" applyFill="1" applyBorder="1"/>
    <xf numFmtId="0" fontId="24" fillId="0" borderId="17" xfId="2268" applyBorder="1" applyAlignment="1">
      <alignment horizontal="right" vertical="center" wrapText="1"/>
    </xf>
    <xf numFmtId="0" fontId="24" fillId="0" borderId="26" xfId="2268" applyBorder="1" applyAlignment="1">
      <alignment horizontal="center" vertical="center"/>
    </xf>
    <xf numFmtId="0" fontId="26" fillId="37" borderId="12" xfId="2279" applyFont="1" applyFill="1" applyBorder="1" applyAlignment="1">
      <alignment horizontal="center" vertical="center"/>
    </xf>
    <xf numFmtId="0" fontId="26" fillId="37" borderId="14" xfId="2279" applyFont="1" applyFill="1" applyBorder="1" applyAlignment="1">
      <alignment horizontal="center" vertical="center"/>
    </xf>
    <xf numFmtId="0" fontId="26" fillId="37" borderId="6" xfId="2278" applyFont="1" applyFill="1" applyBorder="1" applyAlignment="1">
      <alignment horizontal="center" vertical="center"/>
    </xf>
    <xf numFmtId="0" fontId="135" fillId="0" borderId="14" xfId="2273" applyFont="1" applyBorder="1" applyAlignment="1">
      <alignment horizontal="center" vertical="center"/>
    </xf>
    <xf numFmtId="43" fontId="95" fillId="0" borderId="0" xfId="2268" applyNumberFormat="1" applyFont="1" applyAlignment="1">
      <alignment horizontal="right" vertical="center" wrapText="1"/>
    </xf>
    <xf numFmtId="0" fontId="24" fillId="0" borderId="0" xfId="2268" applyAlignment="1">
      <alignment horizontal="left" vertical="center"/>
    </xf>
    <xf numFmtId="0" fontId="143" fillId="37" borderId="31" xfId="2268" applyFont="1" applyFill="1" applyBorder="1" applyAlignment="1">
      <alignment horizontal="left" vertical="center"/>
    </xf>
    <xf numFmtId="0" fontId="143" fillId="37" borderId="32" xfId="2268" applyFont="1" applyFill="1" applyBorder="1" applyAlignment="1">
      <alignment horizontal="left" vertical="center"/>
    </xf>
    <xf numFmtId="0" fontId="143" fillId="37" borderId="63" xfId="2268" applyFont="1" applyFill="1" applyBorder="1" applyAlignment="1">
      <alignment horizontal="center" vertical="center" wrapText="1"/>
    </xf>
    <xf numFmtId="0" fontId="143" fillId="37" borderId="33" xfId="2268" applyFont="1" applyFill="1" applyBorder="1" applyAlignment="1">
      <alignment horizontal="center" vertical="center" wrapText="1"/>
    </xf>
    <xf numFmtId="0" fontId="143" fillId="37" borderId="47" xfId="2268" applyFont="1" applyFill="1" applyBorder="1" applyAlignment="1">
      <alignment horizontal="center" vertical="center" wrapText="1"/>
    </xf>
    <xf numFmtId="0" fontId="143" fillId="37" borderId="48" xfId="2268" applyFont="1" applyFill="1" applyBorder="1" applyAlignment="1">
      <alignment horizontal="center" vertical="center" wrapText="1"/>
    </xf>
    <xf numFmtId="0" fontId="143" fillId="37" borderId="49" xfId="2268" applyFont="1" applyFill="1" applyBorder="1" applyAlignment="1">
      <alignment horizontal="center" vertical="center" wrapText="1"/>
    </xf>
    <xf numFmtId="0" fontId="144" fillId="37" borderId="63" xfId="2268" applyFont="1" applyFill="1" applyBorder="1" applyAlignment="1">
      <alignment horizontal="center" vertical="center"/>
    </xf>
    <xf numFmtId="0" fontId="97" fillId="36" borderId="41" xfId="2268" applyFont="1" applyFill="1" applyBorder="1" applyAlignment="1">
      <alignment horizontal="left" vertical="center" wrapText="1"/>
    </xf>
    <xf numFmtId="0" fontId="97" fillId="36" borderId="32" xfId="2268" applyFont="1" applyFill="1" applyBorder="1" applyAlignment="1">
      <alignment horizontal="left" vertical="center" wrapText="1"/>
    </xf>
    <xf numFmtId="0" fontId="144" fillId="37" borderId="29" xfId="2268" applyFont="1" applyFill="1" applyBorder="1" applyAlignment="1">
      <alignment horizontal="center" vertical="center"/>
    </xf>
    <xf numFmtId="0" fontId="143" fillId="36" borderId="33" xfId="2268" applyFont="1" applyFill="1" applyBorder="1" applyAlignment="1">
      <alignment horizontal="center" vertical="center"/>
    </xf>
    <xf numFmtId="0" fontId="142" fillId="0" borderId="0" xfId="2268" applyFont="1" applyAlignment="1">
      <alignment horizontal="center"/>
    </xf>
    <xf numFmtId="0" fontId="130" fillId="37" borderId="50" xfId="2268" applyFont="1" applyFill="1" applyBorder="1" applyAlignment="1">
      <alignment horizontal="center" vertical="center" wrapText="1"/>
    </xf>
    <xf numFmtId="0" fontId="130" fillId="37" borderId="78" xfId="2268" applyFont="1" applyFill="1" applyBorder="1" applyAlignment="1">
      <alignment horizontal="center" vertical="center" wrapText="1"/>
    </xf>
    <xf numFmtId="0" fontId="95" fillId="37" borderId="47" xfId="2268" applyFont="1" applyFill="1" applyBorder="1" applyAlignment="1">
      <alignment horizontal="center" vertical="center"/>
    </xf>
    <xf numFmtId="0" fontId="133" fillId="37" borderId="84" xfId="0" applyFont="1" applyFill="1" applyBorder="1"/>
    <xf numFmtId="0" fontId="137" fillId="0" borderId="32" xfId="0" applyFont="1" applyBorder="1" applyAlignment="1">
      <alignment horizontal="left"/>
    </xf>
    <xf numFmtId="0" fontId="95" fillId="37" borderId="38" xfId="2268" applyFont="1" applyFill="1" applyBorder="1" applyAlignment="1">
      <alignment horizontal="center" vertical="center"/>
    </xf>
    <xf numFmtId="0" fontId="133" fillId="37" borderId="42" xfId="0" applyFont="1" applyFill="1" applyBorder="1"/>
    <xf numFmtId="0" fontId="130" fillId="36" borderId="45" xfId="2268" applyFont="1" applyFill="1" applyBorder="1" applyAlignment="1">
      <alignment horizontal="center" vertical="center"/>
    </xf>
    <xf numFmtId="0" fontId="137" fillId="36" borderId="46" xfId="0" applyFont="1" applyFill="1" applyBorder="1"/>
    <xf numFmtId="0" fontId="130" fillId="37" borderId="47" xfId="2268" quotePrefix="1" applyFont="1" applyFill="1" applyBorder="1" applyAlignment="1">
      <alignment horizontal="center" vertical="center" wrapText="1"/>
    </xf>
    <xf numFmtId="0" fontId="130" fillId="37" borderId="48" xfId="2268" quotePrefix="1" applyFont="1" applyFill="1" applyBorder="1" applyAlignment="1">
      <alignment horizontal="center" vertical="center" wrapText="1"/>
    </xf>
    <xf numFmtId="0" fontId="130" fillId="37" borderId="49" xfId="2268" quotePrefix="1" applyFont="1" applyFill="1" applyBorder="1" applyAlignment="1">
      <alignment horizontal="center" vertical="center" wrapText="1"/>
    </xf>
    <xf numFmtId="2" fontId="132" fillId="0" borderId="39" xfId="2268" applyNumberFormat="1" applyFont="1" applyBorder="1" applyAlignment="1">
      <alignment horizontal="center" vertical="center" textRotation="90" wrapText="1"/>
    </xf>
    <xf numFmtId="2" fontId="132" fillId="0" borderId="72" xfId="2268" applyNumberFormat="1" applyFont="1" applyBorder="1" applyAlignment="1">
      <alignment horizontal="center" vertical="center" textRotation="90" wrapText="1"/>
    </xf>
    <xf numFmtId="2" fontId="132" fillId="0" borderId="78" xfId="2268" applyNumberFormat="1" applyFont="1" applyBorder="1" applyAlignment="1">
      <alignment horizontal="center" vertical="center" textRotation="90" wrapText="1"/>
    </xf>
    <xf numFmtId="0" fontId="144" fillId="37" borderId="53" xfId="2268" applyFont="1" applyFill="1" applyBorder="1" applyAlignment="1">
      <alignment horizontal="left" vertical="center"/>
    </xf>
    <xf numFmtId="0" fontId="144" fillId="37" borderId="70" xfId="2268" applyFont="1" applyFill="1" applyBorder="1" applyAlignment="1">
      <alignment horizontal="left" vertical="center"/>
    </xf>
    <xf numFmtId="0" fontId="144" fillId="37" borderId="42" xfId="2268" applyFont="1" applyFill="1" applyBorder="1" applyAlignment="1">
      <alignment horizontal="left" vertical="center"/>
    </xf>
    <xf numFmtId="0" fontId="143" fillId="37" borderId="50" xfId="2268" applyFont="1" applyFill="1" applyBorder="1" applyAlignment="1">
      <alignment horizontal="center" vertical="center" wrapText="1"/>
    </xf>
    <xf numFmtId="0" fontId="143" fillId="37" borderId="72" xfId="2268" applyFont="1" applyFill="1" applyBorder="1" applyAlignment="1">
      <alignment horizontal="center" vertical="center" wrapText="1"/>
    </xf>
    <xf numFmtId="0" fontId="143" fillId="37" borderId="47" xfId="2268" quotePrefix="1" applyFont="1" applyFill="1" applyBorder="1" applyAlignment="1">
      <alignment horizontal="center" vertical="center" wrapText="1"/>
    </xf>
    <xf numFmtId="0" fontId="143" fillId="37" borderId="48" xfId="2268" quotePrefix="1" applyFont="1" applyFill="1" applyBorder="1" applyAlignment="1">
      <alignment horizontal="center" vertical="center" wrapText="1"/>
    </xf>
    <xf numFmtId="0" fontId="143" fillId="37" borderId="49" xfId="2268" quotePrefix="1" applyFont="1" applyFill="1" applyBorder="1" applyAlignment="1">
      <alignment horizontal="center" vertical="center" wrapText="1"/>
    </xf>
    <xf numFmtId="0" fontId="130" fillId="37" borderId="31" xfId="2268" applyFont="1" applyFill="1" applyBorder="1" applyAlignment="1">
      <alignment horizontal="center" vertical="center"/>
    </xf>
    <xf numFmtId="0" fontId="130" fillId="37" borderId="32" xfId="2268" applyFont="1" applyFill="1" applyBorder="1" applyAlignment="1">
      <alignment horizontal="center" vertical="center"/>
    </xf>
    <xf numFmtId="0" fontId="143" fillId="37" borderId="31" xfId="2268" applyFont="1" applyFill="1" applyBorder="1" applyAlignment="1">
      <alignment horizontal="center" vertical="center"/>
    </xf>
    <xf numFmtId="0" fontId="143" fillId="37" borderId="32" xfId="2268" applyFont="1" applyFill="1" applyBorder="1" applyAlignment="1">
      <alignment horizontal="center" vertical="center"/>
    </xf>
    <xf numFmtId="0" fontId="26" fillId="37" borderId="6" xfId="2276" applyFont="1" applyFill="1" applyBorder="1" applyAlignment="1">
      <alignment horizontal="center" vertical="center"/>
    </xf>
    <xf numFmtId="0" fontId="26" fillId="37" borderId="12" xfId="1152" applyFont="1" applyFill="1" applyBorder="1" applyAlignment="1">
      <alignment horizontal="center" vertical="center"/>
    </xf>
    <xf numFmtId="0" fontId="26" fillId="37" borderId="14" xfId="1152" applyFont="1" applyFill="1" applyBorder="1" applyAlignment="1">
      <alignment horizontal="center" vertical="center"/>
    </xf>
    <xf numFmtId="0" fontId="26" fillId="37" borderId="13" xfId="1152" applyFont="1" applyFill="1" applyBorder="1" applyAlignment="1">
      <alignment horizontal="center" vertical="center"/>
    </xf>
    <xf numFmtId="0" fontId="143" fillId="37" borderId="78" xfId="2268" applyFont="1" applyFill="1" applyBorder="1" applyAlignment="1">
      <alignment horizontal="center" vertical="center" wrapText="1"/>
    </xf>
    <xf numFmtId="0" fontId="144" fillId="37" borderId="47" xfId="2273" applyFont="1" applyFill="1" applyBorder="1" applyAlignment="1">
      <alignment horizontal="center" vertical="center"/>
    </xf>
    <xf numFmtId="0" fontId="146" fillId="37" borderId="84" xfId="1152" applyFont="1" applyFill="1" applyBorder="1"/>
    <xf numFmtId="0" fontId="0" fillId="0" borderId="32" xfId="0" applyBorder="1" applyAlignment="1">
      <alignment horizontal="left"/>
    </xf>
    <xf numFmtId="0" fontId="144" fillId="37" borderId="38" xfId="2273" applyFont="1" applyFill="1" applyBorder="1" applyAlignment="1">
      <alignment horizontal="center" vertical="center"/>
    </xf>
    <xf numFmtId="0" fontId="146" fillId="37" borderId="42" xfId="1152" applyFont="1" applyFill="1" applyBorder="1"/>
    <xf numFmtId="0" fontId="143" fillId="36" borderId="45" xfId="2273" applyFont="1" applyFill="1" applyBorder="1" applyAlignment="1">
      <alignment horizontal="center" vertical="center"/>
    </xf>
    <xf numFmtId="0" fontId="105" fillId="36" borderId="46" xfId="1152" applyFont="1" applyFill="1" applyBorder="1"/>
    <xf numFmtId="0" fontId="16" fillId="0" borderId="0" xfId="2273" applyAlignment="1">
      <alignment horizontal="center" vertical="center"/>
    </xf>
    <xf numFmtId="43" fontId="123" fillId="0" borderId="0" xfId="2268" applyNumberFormat="1" applyFont="1" applyAlignment="1">
      <alignment horizontal="right" vertical="center" wrapText="1"/>
    </xf>
    <xf numFmtId="0" fontId="100" fillId="39" borderId="15" xfId="2271" applyFont="1" applyFill="1" applyBorder="1" applyAlignment="1">
      <alignment horizontal="right"/>
    </xf>
    <xf numFmtId="0" fontId="12" fillId="0" borderId="0" xfId="2271" applyFont="1" applyAlignment="1">
      <alignment horizontal="center" vertical="center" textRotation="90"/>
    </xf>
    <xf numFmtId="0" fontId="16" fillId="0" borderId="0" xfId="2271" applyAlignment="1">
      <alignment horizontal="center" vertical="center" textRotation="90"/>
    </xf>
    <xf numFmtId="0" fontId="94" fillId="39" borderId="50" xfId="2271" applyFont="1" applyFill="1" applyBorder="1" applyAlignment="1">
      <alignment horizontal="center" vertical="center" wrapText="1"/>
    </xf>
    <xf numFmtId="0" fontId="94" fillId="39" borderId="72" xfId="2271" applyFont="1" applyFill="1" applyBorder="1" applyAlignment="1">
      <alignment horizontal="center" vertical="center" wrapText="1"/>
    </xf>
    <xf numFmtId="0" fontId="94" fillId="39" borderId="48" xfId="2271" quotePrefix="1" applyFont="1" applyFill="1" applyBorder="1" applyAlignment="1">
      <alignment horizontal="center" vertical="center" wrapText="1"/>
    </xf>
    <xf numFmtId="0" fontId="94" fillId="39" borderId="49" xfId="2271" quotePrefix="1" applyFont="1" applyFill="1" applyBorder="1" applyAlignment="1">
      <alignment horizontal="center" vertical="center" wrapText="1"/>
    </xf>
    <xf numFmtId="0" fontId="95" fillId="46" borderId="38" xfId="2271" applyFont="1" applyFill="1" applyBorder="1" applyAlignment="1">
      <alignment horizontal="center" vertical="center"/>
    </xf>
    <xf numFmtId="0" fontId="114" fillId="46" borderId="42" xfId="1152" applyFont="1" applyFill="1" applyBorder="1"/>
    <xf numFmtId="0" fontId="94" fillId="34" borderId="45" xfId="2271" applyFont="1" applyFill="1" applyBorder="1" applyAlignment="1">
      <alignment horizontal="center" vertical="center"/>
    </xf>
    <xf numFmtId="0" fontId="113" fillId="34" borderId="46" xfId="1152" applyFont="1" applyFill="1" applyBorder="1"/>
    <xf numFmtId="0" fontId="16" fillId="0" borderId="0" xfId="2271" applyAlignment="1">
      <alignment horizontal="center" vertical="center"/>
    </xf>
    <xf numFmtId="0" fontId="26" fillId="37" borderId="6" xfId="1152" applyFont="1" applyFill="1" applyBorder="1" applyAlignment="1">
      <alignment horizontal="center" vertical="center"/>
    </xf>
    <xf numFmtId="0" fontId="91" fillId="0" borderId="12" xfId="0" applyFont="1" applyBorder="1" applyAlignment="1">
      <alignment horizontal="center" vertical="center"/>
    </xf>
    <xf numFmtId="0" fontId="91" fillId="0" borderId="13" xfId="0" applyFont="1" applyBorder="1" applyAlignment="1">
      <alignment horizontal="center" vertical="center"/>
    </xf>
    <xf numFmtId="0" fontId="91" fillId="0" borderId="12" xfId="0" quotePrefix="1" applyFont="1" applyBorder="1" applyAlignment="1">
      <alignment horizontal="left" vertical="center"/>
    </xf>
    <xf numFmtId="0" fontId="91" fillId="0" borderId="13" xfId="0" quotePrefix="1" applyFont="1" applyBorder="1" applyAlignment="1">
      <alignment horizontal="left" vertical="center"/>
    </xf>
    <xf numFmtId="0" fontId="92" fillId="0" borderId="23" xfId="0" quotePrefix="1" applyFont="1" applyBorder="1" applyAlignment="1">
      <alignment horizontal="center" vertical="center" wrapText="1"/>
    </xf>
    <xf numFmtId="0" fontId="92" fillId="0" borderId="17" xfId="0" applyFont="1" applyBorder="1" applyAlignment="1">
      <alignment horizontal="center" vertical="center" wrapText="1"/>
    </xf>
    <xf numFmtId="0" fontId="92" fillId="0" borderId="22" xfId="0" applyFont="1" applyBorder="1" applyAlignment="1">
      <alignment horizontal="center" vertical="center" wrapText="1"/>
    </xf>
    <xf numFmtId="0" fontId="92" fillId="0" borderId="25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 wrapText="1"/>
    </xf>
    <xf numFmtId="0" fontId="92" fillId="0" borderId="26" xfId="0" applyFont="1" applyBorder="1" applyAlignment="1">
      <alignment horizontal="center" vertical="center" wrapText="1"/>
    </xf>
    <xf numFmtId="0" fontId="92" fillId="0" borderId="24" xfId="0" applyFont="1" applyBorder="1" applyAlignment="1">
      <alignment horizontal="center" vertical="center" wrapText="1"/>
    </xf>
    <xf numFmtId="0" fontId="92" fillId="0" borderId="15" xfId="0" applyFont="1" applyBorder="1" applyAlignment="1">
      <alignment horizontal="center" vertical="center" wrapText="1"/>
    </xf>
    <xf numFmtId="0" fontId="92" fillId="0" borderId="21" xfId="0" applyFont="1" applyBorder="1" applyAlignment="1">
      <alignment horizontal="center" vertical="center" wrapText="1"/>
    </xf>
    <xf numFmtId="0" fontId="91" fillId="0" borderId="18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90" fillId="0" borderId="14" xfId="0" applyFont="1" applyBorder="1" applyAlignment="1">
      <alignment horizontal="center" vertical="center"/>
    </xf>
    <xf numFmtId="0" fontId="91" fillId="0" borderId="6" xfId="0" applyFont="1" applyBorder="1" applyAlignment="1">
      <alignment horizontal="center" vertical="center"/>
    </xf>
    <xf numFmtId="0" fontId="91" fillId="0" borderId="6" xfId="0" applyFont="1" applyBorder="1" applyAlignment="1">
      <alignment horizontal="center" vertical="center" wrapText="1"/>
    </xf>
    <xf numFmtId="0" fontId="25" fillId="36" borderId="46" xfId="0" applyFont="1" applyFill="1" applyBorder="1"/>
    <xf numFmtId="0" fontId="114" fillId="37" borderId="42" xfId="0" applyFont="1" applyFill="1" applyBorder="1"/>
    <xf numFmtId="0" fontId="114" fillId="37" borderId="84" xfId="0" applyFont="1" applyFill="1" applyBorder="1"/>
    <xf numFmtId="0" fontId="144" fillId="37" borderId="53" xfId="2268" applyFont="1" applyFill="1" applyBorder="1" applyAlignment="1">
      <alignment horizontal="center" vertical="center"/>
    </xf>
    <xf numFmtId="0" fontId="144" fillId="37" borderId="70" xfId="2268" applyFont="1" applyFill="1" applyBorder="1" applyAlignment="1">
      <alignment horizontal="center" vertical="center"/>
    </xf>
    <xf numFmtId="0" fontId="144" fillId="37" borderId="42" xfId="2268" applyFont="1" applyFill="1" applyBorder="1" applyAlignment="1">
      <alignment horizontal="center" vertical="center"/>
    </xf>
    <xf numFmtId="0" fontId="135" fillId="0" borderId="14" xfId="2268" applyFont="1" applyBorder="1" applyAlignment="1">
      <alignment horizontal="center" vertical="center"/>
    </xf>
    <xf numFmtId="0" fontId="26" fillId="0" borderId="6" xfId="0" quotePrefix="1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/>
    </xf>
    <xf numFmtId="0" fontId="26" fillId="0" borderId="6" xfId="0" applyFont="1" applyBorder="1" applyAlignment="1">
      <alignment horizontal="left" vertical="center"/>
    </xf>
    <xf numFmtId="0" fontId="82" fillId="0" borderId="23" xfId="0" quotePrefix="1" applyFont="1" applyBorder="1" applyAlignment="1">
      <alignment horizontal="center" vertical="center" wrapText="1"/>
    </xf>
    <xf numFmtId="0" fontId="82" fillId="0" borderId="17" xfId="0" applyFont="1" applyBorder="1" applyAlignment="1">
      <alignment horizontal="center" vertical="center" wrapText="1"/>
    </xf>
    <xf numFmtId="0" fontId="82" fillId="0" borderId="22" xfId="0" applyFont="1" applyBorder="1" applyAlignment="1">
      <alignment horizontal="center" vertical="center" wrapText="1"/>
    </xf>
    <xf numFmtId="0" fontId="82" fillId="0" borderId="25" xfId="0" applyFont="1" applyBorder="1" applyAlignment="1">
      <alignment horizontal="center" vertical="center" wrapText="1"/>
    </xf>
    <xf numFmtId="0" fontId="82" fillId="0" borderId="0" xfId="0" applyFont="1" applyAlignment="1">
      <alignment horizontal="center" vertical="center" wrapText="1"/>
    </xf>
    <xf numFmtId="0" fontId="82" fillId="0" borderId="26" xfId="0" applyFont="1" applyBorder="1" applyAlignment="1">
      <alignment horizontal="center" vertical="center" wrapText="1"/>
    </xf>
    <xf numFmtId="0" fontId="82" fillId="0" borderId="24" xfId="0" applyFont="1" applyBorder="1" applyAlignment="1">
      <alignment horizontal="center" vertical="center" wrapText="1"/>
    </xf>
    <xf numFmtId="0" fontId="82" fillId="0" borderId="15" xfId="0" applyFont="1" applyBorder="1" applyAlignment="1">
      <alignment horizontal="center" vertical="center" wrapText="1"/>
    </xf>
    <xf numFmtId="0" fontId="82" fillId="0" borderId="21" xfId="0" applyFont="1" applyBorder="1" applyAlignment="1">
      <alignment horizontal="center" vertical="center" wrapText="1"/>
    </xf>
    <xf numFmtId="0" fontId="26" fillId="0" borderId="6" xfId="0" applyFont="1" applyBorder="1" applyAlignment="1">
      <alignment horizontal="center" vertical="center" wrapText="1"/>
    </xf>
    <xf numFmtId="0" fontId="24" fillId="0" borderId="26" xfId="2268" applyBorder="1" applyAlignment="1">
      <alignment horizontal="left" vertical="center"/>
    </xf>
    <xf numFmtId="0" fontId="143" fillId="37" borderId="31" xfId="2268" applyFont="1" applyFill="1" applyBorder="1" applyAlignment="1">
      <alignment horizontal="left" vertical="center" wrapText="1"/>
    </xf>
    <xf numFmtId="0" fontId="143" fillId="37" borderId="32" xfId="2268" applyFont="1" applyFill="1" applyBorder="1" applyAlignment="1">
      <alignment horizontal="left" vertical="center" wrapText="1"/>
    </xf>
    <xf numFmtId="0" fontId="81" fillId="0" borderId="6" xfId="0" quotePrefix="1" applyFont="1" applyBorder="1" applyAlignment="1">
      <alignment horizontal="center" vertical="center" wrapText="1"/>
    </xf>
    <xf numFmtId="0" fontId="81" fillId="0" borderId="6" xfId="0" applyFont="1" applyBorder="1" applyAlignment="1">
      <alignment horizontal="center" vertical="center" wrapText="1"/>
    </xf>
    <xf numFmtId="0" fontId="26" fillId="36" borderId="6" xfId="0" quotePrefix="1" applyFont="1" applyFill="1" applyBorder="1" applyAlignment="1">
      <alignment horizontal="left" vertical="center"/>
    </xf>
    <xf numFmtId="0" fontId="26" fillId="36" borderId="6" xfId="0" applyFont="1" applyFill="1" applyBorder="1" applyAlignment="1">
      <alignment horizontal="left" vertical="center"/>
    </xf>
    <xf numFmtId="0" fontId="26" fillId="0" borderId="12" xfId="0" quotePrefix="1" applyFont="1" applyBorder="1" applyAlignment="1">
      <alignment horizontal="center" vertical="center"/>
    </xf>
    <xf numFmtId="0" fontId="26" fillId="0" borderId="14" xfId="0" applyFont="1" applyBorder="1" applyAlignment="1">
      <alignment horizontal="center" vertical="center"/>
    </xf>
    <xf numFmtId="43" fontId="95" fillId="0" borderId="0" xfId="2268" applyNumberFormat="1" applyFont="1" applyAlignment="1">
      <alignment horizontal="center" vertical="center" wrapText="1"/>
    </xf>
    <xf numFmtId="0" fontId="143" fillId="37" borderId="29" xfId="2268" applyFont="1" applyFill="1" applyBorder="1" applyAlignment="1">
      <alignment horizontal="center" vertical="center" wrapText="1"/>
    </xf>
    <xf numFmtId="0" fontId="144" fillId="37" borderId="40" xfId="2268" applyFont="1" applyFill="1" applyBorder="1" applyAlignment="1">
      <alignment horizontal="center" vertical="center"/>
    </xf>
    <xf numFmtId="0" fontId="143" fillId="37" borderId="69" xfId="2268" applyFont="1" applyFill="1" applyBorder="1" applyAlignment="1">
      <alignment horizontal="left" vertical="center" wrapText="1"/>
    </xf>
    <xf numFmtId="0" fontId="26" fillId="0" borderId="6" xfId="0" quotePrefix="1" applyFont="1" applyBorder="1" applyAlignment="1">
      <alignment horizontal="left" vertical="center"/>
    </xf>
    <xf numFmtId="0" fontId="26" fillId="0" borderId="23" xfId="0" quotePrefix="1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0" fontId="24" fillId="0" borderId="0" xfId="2268" applyAlignment="1">
      <alignment horizontal="center" vertical="center"/>
    </xf>
    <xf numFmtId="0" fontId="12" fillId="0" borderId="0" xfId="2268" applyFont="1" applyAlignment="1">
      <alignment horizontal="left" vertical="top" textRotation="90"/>
    </xf>
    <xf numFmtId="0" fontId="24" fillId="0" borderId="0" xfId="2268" applyAlignment="1">
      <alignment horizontal="left" vertical="top" textRotation="90"/>
    </xf>
    <xf numFmtId="0" fontId="24" fillId="0" borderId="0" xfId="2268" applyAlignment="1">
      <alignment horizontal="left" vertical="center" wrapText="1"/>
    </xf>
    <xf numFmtId="0" fontId="143" fillId="37" borderId="31" xfId="2268" applyFont="1" applyFill="1" applyBorder="1" applyAlignment="1">
      <alignment horizontal="center" vertical="center" wrapText="1"/>
    </xf>
    <xf numFmtId="0" fontId="143" fillId="37" borderId="32" xfId="2268" applyFont="1" applyFill="1" applyBorder="1" applyAlignment="1">
      <alignment horizontal="center" vertical="center" wrapText="1"/>
    </xf>
    <xf numFmtId="0" fontId="143" fillId="37" borderId="73" xfId="2268" applyFont="1" applyFill="1" applyBorder="1" applyAlignment="1">
      <alignment horizontal="center" vertical="center" wrapText="1"/>
    </xf>
    <xf numFmtId="0" fontId="143" fillId="37" borderId="17" xfId="2268" applyFont="1" applyFill="1" applyBorder="1" applyAlignment="1">
      <alignment horizontal="center" vertical="center" wrapText="1"/>
    </xf>
    <xf numFmtId="0" fontId="143" fillId="37" borderId="22" xfId="2268" applyFont="1" applyFill="1" applyBorder="1" applyAlignment="1">
      <alignment horizontal="center" vertical="center" wrapText="1"/>
    </xf>
    <xf numFmtId="0" fontId="135" fillId="0" borderId="17" xfId="2268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4" fillId="0" borderId="17" xfId="2268" applyBorder="1" applyAlignment="1">
      <alignment horizontal="center" vertical="center" wrapText="1"/>
    </xf>
    <xf numFmtId="0" fontId="151" fillId="0" borderId="14" xfId="2268" applyFont="1" applyBorder="1" applyAlignment="1">
      <alignment horizontal="center" vertical="center"/>
    </xf>
    <xf numFmtId="0" fontId="85" fillId="0" borderId="6" xfId="1557" quotePrefix="1" applyFont="1" applyBorder="1" applyAlignment="1">
      <alignment horizontal="center" vertical="center"/>
    </xf>
    <xf numFmtId="0" fontId="85" fillId="0" borderId="6" xfId="1557" applyFont="1" applyBorder="1" applyAlignment="1">
      <alignment horizontal="center" vertical="center"/>
    </xf>
    <xf numFmtId="0" fontId="82" fillId="0" borderId="23" xfId="1557" quotePrefix="1" applyFont="1" applyBorder="1" applyAlignment="1">
      <alignment horizontal="center" vertical="center" wrapText="1"/>
    </xf>
    <xf numFmtId="0" fontId="82" fillId="0" borderId="17" xfId="1557" applyFont="1" applyBorder="1" applyAlignment="1">
      <alignment horizontal="center" vertical="center" wrapText="1"/>
    </xf>
    <xf numFmtId="0" fontId="82" fillId="0" borderId="22" xfId="1557" applyFont="1" applyBorder="1" applyAlignment="1">
      <alignment horizontal="center" vertical="center" wrapText="1"/>
    </xf>
    <xf numFmtId="0" fontId="82" fillId="0" borderId="25" xfId="1557" applyFont="1" applyBorder="1" applyAlignment="1">
      <alignment horizontal="center" vertical="center" wrapText="1"/>
    </xf>
    <xf numFmtId="0" fontId="82" fillId="0" borderId="0" xfId="1557" applyFont="1" applyAlignment="1">
      <alignment horizontal="center" vertical="center" wrapText="1"/>
    </xf>
    <xf numFmtId="0" fontId="82" fillId="0" borderId="26" xfId="1557" applyFont="1" applyBorder="1" applyAlignment="1">
      <alignment horizontal="center" vertical="center" wrapText="1"/>
    </xf>
    <xf numFmtId="0" fontId="82" fillId="0" borderId="24" xfId="1557" applyFont="1" applyBorder="1" applyAlignment="1">
      <alignment horizontal="center" vertical="center" wrapText="1"/>
    </xf>
    <xf numFmtId="0" fontId="82" fillId="0" borderId="15" xfId="1557" applyFont="1" applyBorder="1" applyAlignment="1">
      <alignment horizontal="center" vertical="center" wrapText="1"/>
    </xf>
    <xf numFmtId="0" fontId="82" fillId="0" borderId="21" xfId="1557" applyFont="1" applyBorder="1" applyAlignment="1">
      <alignment horizontal="center" vertical="center" wrapText="1"/>
    </xf>
    <xf numFmtId="0" fontId="26" fillId="0" borderId="6" xfId="1557" applyFont="1" applyBorder="1" applyAlignment="1">
      <alignment horizontal="center" vertical="center"/>
    </xf>
    <xf numFmtId="0" fontId="26" fillId="0" borderId="6" xfId="1557" applyFont="1" applyBorder="1" applyAlignment="1">
      <alignment horizontal="center" vertical="center" wrapText="1"/>
    </xf>
    <xf numFmtId="0" fontId="26" fillId="0" borderId="6" xfId="1557" quotePrefix="1" applyFont="1" applyBorder="1" applyAlignment="1">
      <alignment horizontal="center" vertical="center"/>
    </xf>
    <xf numFmtId="0" fontId="24" fillId="0" borderId="0" xfId="2268" applyAlignment="1">
      <alignment horizontal="center" vertical="top" textRotation="90"/>
    </xf>
    <xf numFmtId="0" fontId="26" fillId="37" borderId="6" xfId="2270" applyFont="1" applyFill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85" fillId="0" borderId="6" xfId="0" quotePrefix="1" applyFont="1" applyBorder="1" applyAlignment="1">
      <alignment horizontal="center" vertical="center"/>
    </xf>
    <xf numFmtId="0" fontId="27" fillId="0" borderId="6" xfId="0" quotePrefix="1" applyFont="1" applyBorder="1" applyAlignment="1">
      <alignment horizontal="left" vertical="center"/>
    </xf>
    <xf numFmtId="0" fontId="27" fillId="0" borderId="6" xfId="0" applyFont="1" applyBorder="1" applyAlignment="1">
      <alignment horizontal="left" vertical="center"/>
    </xf>
    <xf numFmtId="0" fontId="81" fillId="0" borderId="23" xfId="0" quotePrefix="1" applyFont="1" applyBorder="1" applyAlignment="1">
      <alignment horizontal="center" vertical="center" wrapText="1"/>
    </xf>
    <xf numFmtId="0" fontId="81" fillId="0" borderId="17" xfId="0" applyFont="1" applyBorder="1" applyAlignment="1">
      <alignment horizontal="center" vertical="center" wrapText="1"/>
    </xf>
    <xf numFmtId="0" fontId="81" fillId="0" borderId="22" xfId="0" applyFont="1" applyBorder="1" applyAlignment="1">
      <alignment horizontal="center" vertical="center" wrapText="1"/>
    </xf>
    <xf numFmtId="0" fontId="81" fillId="0" borderId="25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 wrapText="1"/>
    </xf>
    <xf numFmtId="0" fontId="81" fillId="0" borderId="26" xfId="0" applyFont="1" applyBorder="1" applyAlignment="1">
      <alignment horizontal="center" vertical="center" wrapText="1"/>
    </xf>
    <xf numFmtId="0" fontId="81" fillId="0" borderId="24" xfId="0" applyFont="1" applyBorder="1" applyAlignment="1">
      <alignment horizontal="center" vertical="center" wrapText="1"/>
    </xf>
    <xf numFmtId="0" fontId="81" fillId="0" borderId="15" xfId="0" applyFont="1" applyBorder="1" applyAlignment="1">
      <alignment horizontal="center" vertical="center" wrapText="1"/>
    </xf>
    <xf numFmtId="0" fontId="81" fillId="0" borderId="21" xfId="0" applyFont="1" applyBorder="1" applyAlignment="1">
      <alignment horizontal="center" vertical="center" wrapText="1"/>
    </xf>
    <xf numFmtId="0" fontId="144" fillId="37" borderId="63" xfId="2268" applyFont="1" applyFill="1" applyBorder="1" applyAlignment="1">
      <alignment horizontal="center" vertical="center" wrapText="1"/>
    </xf>
    <xf numFmtId="0" fontId="26" fillId="0" borderId="6" xfId="832" applyFont="1" applyBorder="1" applyAlignment="1">
      <alignment horizontal="left" vertical="center"/>
    </xf>
    <xf numFmtId="0" fontId="27" fillId="0" borderId="6" xfId="832" quotePrefix="1" applyFont="1" applyBorder="1" applyAlignment="1">
      <alignment horizontal="left" vertical="center"/>
    </xf>
    <xf numFmtId="0" fontId="27" fillId="0" borderId="6" xfId="832" applyFont="1" applyBorder="1" applyAlignment="1">
      <alignment horizontal="left" vertical="center"/>
    </xf>
    <xf numFmtId="0" fontId="81" fillId="0" borderId="23" xfId="832" quotePrefix="1" applyFont="1" applyBorder="1" applyAlignment="1">
      <alignment horizontal="center" vertical="center" wrapText="1"/>
    </xf>
    <xf numFmtId="0" fontId="81" fillId="0" borderId="17" xfId="832" applyFont="1" applyBorder="1" applyAlignment="1">
      <alignment horizontal="center" vertical="center" wrapText="1"/>
    </xf>
    <xf numFmtId="0" fontId="81" fillId="0" borderId="22" xfId="832" applyFont="1" applyBorder="1" applyAlignment="1">
      <alignment horizontal="center" vertical="center" wrapText="1"/>
    </xf>
    <xf numFmtId="0" fontId="81" fillId="0" borderId="25" xfId="832" applyFont="1" applyBorder="1" applyAlignment="1">
      <alignment horizontal="center" vertical="center" wrapText="1"/>
    </xf>
    <xf numFmtId="0" fontId="81" fillId="0" borderId="0" xfId="832" applyFont="1" applyAlignment="1">
      <alignment horizontal="center" vertical="center" wrapText="1"/>
    </xf>
    <xf numFmtId="0" fontId="81" fillId="0" borderId="26" xfId="832" applyFont="1" applyBorder="1" applyAlignment="1">
      <alignment horizontal="center" vertical="center" wrapText="1"/>
    </xf>
    <xf numFmtId="0" fontId="81" fillId="0" borderId="24" xfId="832" applyFont="1" applyBorder="1" applyAlignment="1">
      <alignment horizontal="center" vertical="center" wrapText="1"/>
    </xf>
    <xf numFmtId="0" fontId="81" fillId="0" borderId="15" xfId="832" applyFont="1" applyBorder="1" applyAlignment="1">
      <alignment horizontal="center" vertical="center" wrapText="1"/>
    </xf>
    <xf numFmtId="0" fontId="81" fillId="0" borderId="21" xfId="832" applyFont="1" applyBorder="1" applyAlignment="1">
      <alignment horizontal="center" vertical="center" wrapText="1"/>
    </xf>
    <xf numFmtId="0" fontId="85" fillId="0" borderId="6" xfId="832" quotePrefix="1" applyFont="1" applyBorder="1" applyAlignment="1">
      <alignment horizontal="center" vertical="center"/>
    </xf>
    <xf numFmtId="0" fontId="85" fillId="0" borderId="6" xfId="832" applyFont="1" applyBorder="1" applyAlignment="1">
      <alignment horizontal="center" vertical="center"/>
    </xf>
    <xf numFmtId="0" fontId="26" fillId="0" borderId="6" xfId="832" quotePrefix="1" applyFont="1" applyBorder="1" applyAlignment="1">
      <alignment horizontal="center" vertical="center"/>
    </xf>
    <xf numFmtId="0" fontId="26" fillId="0" borderId="6" xfId="832" applyFont="1" applyBorder="1" applyAlignment="1">
      <alignment horizontal="center" vertical="center"/>
    </xf>
    <xf numFmtId="0" fontId="26" fillId="0" borderId="6" xfId="832" applyFont="1" applyBorder="1" applyAlignment="1">
      <alignment horizontal="center" vertical="center" wrapText="1"/>
    </xf>
    <xf numFmtId="0" fontId="24" fillId="0" borderId="0" xfId="2268" applyAlignment="1">
      <alignment horizontal="center" vertical="center" wrapText="1"/>
    </xf>
    <xf numFmtId="0" fontId="100" fillId="41" borderId="0" xfId="2268" applyFont="1" applyFill="1" applyAlignment="1">
      <alignment horizontal="right"/>
    </xf>
    <xf numFmtId="0" fontId="24" fillId="0" borderId="0" xfId="2268" applyAlignment="1">
      <alignment horizontal="right" vertical="center" wrapText="1"/>
    </xf>
    <xf numFmtId="0" fontId="24" fillId="0" borderId="0" xfId="2268" applyAlignment="1">
      <alignment horizontal="right"/>
    </xf>
    <xf numFmtId="0" fontId="94" fillId="39" borderId="36" xfId="2268" applyFont="1" applyFill="1" applyBorder="1" applyAlignment="1">
      <alignment horizontal="center" vertical="center" wrapText="1"/>
    </xf>
    <xf numFmtId="0" fontId="94" fillId="39" borderId="29" xfId="2268" applyFont="1" applyFill="1" applyBorder="1" applyAlignment="1">
      <alignment horizontal="center" vertical="center" wrapText="1"/>
    </xf>
    <xf numFmtId="0" fontId="94" fillId="39" borderId="52" xfId="2268" applyFont="1" applyFill="1" applyBorder="1" applyAlignment="1">
      <alignment horizontal="center" vertical="center" wrapText="1"/>
    </xf>
    <xf numFmtId="0" fontId="95" fillId="46" borderId="29" xfId="2268" applyFont="1" applyFill="1" applyBorder="1" applyAlignment="1">
      <alignment horizontal="center" vertical="center"/>
    </xf>
    <xf numFmtId="0" fontId="94" fillId="34" borderId="33" xfId="2268" applyFont="1" applyFill="1" applyBorder="1" applyAlignment="1">
      <alignment horizontal="center" vertical="center"/>
    </xf>
    <xf numFmtId="0" fontId="100" fillId="41" borderId="15" xfId="2268" applyFont="1" applyFill="1" applyBorder="1" applyAlignment="1">
      <alignment horizontal="right"/>
    </xf>
    <xf numFmtId="0" fontId="26" fillId="0" borderId="6" xfId="832" quotePrefix="1" applyFont="1" applyBorder="1" applyAlignment="1">
      <alignment horizontal="left" vertical="center"/>
    </xf>
    <xf numFmtId="0" fontId="81" fillId="0" borderId="6" xfId="832" quotePrefix="1" applyFont="1" applyBorder="1" applyAlignment="1">
      <alignment horizontal="center" vertical="center" wrapText="1"/>
    </xf>
    <xf numFmtId="0" fontId="81" fillId="0" borderId="6" xfId="832" applyFont="1" applyBorder="1" applyAlignment="1">
      <alignment horizontal="center" vertical="center" wrapText="1"/>
    </xf>
    <xf numFmtId="0" fontId="26" fillId="0" borderId="6" xfId="832" applyFont="1" applyBorder="1" applyAlignment="1">
      <alignment vertical="center"/>
    </xf>
    <xf numFmtId="0" fontId="26" fillId="0" borderId="6" xfId="832" applyFont="1" applyBorder="1" applyAlignment="1">
      <alignment vertical="center" wrapText="1"/>
    </xf>
    <xf numFmtId="0" fontId="27" fillId="0" borderId="6" xfId="0" quotePrefix="1" applyFont="1" applyBorder="1" applyAlignment="1">
      <alignment horizontal="center" vertical="center"/>
    </xf>
    <xf numFmtId="0" fontId="94" fillId="34" borderId="59" xfId="2268" applyFont="1" applyFill="1" applyBorder="1" applyAlignment="1">
      <alignment horizontal="center" vertical="center" wrapText="1"/>
    </xf>
    <xf numFmtId="0" fontId="94" fillId="34" borderId="60" xfId="2268" applyFont="1" applyFill="1" applyBorder="1" applyAlignment="1">
      <alignment horizontal="center" vertical="center" wrapText="1"/>
    </xf>
    <xf numFmtId="0" fontId="24" fillId="0" borderId="23" xfId="2268" applyBorder="1" applyAlignment="1">
      <alignment horizontal="center" vertical="center"/>
    </xf>
    <xf numFmtId="0" fontId="24" fillId="0" borderId="17" xfId="2268" applyBorder="1" applyAlignment="1">
      <alignment horizontal="center" vertical="center"/>
    </xf>
    <xf numFmtId="0" fontId="24" fillId="0" borderId="22" xfId="2268" applyBorder="1" applyAlignment="1">
      <alignment horizontal="center" vertical="center"/>
    </xf>
    <xf numFmtId="0" fontId="94" fillId="39" borderId="66" xfId="2268" applyFont="1" applyFill="1" applyBorder="1" applyAlignment="1">
      <alignment horizontal="center" vertical="center" wrapText="1"/>
    </xf>
    <xf numFmtId="0" fontId="94" fillId="39" borderId="37" xfId="2268" applyFont="1" applyFill="1" applyBorder="1" applyAlignment="1">
      <alignment horizontal="center" vertical="center" wrapText="1"/>
    </xf>
    <xf numFmtId="0" fontId="94" fillId="39" borderId="67" xfId="2268" applyFont="1" applyFill="1" applyBorder="1" applyAlignment="1">
      <alignment horizontal="center" vertical="center" wrapText="1"/>
    </xf>
    <xf numFmtId="0" fontId="94" fillId="39" borderId="63" xfId="2268" applyFont="1" applyFill="1" applyBorder="1" applyAlignment="1">
      <alignment horizontal="center" vertical="center" wrapText="1"/>
    </xf>
    <xf numFmtId="0" fontId="94" fillId="39" borderId="64" xfId="2268" applyFont="1" applyFill="1" applyBorder="1" applyAlignment="1">
      <alignment horizontal="center" vertical="center" wrapText="1"/>
    </xf>
    <xf numFmtId="0" fontId="96" fillId="41" borderId="15" xfId="2268" applyFont="1" applyFill="1" applyBorder="1" applyAlignment="1">
      <alignment horizontal="right"/>
    </xf>
    <xf numFmtId="0" fontId="81" fillId="0" borderId="23" xfId="0" applyFont="1" applyBorder="1" applyAlignment="1">
      <alignment horizontal="center" vertical="center" wrapText="1"/>
    </xf>
    <xf numFmtId="0" fontId="143" fillId="37" borderId="41" xfId="2268" applyFont="1" applyFill="1" applyBorder="1" applyAlignment="1">
      <alignment horizontal="left" vertical="center"/>
    </xf>
    <xf numFmtId="0" fontId="143" fillId="37" borderId="39" xfId="2268" applyFont="1" applyFill="1" applyBorder="1" applyAlignment="1">
      <alignment horizontal="center" vertical="center" wrapText="1"/>
    </xf>
    <xf numFmtId="0" fontId="8" fillId="0" borderId="17" xfId="2268" applyFont="1" applyBorder="1" applyAlignment="1">
      <alignment horizontal="right" vertical="center" wrapText="1"/>
    </xf>
    <xf numFmtId="0" fontId="107" fillId="0" borderId="26" xfId="2268" applyFont="1" applyBorder="1" applyAlignment="1">
      <alignment horizontal="left" vertical="center"/>
    </xf>
    <xf numFmtId="0" fontId="144" fillId="37" borderId="76" xfId="2268" applyFont="1" applyFill="1" applyBorder="1" applyAlignment="1">
      <alignment horizontal="center" vertical="center"/>
    </xf>
    <xf numFmtId="0" fontId="144" fillId="37" borderId="86" xfId="2268" applyFont="1" applyFill="1" applyBorder="1" applyAlignment="1">
      <alignment horizontal="center" vertical="center"/>
    </xf>
    <xf numFmtId="0" fontId="144" fillId="37" borderId="46" xfId="2268" applyFont="1" applyFill="1" applyBorder="1" applyAlignment="1">
      <alignment horizontal="center" vertical="center"/>
    </xf>
    <xf numFmtId="0" fontId="144" fillId="37" borderId="47" xfId="2268" applyFont="1" applyFill="1" applyBorder="1" applyAlignment="1">
      <alignment horizontal="center" vertical="center" wrapText="1"/>
    </xf>
    <xf numFmtId="0" fontId="144" fillId="37" borderId="84" xfId="2268" applyFont="1" applyFill="1" applyBorder="1" applyAlignment="1">
      <alignment horizontal="center" vertical="center" wrapText="1"/>
    </xf>
    <xf numFmtId="0" fontId="28" fillId="0" borderId="18" xfId="2136" applyFont="1" applyBorder="1" applyAlignment="1">
      <alignment horizontal="right" vertical="center"/>
    </xf>
    <xf numFmtId="0" fontId="28" fillId="0" borderId="16" xfId="2136" applyFont="1" applyBorder="1" applyAlignment="1">
      <alignment horizontal="right" vertical="center"/>
    </xf>
    <xf numFmtId="0" fontId="28" fillId="0" borderId="18" xfId="2136" applyFont="1" applyBorder="1" applyAlignment="1">
      <alignment horizontal="left" vertical="center"/>
    </xf>
    <xf numFmtId="0" fontId="28" fillId="0" borderId="16" xfId="2136" applyFont="1" applyBorder="1" applyAlignment="1">
      <alignment horizontal="left" vertical="center"/>
    </xf>
    <xf numFmtId="0" fontId="29" fillId="0" borderId="18" xfId="2136" applyFont="1" applyBorder="1" applyAlignment="1">
      <alignment horizontal="center" vertical="center"/>
    </xf>
    <xf numFmtId="0" fontId="29" fillId="0" borderId="19" xfId="2136" applyFont="1" applyBorder="1" applyAlignment="1">
      <alignment horizontal="center" vertical="center"/>
    </xf>
    <xf numFmtId="0" fontId="29" fillId="0" borderId="16" xfId="2136" applyFont="1" applyBorder="1" applyAlignment="1">
      <alignment horizontal="center" vertical="center"/>
    </xf>
    <xf numFmtId="0" fontId="33" fillId="0" borderId="20" xfId="2136" applyFont="1" applyBorder="1" applyAlignment="1">
      <alignment horizontal="center" vertical="center"/>
    </xf>
    <xf numFmtId="0" fontId="33" fillId="0" borderId="0" xfId="2136" applyFont="1" applyAlignment="1">
      <alignment horizontal="center" vertical="center"/>
    </xf>
    <xf numFmtId="0" fontId="29" fillId="0" borderId="6" xfId="2136" applyFont="1" applyBorder="1" applyAlignment="1">
      <alignment horizontal="center" vertical="center"/>
    </xf>
    <xf numFmtId="0" fontId="26" fillId="37" borderId="6" xfId="2274" applyFont="1" applyFill="1" applyBorder="1" applyAlignment="1">
      <alignment horizontal="center" vertical="center"/>
    </xf>
    <xf numFmtId="0" fontId="144" fillId="37" borderId="47" xfId="2268" applyFont="1" applyFill="1" applyBorder="1" applyAlignment="1">
      <alignment horizontal="center" vertical="center"/>
    </xf>
    <xf numFmtId="0" fontId="144" fillId="37" borderId="84" xfId="2268" applyFont="1" applyFill="1" applyBorder="1" applyAlignment="1">
      <alignment horizontal="center" vertical="center"/>
    </xf>
    <xf numFmtId="0" fontId="85" fillId="0" borderId="12" xfId="0" applyFont="1" applyBorder="1" applyAlignment="1">
      <alignment horizontal="center" vertical="center"/>
    </xf>
    <xf numFmtId="0" fontId="85" fillId="0" borderId="14" xfId="0" applyFont="1" applyBorder="1" applyAlignment="1">
      <alignment horizontal="center" vertical="center"/>
    </xf>
    <xf numFmtId="0" fontId="81" fillId="0" borderId="17" xfId="0" quotePrefix="1" applyFont="1" applyBorder="1" applyAlignment="1">
      <alignment horizontal="center" vertical="center" wrapText="1"/>
    </xf>
    <xf numFmtId="0" fontId="81" fillId="0" borderId="22" xfId="0" quotePrefix="1" applyFont="1" applyBorder="1" applyAlignment="1">
      <alignment horizontal="center" vertical="center" wrapText="1"/>
    </xf>
    <xf numFmtId="0" fontId="81" fillId="0" borderId="25" xfId="0" quotePrefix="1" applyFont="1" applyBorder="1" applyAlignment="1">
      <alignment horizontal="center" vertical="center" wrapText="1"/>
    </xf>
    <xf numFmtId="0" fontId="81" fillId="0" borderId="0" xfId="0" quotePrefix="1" applyFont="1" applyAlignment="1">
      <alignment horizontal="center" vertical="center" wrapText="1"/>
    </xf>
    <xf numFmtId="0" fontId="81" fillId="0" borderId="26" xfId="0" quotePrefix="1" applyFont="1" applyBorder="1" applyAlignment="1">
      <alignment horizontal="center" vertical="center" wrapText="1"/>
    </xf>
    <xf numFmtId="0" fontId="81" fillId="0" borderId="24" xfId="0" quotePrefix="1" applyFont="1" applyBorder="1" applyAlignment="1">
      <alignment horizontal="center" vertical="center" wrapText="1"/>
    </xf>
    <xf numFmtId="0" fontId="81" fillId="0" borderId="15" xfId="0" quotePrefix="1" applyFont="1" applyBorder="1" applyAlignment="1">
      <alignment horizontal="center" vertical="center" wrapText="1"/>
    </xf>
    <xf numFmtId="0" fontId="81" fillId="0" borderId="21" xfId="0" quotePrefix="1" applyFont="1" applyBorder="1" applyAlignment="1">
      <alignment horizontal="center" vertical="center" wrapText="1"/>
    </xf>
    <xf numFmtId="0" fontId="26" fillId="0" borderId="12" xfId="0" applyFont="1" applyBorder="1" applyAlignment="1">
      <alignment horizontal="left" vertical="center"/>
    </xf>
    <xf numFmtId="0" fontId="26" fillId="0" borderId="13" xfId="0" applyFont="1" applyBorder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 wrapText="1"/>
    </xf>
    <xf numFmtId="0" fontId="26" fillId="0" borderId="16" xfId="0" applyFont="1" applyBorder="1" applyAlignment="1">
      <alignment horizontal="center" vertical="center" wrapText="1"/>
    </xf>
    <xf numFmtId="0" fontId="27" fillId="0" borderId="12" xfId="0" quotePrefix="1" applyFont="1" applyBorder="1" applyAlignment="1">
      <alignment horizontal="center" vertical="center"/>
    </xf>
    <xf numFmtId="0" fontId="27" fillId="0" borderId="14" xfId="0" quotePrefix="1" applyFont="1" applyBorder="1" applyAlignment="1">
      <alignment horizontal="center" vertical="center"/>
    </xf>
    <xf numFmtId="0" fontId="96" fillId="41" borderId="0" xfId="2268" applyFont="1" applyFill="1" applyAlignment="1">
      <alignment horizontal="right"/>
    </xf>
    <xf numFmtId="0" fontId="97" fillId="36" borderId="25" xfId="2268" quotePrefix="1" applyFont="1" applyFill="1" applyBorder="1" applyAlignment="1">
      <alignment horizontal="center" vertical="center" wrapText="1"/>
    </xf>
    <xf numFmtId="0" fontId="97" fillId="36" borderId="24" xfId="2268" applyFont="1" applyFill="1" applyBorder="1" applyAlignment="1">
      <alignment horizontal="center" vertical="center" wrapText="1"/>
    </xf>
    <xf numFmtId="0" fontId="95" fillId="46" borderId="28" xfId="2268" applyFont="1" applyFill="1" applyBorder="1" applyAlignment="1">
      <alignment horizontal="center" vertical="center"/>
    </xf>
    <xf numFmtId="0" fontId="94" fillId="34" borderId="68" xfId="2268" applyFont="1" applyFill="1" applyBorder="1" applyAlignment="1">
      <alignment horizontal="center" vertical="center"/>
    </xf>
    <xf numFmtId="0" fontId="120" fillId="36" borderId="25" xfId="2268" quotePrefix="1" applyFont="1" applyFill="1" applyBorder="1" applyAlignment="1">
      <alignment horizontal="center" vertical="center" wrapText="1"/>
    </xf>
    <xf numFmtId="0" fontId="120" fillId="36" borderId="24" xfId="2268" applyFont="1" applyFill="1" applyBorder="1" applyAlignment="1">
      <alignment horizontal="center" vertical="center" wrapText="1"/>
    </xf>
    <xf numFmtId="0" fontId="85" fillId="0" borderId="13" xfId="0" applyFont="1" applyBorder="1" applyAlignment="1">
      <alignment horizontal="center" vertical="center"/>
    </xf>
    <xf numFmtId="0" fontId="23" fillId="0" borderId="0" xfId="2268" applyFont="1" applyAlignment="1">
      <alignment horizontal="center" vertical="center" textRotation="90"/>
    </xf>
    <xf numFmtId="0" fontId="94" fillId="39" borderId="6" xfId="2268" applyFont="1" applyFill="1" applyBorder="1" applyAlignment="1">
      <alignment horizontal="center" vertical="center" wrapText="1"/>
    </xf>
    <xf numFmtId="0" fontId="95" fillId="46" borderId="6" xfId="2268" applyFont="1" applyFill="1" applyBorder="1" applyAlignment="1">
      <alignment horizontal="center" vertical="center"/>
    </xf>
    <xf numFmtId="0" fontId="94" fillId="34" borderId="6" xfId="2268" applyFont="1" applyFill="1" applyBorder="1" applyAlignment="1">
      <alignment horizontal="center" vertical="center"/>
    </xf>
    <xf numFmtId="0" fontId="99" fillId="36" borderId="18" xfId="2268" applyFont="1" applyFill="1" applyBorder="1" applyAlignment="1">
      <alignment horizontal="center" vertical="center" wrapText="1"/>
    </xf>
    <xf numFmtId="0" fontId="99" fillId="36" borderId="19" xfId="2268" applyFont="1" applyFill="1" applyBorder="1" applyAlignment="1">
      <alignment horizontal="center" vertical="center" wrapText="1"/>
    </xf>
    <xf numFmtId="0" fontId="99" fillId="36" borderId="16" xfId="2268" applyFont="1" applyFill="1" applyBorder="1" applyAlignment="1">
      <alignment horizontal="center" vertical="center" wrapText="1"/>
    </xf>
    <xf numFmtId="2" fontId="96" fillId="0" borderId="0" xfId="2268" applyNumberFormat="1" applyFont="1" applyAlignment="1">
      <alignment horizontal="center" vertical="center"/>
    </xf>
    <xf numFmtId="0" fontId="86" fillId="0" borderId="23" xfId="0" quotePrefix="1" applyFont="1" applyBorder="1" applyAlignment="1">
      <alignment horizontal="center" vertical="center" wrapText="1"/>
    </xf>
    <xf numFmtId="0" fontId="86" fillId="0" borderId="17" xfId="0" applyFont="1" applyBorder="1" applyAlignment="1">
      <alignment horizontal="center" vertical="center" wrapText="1"/>
    </xf>
    <xf numFmtId="0" fontId="86" fillId="0" borderId="22" xfId="0" applyFont="1" applyBorder="1" applyAlignment="1">
      <alignment horizontal="center" vertical="center" wrapText="1"/>
    </xf>
    <xf numFmtId="0" fontId="86" fillId="0" borderId="25" xfId="0" applyFont="1" applyBorder="1" applyAlignment="1">
      <alignment horizontal="center" vertical="center" wrapText="1"/>
    </xf>
    <xf numFmtId="0" fontId="86" fillId="0" borderId="0" xfId="0" applyFont="1" applyAlignment="1">
      <alignment horizontal="center" vertical="center" wrapText="1"/>
    </xf>
    <xf numFmtId="0" fontId="86" fillId="0" borderId="26" xfId="0" applyFont="1" applyBorder="1" applyAlignment="1">
      <alignment horizontal="center" vertical="center" wrapText="1"/>
    </xf>
    <xf numFmtId="0" fontId="86" fillId="0" borderId="24" xfId="0" applyFont="1" applyBorder="1" applyAlignment="1">
      <alignment horizontal="center" vertical="center" wrapText="1"/>
    </xf>
    <xf numFmtId="0" fontId="86" fillId="0" borderId="15" xfId="0" applyFont="1" applyBorder="1" applyAlignment="1">
      <alignment horizontal="center" vertical="center" wrapText="1"/>
    </xf>
    <xf numFmtId="0" fontId="86" fillId="0" borderId="21" xfId="0" applyFont="1" applyBorder="1" applyAlignment="1">
      <alignment horizontal="center" vertical="center" wrapText="1"/>
    </xf>
    <xf numFmtId="0" fontId="107" fillId="0" borderId="26" xfId="2268" applyFont="1" applyBorder="1" applyAlignment="1">
      <alignment horizontal="center" vertical="center"/>
    </xf>
    <xf numFmtId="0" fontId="112" fillId="0" borderId="0" xfId="2268" applyFont="1" applyAlignment="1">
      <alignment horizontal="center" vertical="center" textRotation="90"/>
    </xf>
    <xf numFmtId="0" fontId="108" fillId="39" borderId="36" xfId="2268" applyFont="1" applyFill="1" applyBorder="1" applyAlignment="1">
      <alignment horizontal="center" vertical="center" wrapText="1"/>
    </xf>
    <xf numFmtId="0" fontId="108" fillId="39" borderId="29" xfId="2268" applyFont="1" applyFill="1" applyBorder="1" applyAlignment="1">
      <alignment horizontal="center" vertical="center" wrapText="1"/>
    </xf>
    <xf numFmtId="0" fontId="108" fillId="39" borderId="52" xfId="2268" applyFont="1" applyFill="1" applyBorder="1" applyAlignment="1">
      <alignment horizontal="center" vertical="center" wrapText="1"/>
    </xf>
    <xf numFmtId="0" fontId="109" fillId="46" borderId="29" xfId="2268" applyFont="1" applyFill="1" applyBorder="1" applyAlignment="1">
      <alignment horizontal="center" vertical="center"/>
    </xf>
    <xf numFmtId="0" fontId="108" fillId="34" borderId="33" xfId="2268" applyFont="1" applyFill="1" applyBorder="1" applyAlignment="1">
      <alignment horizontal="center" vertical="center"/>
    </xf>
    <xf numFmtId="0" fontId="107" fillId="0" borderId="17" xfId="2268" applyFont="1" applyBorder="1" applyAlignment="1">
      <alignment horizontal="right" vertical="center" wrapText="1"/>
    </xf>
    <xf numFmtId="0" fontId="115" fillId="39" borderId="27" xfId="2268" applyFont="1" applyFill="1" applyBorder="1" applyAlignment="1">
      <alignment horizontal="center" vertical="center" wrapText="1"/>
    </xf>
    <xf numFmtId="0" fontId="115" fillId="39" borderId="28" xfId="2268" applyFont="1" applyFill="1" applyBorder="1" applyAlignment="1">
      <alignment horizontal="center" vertical="center" wrapText="1"/>
    </xf>
    <xf numFmtId="0" fontId="115" fillId="39" borderId="63" xfId="2268" applyFont="1" applyFill="1" applyBorder="1" applyAlignment="1">
      <alignment horizontal="center" vertical="center"/>
    </xf>
    <xf numFmtId="0" fontId="115" fillId="39" borderId="64" xfId="2268" applyFont="1" applyFill="1" applyBorder="1" applyAlignment="1">
      <alignment horizontal="center" vertical="center"/>
    </xf>
    <xf numFmtId="0" fontId="22" fillId="46" borderId="68" xfId="2268" applyFont="1" applyFill="1" applyBorder="1" applyAlignment="1">
      <alignment horizontal="center" vertical="center" wrapText="1"/>
    </xf>
    <xf numFmtId="0" fontId="24" fillId="46" borderId="33" xfId="2268" applyFill="1" applyBorder="1" applyAlignment="1">
      <alignment horizontal="center" vertical="center" wrapText="1"/>
    </xf>
    <xf numFmtId="0" fontId="24" fillId="46" borderId="34" xfId="2268" applyFill="1" applyBorder="1" applyAlignment="1">
      <alignment horizontal="center" vertical="center" wrapText="1"/>
    </xf>
    <xf numFmtId="0" fontId="115" fillId="39" borderId="47" xfId="2268" applyFont="1" applyFill="1" applyBorder="1" applyAlignment="1">
      <alignment horizontal="center" vertical="center"/>
    </xf>
    <xf numFmtId="0" fontId="22" fillId="45" borderId="68" xfId="2268" applyFont="1" applyFill="1" applyBorder="1" applyAlignment="1">
      <alignment horizontal="center" vertical="center" wrapText="1"/>
    </xf>
    <xf numFmtId="0" fontId="24" fillId="45" borderId="33" xfId="2268" applyFill="1" applyBorder="1" applyAlignment="1">
      <alignment horizontal="center" vertical="center" wrapText="1"/>
    </xf>
    <xf numFmtId="0" fontId="24" fillId="45" borderId="45" xfId="2268" applyFill="1" applyBorder="1" applyAlignment="1">
      <alignment horizontal="center" vertical="center" wrapText="1"/>
    </xf>
    <xf numFmtId="0" fontId="24" fillId="45" borderId="34" xfId="2268" applyFill="1" applyBorder="1" applyAlignment="1">
      <alignment horizontal="center" vertical="center" wrapText="1"/>
    </xf>
    <xf numFmtId="0" fontId="96" fillId="41" borderId="12" xfId="2268" applyFont="1" applyFill="1" applyBorder="1" applyAlignment="1">
      <alignment horizontal="right"/>
    </xf>
    <xf numFmtId="0" fontId="96" fillId="41" borderId="14" xfId="2268" applyFont="1" applyFill="1" applyBorder="1" applyAlignment="1">
      <alignment horizontal="right"/>
    </xf>
    <xf numFmtId="0" fontId="87" fillId="0" borderId="6" xfId="2136" applyFont="1" applyBorder="1" applyAlignment="1">
      <alignment horizontal="center" vertical="center"/>
    </xf>
    <xf numFmtId="0" fontId="101" fillId="0" borderId="18" xfId="2136" applyFont="1" applyBorder="1" applyAlignment="1">
      <alignment horizontal="center" vertical="center"/>
    </xf>
    <xf numFmtId="0" fontId="101" fillId="0" borderId="19" xfId="2136" applyFont="1" applyBorder="1" applyAlignment="1">
      <alignment horizontal="center" vertical="center"/>
    </xf>
    <xf numFmtId="0" fontId="101" fillId="0" borderId="16" xfId="2136" applyFont="1" applyBorder="1" applyAlignment="1">
      <alignment horizontal="center" vertical="center"/>
    </xf>
    <xf numFmtId="0" fontId="29" fillId="0" borderId="0" xfId="2136" applyFont="1" applyAlignment="1">
      <alignment horizontal="center" vertical="center"/>
    </xf>
    <xf numFmtId="0" fontId="29" fillId="0" borderId="15" xfId="2136" applyFont="1" applyBorder="1" applyAlignment="1">
      <alignment horizontal="center" vertical="center"/>
    </xf>
  </cellXfs>
  <cellStyles count="2280">
    <cellStyle name="?\?|巧?Y?I?n?C?pー???“?N" xfId="1"/>
    <cellStyle name="?n?C?pー???“?N" xfId="2"/>
    <cellStyle name="?W・_??’E’e吹h" xfId="3"/>
    <cellStyle name="20% - Accent1 2" xfId="4"/>
    <cellStyle name="20% - Accent1 2 2" xfId="5"/>
    <cellStyle name="20% - Accent1 2 2 2" xfId="6"/>
    <cellStyle name="20% - Accent1 2 3" xfId="7"/>
    <cellStyle name="20% - Accent1 2 3 2" xfId="8"/>
    <cellStyle name="20% - Accent1 2 4" xfId="9"/>
    <cellStyle name="20% - Accent1 2 4 2" xfId="10"/>
    <cellStyle name="20% - Accent1 2 5" xfId="11"/>
    <cellStyle name="20% - Accent1 2 5 2" xfId="12"/>
    <cellStyle name="20% - Accent1 2 6" xfId="13"/>
    <cellStyle name="20% - Accent1 2 6 2" xfId="14"/>
    <cellStyle name="20% - Accent1 2 7" xfId="15"/>
    <cellStyle name="20% - Accent1 2 7 2" xfId="16"/>
    <cellStyle name="20% - Accent1 3" xfId="17"/>
    <cellStyle name="20% - Accent1 3 2" xfId="18"/>
    <cellStyle name="20% - Accent1 4" xfId="19"/>
    <cellStyle name="20% - Accent1 4 2" xfId="20"/>
    <cellStyle name="20% - Accent1 5" xfId="21"/>
    <cellStyle name="20% - Accent1 5 2" xfId="22"/>
    <cellStyle name="20% - Accent2 2" xfId="23"/>
    <cellStyle name="20% - Accent2 2 2" xfId="24"/>
    <cellStyle name="20% - Accent2 2 2 2" xfId="25"/>
    <cellStyle name="20% - Accent2 2 3" xfId="26"/>
    <cellStyle name="20% - Accent2 2 3 2" xfId="27"/>
    <cellStyle name="20% - Accent2 2 4" xfId="28"/>
    <cellStyle name="20% - Accent2 2 4 2" xfId="29"/>
    <cellStyle name="20% - Accent2 2 5" xfId="30"/>
    <cellStyle name="20% - Accent2 2 5 2" xfId="31"/>
    <cellStyle name="20% - Accent2 2 6" xfId="32"/>
    <cellStyle name="20% - Accent2 2 6 2" xfId="33"/>
    <cellStyle name="20% - Accent2 2 7" xfId="34"/>
    <cellStyle name="20% - Accent2 2 7 2" xfId="35"/>
    <cellStyle name="20% - Accent2 3" xfId="36"/>
    <cellStyle name="20% - Accent2 3 2" xfId="37"/>
    <cellStyle name="20% - Accent2 4" xfId="38"/>
    <cellStyle name="20% - Accent2 4 2" xfId="39"/>
    <cellStyle name="20% - Accent2 5" xfId="40"/>
    <cellStyle name="20% - Accent2 5 2" xfId="41"/>
    <cellStyle name="20% - Accent3 2" xfId="42"/>
    <cellStyle name="20% - Accent3 2 2" xfId="43"/>
    <cellStyle name="20% - Accent3 2 2 2" xfId="44"/>
    <cellStyle name="20% - Accent3 2 3" xfId="45"/>
    <cellStyle name="20% - Accent3 2 3 2" xfId="46"/>
    <cellStyle name="20% - Accent3 2 4" xfId="47"/>
    <cellStyle name="20% - Accent3 2 4 2" xfId="48"/>
    <cellStyle name="20% - Accent3 2 5" xfId="49"/>
    <cellStyle name="20% - Accent3 2 5 2" xfId="50"/>
    <cellStyle name="20% - Accent3 2 6" xfId="51"/>
    <cellStyle name="20% - Accent3 2 6 2" xfId="52"/>
    <cellStyle name="20% - Accent3 2 7" xfId="53"/>
    <cellStyle name="20% - Accent3 2 7 2" xfId="54"/>
    <cellStyle name="20% - Accent3 3" xfId="55"/>
    <cellStyle name="20% - Accent3 3 2" xfId="56"/>
    <cellStyle name="20% - Accent3 4" xfId="57"/>
    <cellStyle name="20% - Accent3 4 2" xfId="58"/>
    <cellStyle name="20% - Accent3 5" xfId="59"/>
    <cellStyle name="20% - Accent3 5 2" xfId="60"/>
    <cellStyle name="20% - Accent4 2" xfId="61"/>
    <cellStyle name="20% - Accent4 2 2" xfId="62"/>
    <cellStyle name="20% - Accent4 2 2 2" xfId="63"/>
    <cellStyle name="20% - Accent4 2 3" xfId="64"/>
    <cellStyle name="20% - Accent4 2 3 2" xfId="65"/>
    <cellStyle name="20% - Accent4 2 4" xfId="66"/>
    <cellStyle name="20% - Accent4 2 4 2" xfId="67"/>
    <cellStyle name="20% - Accent4 2 5" xfId="68"/>
    <cellStyle name="20% - Accent4 2 5 2" xfId="69"/>
    <cellStyle name="20% - Accent4 2 6" xfId="70"/>
    <cellStyle name="20% - Accent4 2 6 2" xfId="71"/>
    <cellStyle name="20% - Accent4 2 7" xfId="72"/>
    <cellStyle name="20% - Accent4 2 7 2" xfId="73"/>
    <cellStyle name="20% - Accent4 3" xfId="74"/>
    <cellStyle name="20% - Accent4 3 2" xfId="75"/>
    <cellStyle name="20% - Accent4 4" xfId="76"/>
    <cellStyle name="20% - Accent4 4 2" xfId="77"/>
    <cellStyle name="20% - Accent4 5" xfId="78"/>
    <cellStyle name="20% - Accent4 5 2" xfId="79"/>
    <cellStyle name="20% - Accent5 2" xfId="80"/>
    <cellStyle name="20% - Accent5 2 2" xfId="81"/>
    <cellStyle name="20% - Accent5 2 2 2" xfId="82"/>
    <cellStyle name="20% - Accent5 2 3" xfId="83"/>
    <cellStyle name="20% - Accent5 2 3 2" xfId="84"/>
    <cellStyle name="20% - Accent5 2 4" xfId="85"/>
    <cellStyle name="20% - Accent5 2 4 2" xfId="86"/>
    <cellStyle name="20% - Accent5 2 5" xfId="87"/>
    <cellStyle name="20% - Accent5 2 5 2" xfId="88"/>
    <cellStyle name="20% - Accent5 2 6" xfId="89"/>
    <cellStyle name="20% - Accent5 2 6 2" xfId="90"/>
    <cellStyle name="20% - Accent5 2 7" xfId="91"/>
    <cellStyle name="20% - Accent5 2 7 2" xfId="92"/>
    <cellStyle name="20% - Accent5 3" xfId="93"/>
    <cellStyle name="20% - Accent5 3 2" xfId="94"/>
    <cellStyle name="20% - Accent5 4" xfId="95"/>
    <cellStyle name="20% - Accent5 4 2" xfId="96"/>
    <cellStyle name="20% - Accent5 5" xfId="97"/>
    <cellStyle name="20% - Accent5 5 2" xfId="98"/>
    <cellStyle name="20% - Accent6 2" xfId="99"/>
    <cellStyle name="20% - Accent6 2 2" xfId="100"/>
    <cellStyle name="20% - Accent6 2 2 2" xfId="101"/>
    <cellStyle name="20% - Accent6 2 3" xfId="102"/>
    <cellStyle name="20% - Accent6 2 3 2" xfId="103"/>
    <cellStyle name="20% - Accent6 2 4" xfId="104"/>
    <cellStyle name="20% - Accent6 2 4 2" xfId="105"/>
    <cellStyle name="20% - Accent6 2 5" xfId="106"/>
    <cellStyle name="20% - Accent6 2 5 2" xfId="107"/>
    <cellStyle name="20% - Accent6 2 6" xfId="108"/>
    <cellStyle name="20% - Accent6 2 6 2" xfId="109"/>
    <cellStyle name="20% - Accent6 2 7" xfId="110"/>
    <cellStyle name="20% - Accent6 2 7 2" xfId="111"/>
    <cellStyle name="20% - Accent6 3" xfId="112"/>
    <cellStyle name="20% - Accent6 3 2" xfId="113"/>
    <cellStyle name="20% - Accent6 4" xfId="114"/>
    <cellStyle name="20% - Accent6 4 2" xfId="115"/>
    <cellStyle name="20% - Accent6 5" xfId="116"/>
    <cellStyle name="20% - Accent6 5 2" xfId="117"/>
    <cellStyle name="40% - Accent1 2" xfId="118"/>
    <cellStyle name="40% - Accent1 2 2" xfId="119"/>
    <cellStyle name="40% - Accent1 2 2 2" xfId="120"/>
    <cellStyle name="40% - Accent1 2 3" xfId="121"/>
    <cellStyle name="40% - Accent1 2 3 2" xfId="122"/>
    <cellStyle name="40% - Accent1 2 4" xfId="123"/>
    <cellStyle name="40% - Accent1 2 4 2" xfId="124"/>
    <cellStyle name="40% - Accent1 2 5" xfId="125"/>
    <cellStyle name="40% - Accent1 2 5 2" xfId="126"/>
    <cellStyle name="40% - Accent1 2 6" xfId="127"/>
    <cellStyle name="40% - Accent1 2 6 2" xfId="128"/>
    <cellStyle name="40% - Accent1 2 7" xfId="129"/>
    <cellStyle name="40% - Accent1 2 7 2" xfId="130"/>
    <cellStyle name="40% - Accent1 3" xfId="131"/>
    <cellStyle name="40% - Accent1 3 2" xfId="132"/>
    <cellStyle name="40% - Accent1 4" xfId="133"/>
    <cellStyle name="40% - Accent1 4 2" xfId="134"/>
    <cellStyle name="40% - Accent1 5" xfId="135"/>
    <cellStyle name="40% - Accent1 5 2" xfId="136"/>
    <cellStyle name="40% - Accent2 2" xfId="137"/>
    <cellStyle name="40% - Accent2 2 2" xfId="138"/>
    <cellStyle name="40% - Accent2 2 2 2" xfId="139"/>
    <cellStyle name="40% - Accent2 2 3" xfId="140"/>
    <cellStyle name="40% - Accent2 2 3 2" xfId="141"/>
    <cellStyle name="40% - Accent2 2 4" xfId="142"/>
    <cellStyle name="40% - Accent2 2 4 2" xfId="143"/>
    <cellStyle name="40% - Accent2 2 5" xfId="144"/>
    <cellStyle name="40% - Accent2 2 5 2" xfId="145"/>
    <cellStyle name="40% - Accent2 2 6" xfId="146"/>
    <cellStyle name="40% - Accent2 2 6 2" xfId="147"/>
    <cellStyle name="40% - Accent2 2 7" xfId="148"/>
    <cellStyle name="40% - Accent2 2 7 2" xfId="149"/>
    <cellStyle name="40% - Accent2 3" xfId="150"/>
    <cellStyle name="40% - Accent2 3 2" xfId="151"/>
    <cellStyle name="40% - Accent2 4" xfId="152"/>
    <cellStyle name="40% - Accent2 4 2" xfId="153"/>
    <cellStyle name="40% - Accent2 5" xfId="154"/>
    <cellStyle name="40% - Accent2 5 2" xfId="155"/>
    <cellStyle name="40% - Accent3 2" xfId="156"/>
    <cellStyle name="40% - Accent3 2 2" xfId="157"/>
    <cellStyle name="40% - Accent3 2 2 2" xfId="158"/>
    <cellStyle name="40% - Accent3 2 3" xfId="159"/>
    <cellStyle name="40% - Accent3 2 3 2" xfId="160"/>
    <cellStyle name="40% - Accent3 2 4" xfId="161"/>
    <cellStyle name="40% - Accent3 2 4 2" xfId="162"/>
    <cellStyle name="40% - Accent3 2 5" xfId="163"/>
    <cellStyle name="40% - Accent3 2 5 2" xfId="164"/>
    <cellStyle name="40% - Accent3 2 6" xfId="165"/>
    <cellStyle name="40% - Accent3 2 6 2" xfId="166"/>
    <cellStyle name="40% - Accent3 2 7" xfId="167"/>
    <cellStyle name="40% - Accent3 2 7 2" xfId="168"/>
    <cellStyle name="40% - Accent3 3" xfId="169"/>
    <cellStyle name="40% - Accent3 3 2" xfId="170"/>
    <cellStyle name="40% - Accent3 4" xfId="171"/>
    <cellStyle name="40% - Accent3 4 2" xfId="172"/>
    <cellStyle name="40% - Accent3 5" xfId="173"/>
    <cellStyle name="40% - Accent3 5 2" xfId="174"/>
    <cellStyle name="40% - Accent4 2" xfId="175"/>
    <cellStyle name="40% - Accent4 2 2" xfId="176"/>
    <cellStyle name="40% - Accent4 2 2 2" xfId="177"/>
    <cellStyle name="40% - Accent4 2 3" xfId="178"/>
    <cellStyle name="40% - Accent4 2 3 2" xfId="179"/>
    <cellStyle name="40% - Accent4 2 4" xfId="180"/>
    <cellStyle name="40% - Accent4 2 4 2" xfId="181"/>
    <cellStyle name="40% - Accent4 2 5" xfId="182"/>
    <cellStyle name="40% - Accent4 2 5 2" xfId="183"/>
    <cellStyle name="40% - Accent4 2 6" xfId="184"/>
    <cellStyle name="40% - Accent4 2 6 2" xfId="185"/>
    <cellStyle name="40% - Accent4 2 7" xfId="186"/>
    <cellStyle name="40% - Accent4 2 7 2" xfId="187"/>
    <cellStyle name="40% - Accent4 3" xfId="188"/>
    <cellStyle name="40% - Accent4 3 2" xfId="189"/>
    <cellStyle name="40% - Accent4 4" xfId="190"/>
    <cellStyle name="40% - Accent4 4 2" xfId="191"/>
    <cellStyle name="40% - Accent4 5" xfId="192"/>
    <cellStyle name="40% - Accent4 5 2" xfId="193"/>
    <cellStyle name="40% - Accent5 2" xfId="194"/>
    <cellStyle name="40% - Accent5 2 2" xfId="195"/>
    <cellStyle name="40% - Accent5 2 2 2" xfId="196"/>
    <cellStyle name="40% - Accent5 2 3" xfId="197"/>
    <cellStyle name="40% - Accent5 2 3 2" xfId="198"/>
    <cellStyle name="40% - Accent5 2 4" xfId="199"/>
    <cellStyle name="40% - Accent5 2 4 2" xfId="200"/>
    <cellStyle name="40% - Accent5 2 5" xfId="201"/>
    <cellStyle name="40% - Accent5 2 5 2" xfId="202"/>
    <cellStyle name="40% - Accent5 2 6" xfId="203"/>
    <cellStyle name="40% - Accent5 2 6 2" xfId="204"/>
    <cellStyle name="40% - Accent5 2 7" xfId="205"/>
    <cellStyle name="40% - Accent5 2 7 2" xfId="206"/>
    <cellStyle name="40% - Accent5 3" xfId="207"/>
    <cellStyle name="40% - Accent5 3 2" xfId="208"/>
    <cellStyle name="40% - Accent5 4" xfId="209"/>
    <cellStyle name="40% - Accent5 4 2" xfId="210"/>
    <cellStyle name="40% - Accent5 5" xfId="211"/>
    <cellStyle name="40% - Accent5 5 2" xfId="212"/>
    <cellStyle name="40% - Accent6 2" xfId="213"/>
    <cellStyle name="40% - Accent6 2 2" xfId="214"/>
    <cellStyle name="40% - Accent6 2 2 2" xfId="215"/>
    <cellStyle name="40% - Accent6 2 3" xfId="216"/>
    <cellStyle name="40% - Accent6 2 3 2" xfId="217"/>
    <cellStyle name="40% - Accent6 2 4" xfId="218"/>
    <cellStyle name="40% - Accent6 2 4 2" xfId="219"/>
    <cellStyle name="40% - Accent6 2 5" xfId="220"/>
    <cellStyle name="40% - Accent6 2 5 2" xfId="221"/>
    <cellStyle name="40% - Accent6 2 6" xfId="222"/>
    <cellStyle name="40% - Accent6 2 6 2" xfId="223"/>
    <cellStyle name="40% - Accent6 2 7" xfId="224"/>
    <cellStyle name="40% - Accent6 2 7 2" xfId="225"/>
    <cellStyle name="40% - Accent6 3" xfId="226"/>
    <cellStyle name="40% - Accent6 3 2" xfId="227"/>
    <cellStyle name="40% - Accent6 4" xfId="228"/>
    <cellStyle name="40% - Accent6 4 2" xfId="229"/>
    <cellStyle name="40% - Accent6 5" xfId="230"/>
    <cellStyle name="40% - Accent6 5 2" xfId="231"/>
    <cellStyle name="60% - Accent1 2" xfId="232"/>
    <cellStyle name="60% - Accent1 2 2" xfId="233"/>
    <cellStyle name="60% - Accent1 2 3" xfId="234"/>
    <cellStyle name="60% - Accent1 2 4" xfId="235"/>
    <cellStyle name="60% - Accent1 2 5" xfId="236"/>
    <cellStyle name="60% - Accent1 2 6" xfId="237"/>
    <cellStyle name="60% - Accent1 2 7" xfId="238"/>
    <cellStyle name="60% - Accent1 3" xfId="239"/>
    <cellStyle name="60% - Accent1 4" xfId="240"/>
    <cellStyle name="60% - Accent1 5" xfId="241"/>
    <cellStyle name="60% - Accent2 2" xfId="242"/>
    <cellStyle name="60% - Accent2 2 2" xfId="243"/>
    <cellStyle name="60% - Accent2 2 3" xfId="244"/>
    <cellStyle name="60% - Accent2 2 4" xfId="245"/>
    <cellStyle name="60% - Accent2 2 5" xfId="246"/>
    <cellStyle name="60% - Accent2 2 6" xfId="247"/>
    <cellStyle name="60% - Accent2 2 7" xfId="248"/>
    <cellStyle name="60% - Accent2 3" xfId="249"/>
    <cellStyle name="60% - Accent2 4" xfId="250"/>
    <cellStyle name="60% - Accent2 5" xfId="251"/>
    <cellStyle name="60% - Accent3 2" xfId="252"/>
    <cellStyle name="60% - Accent3 2 2" xfId="253"/>
    <cellStyle name="60% - Accent3 2 3" xfId="254"/>
    <cellStyle name="60% - Accent3 2 4" xfId="255"/>
    <cellStyle name="60% - Accent3 2 5" xfId="256"/>
    <cellStyle name="60% - Accent3 2 6" xfId="257"/>
    <cellStyle name="60% - Accent3 2 7" xfId="258"/>
    <cellStyle name="60% - Accent3 3" xfId="259"/>
    <cellStyle name="60% - Accent3 4" xfId="260"/>
    <cellStyle name="60% - Accent3 5" xfId="261"/>
    <cellStyle name="60% - Accent4 2" xfId="262"/>
    <cellStyle name="60% - Accent4 2 2" xfId="263"/>
    <cellStyle name="60% - Accent4 2 3" xfId="264"/>
    <cellStyle name="60% - Accent4 2 4" xfId="265"/>
    <cellStyle name="60% - Accent4 2 5" xfId="266"/>
    <cellStyle name="60% - Accent4 2 6" xfId="267"/>
    <cellStyle name="60% - Accent4 2 7" xfId="268"/>
    <cellStyle name="60% - Accent4 3" xfId="269"/>
    <cellStyle name="60% - Accent4 4" xfId="270"/>
    <cellStyle name="60% - Accent4 5" xfId="271"/>
    <cellStyle name="60% - Accent5 2" xfId="272"/>
    <cellStyle name="60% - Accent5 2 2" xfId="273"/>
    <cellStyle name="60% - Accent5 2 3" xfId="274"/>
    <cellStyle name="60% - Accent5 2 4" xfId="275"/>
    <cellStyle name="60% - Accent5 2 5" xfId="276"/>
    <cellStyle name="60% - Accent5 2 6" xfId="277"/>
    <cellStyle name="60% - Accent5 2 7" xfId="278"/>
    <cellStyle name="60% - Accent5 3" xfId="279"/>
    <cellStyle name="60% - Accent5 4" xfId="280"/>
    <cellStyle name="60% - Accent5 5" xfId="281"/>
    <cellStyle name="60% - Accent6 2" xfId="282"/>
    <cellStyle name="60% - Accent6 2 2" xfId="283"/>
    <cellStyle name="60% - Accent6 2 3" xfId="284"/>
    <cellStyle name="60% - Accent6 2 4" xfId="285"/>
    <cellStyle name="60% - Accent6 2 5" xfId="286"/>
    <cellStyle name="60% - Accent6 2 6" xfId="287"/>
    <cellStyle name="60% - Accent6 2 7" xfId="288"/>
    <cellStyle name="60% - Accent6 3" xfId="289"/>
    <cellStyle name="60% - Accent6 4" xfId="290"/>
    <cellStyle name="60% - Accent6 5" xfId="291"/>
    <cellStyle name="Accent1 2" xfId="292"/>
    <cellStyle name="Accent1 2 2" xfId="293"/>
    <cellStyle name="Accent1 2 3" xfId="294"/>
    <cellStyle name="Accent1 2 4" xfId="295"/>
    <cellStyle name="Accent1 2 5" xfId="296"/>
    <cellStyle name="Accent1 2 6" xfId="297"/>
    <cellStyle name="Accent1 2 7" xfId="298"/>
    <cellStyle name="Accent1 3" xfId="299"/>
    <cellStyle name="Accent1 4" xfId="300"/>
    <cellStyle name="Accent1 5" xfId="301"/>
    <cellStyle name="Accent2 2" xfId="302"/>
    <cellStyle name="Accent2 2 2" xfId="303"/>
    <cellStyle name="Accent2 2 3" xfId="304"/>
    <cellStyle name="Accent2 2 4" xfId="305"/>
    <cellStyle name="Accent2 2 5" xfId="306"/>
    <cellStyle name="Accent2 2 6" xfId="307"/>
    <cellStyle name="Accent2 2 7" xfId="308"/>
    <cellStyle name="Accent2 3" xfId="309"/>
    <cellStyle name="Accent2 4" xfId="310"/>
    <cellStyle name="Accent2 5" xfId="311"/>
    <cellStyle name="Accent3 2" xfId="312"/>
    <cellStyle name="Accent3 2 2" xfId="313"/>
    <cellStyle name="Accent3 2 3" xfId="314"/>
    <cellStyle name="Accent3 2 4" xfId="315"/>
    <cellStyle name="Accent3 2 5" xfId="316"/>
    <cellStyle name="Accent3 2 6" xfId="317"/>
    <cellStyle name="Accent3 2 7" xfId="318"/>
    <cellStyle name="Accent3 3" xfId="319"/>
    <cellStyle name="Accent3 4" xfId="320"/>
    <cellStyle name="Accent3 5" xfId="321"/>
    <cellStyle name="Accent4 2" xfId="322"/>
    <cellStyle name="Accent4 2 2" xfId="323"/>
    <cellStyle name="Accent4 2 3" xfId="324"/>
    <cellStyle name="Accent4 2 4" xfId="325"/>
    <cellStyle name="Accent4 2 5" xfId="326"/>
    <cellStyle name="Accent4 2 6" xfId="327"/>
    <cellStyle name="Accent4 2 7" xfId="328"/>
    <cellStyle name="Accent4 3" xfId="329"/>
    <cellStyle name="Accent4 4" xfId="330"/>
    <cellStyle name="Accent4 5" xfId="331"/>
    <cellStyle name="Accent5 2" xfId="332"/>
    <cellStyle name="Accent5 2 2" xfId="333"/>
    <cellStyle name="Accent5 2 3" xfId="334"/>
    <cellStyle name="Accent5 2 4" xfId="335"/>
    <cellStyle name="Accent5 2 5" xfId="336"/>
    <cellStyle name="Accent5 2 6" xfId="337"/>
    <cellStyle name="Accent5 2 7" xfId="338"/>
    <cellStyle name="Accent5 3" xfId="339"/>
    <cellStyle name="Accent5 4" xfId="340"/>
    <cellStyle name="Accent5 5" xfId="341"/>
    <cellStyle name="Accent6 2" xfId="342"/>
    <cellStyle name="Accent6 2 2" xfId="343"/>
    <cellStyle name="Accent6 2 3" xfId="344"/>
    <cellStyle name="Accent6 2 4" xfId="345"/>
    <cellStyle name="Accent6 2 5" xfId="346"/>
    <cellStyle name="Accent6 2 6" xfId="347"/>
    <cellStyle name="Accent6 2 7" xfId="348"/>
    <cellStyle name="Accent6 3" xfId="349"/>
    <cellStyle name="Accent6 4" xfId="350"/>
    <cellStyle name="Accent6 5" xfId="351"/>
    <cellStyle name="AutoFormat-Optionen" xfId="352"/>
    <cellStyle name="Bad 2" xfId="353"/>
    <cellStyle name="Bad 2 2" xfId="354"/>
    <cellStyle name="Bad 2 3" xfId="355"/>
    <cellStyle name="Bad 2 4" xfId="356"/>
    <cellStyle name="Bad 2 5" xfId="357"/>
    <cellStyle name="Bad 2 6" xfId="358"/>
    <cellStyle name="Bad 2 7" xfId="359"/>
    <cellStyle name="Bad 3" xfId="360"/>
    <cellStyle name="Bad 4" xfId="361"/>
    <cellStyle name="Bad 5" xfId="362"/>
    <cellStyle name="Calculation 2" xfId="363"/>
    <cellStyle name="Calculation 2 2" xfId="364"/>
    <cellStyle name="Calculation 2 3" xfId="365"/>
    <cellStyle name="Calculation 2 4" xfId="366"/>
    <cellStyle name="Calculation 2 5" xfId="367"/>
    <cellStyle name="Calculation 2 6" xfId="368"/>
    <cellStyle name="Calculation 2 7" xfId="369"/>
    <cellStyle name="Calculation 3" xfId="370"/>
    <cellStyle name="Calculation 4" xfId="371"/>
    <cellStyle name="Calculation 5" xfId="372"/>
    <cellStyle name="category" xfId="373"/>
    <cellStyle name="Check Cell 2" xfId="374"/>
    <cellStyle name="Check Cell 2 2" xfId="375"/>
    <cellStyle name="Check Cell 2 3" xfId="376"/>
    <cellStyle name="Check Cell 2 4" xfId="377"/>
    <cellStyle name="Check Cell 2 5" xfId="378"/>
    <cellStyle name="Check Cell 2 6" xfId="379"/>
    <cellStyle name="Check Cell 2 7" xfId="380"/>
    <cellStyle name="Check Cell 3" xfId="381"/>
    <cellStyle name="Check Cell 4" xfId="382"/>
    <cellStyle name="Check Cell 5" xfId="383"/>
    <cellStyle name="Comma" xfId="384" builtinId="3"/>
    <cellStyle name="Comma 10" xfId="385"/>
    <cellStyle name="Comma 10 2" xfId="386"/>
    <cellStyle name="Comma 10 3" xfId="387"/>
    <cellStyle name="Comma 11" xfId="388"/>
    <cellStyle name="Comma 12" xfId="389"/>
    <cellStyle name="Comma 12 2" xfId="390"/>
    <cellStyle name="Comma 12 3" xfId="391"/>
    <cellStyle name="Comma 12 4" xfId="392"/>
    <cellStyle name="Comma 12 5" xfId="393"/>
    <cellStyle name="Comma 12 6" xfId="394"/>
    <cellStyle name="Comma 12 7" xfId="395"/>
    <cellStyle name="Comma 12 8" xfId="396"/>
    <cellStyle name="Comma 13" xfId="397"/>
    <cellStyle name="Comma 13 2" xfId="398"/>
    <cellStyle name="Comma 13 3" xfId="399"/>
    <cellStyle name="Comma 13 4" xfId="400"/>
    <cellStyle name="Comma 13 5" xfId="401"/>
    <cellStyle name="Comma 13 6" xfId="402"/>
    <cellStyle name="Comma 13 7" xfId="403"/>
    <cellStyle name="Comma 13 8" xfId="404"/>
    <cellStyle name="Comma 14" xfId="405"/>
    <cellStyle name="Comma 14 10" xfId="406"/>
    <cellStyle name="Comma 14 11" xfId="407"/>
    <cellStyle name="Comma 14 12" xfId="408"/>
    <cellStyle name="Comma 14 13" xfId="409"/>
    <cellStyle name="Comma 14 14" xfId="410"/>
    <cellStyle name="Comma 14 15" xfId="411"/>
    <cellStyle name="Comma 14 16" xfId="412"/>
    <cellStyle name="Comma 14 17" xfId="413"/>
    <cellStyle name="Comma 14 2" xfId="414"/>
    <cellStyle name="Comma 14 3" xfId="415"/>
    <cellStyle name="Comma 14 4" xfId="416"/>
    <cellStyle name="Comma 14 5" xfId="417"/>
    <cellStyle name="Comma 14 6" xfId="418"/>
    <cellStyle name="Comma 14 7" xfId="419"/>
    <cellStyle name="Comma 14 8" xfId="420"/>
    <cellStyle name="Comma 14 9" xfId="421"/>
    <cellStyle name="Comma 15" xfId="422"/>
    <cellStyle name="Comma 15 10" xfId="423"/>
    <cellStyle name="Comma 15 2" xfId="424"/>
    <cellStyle name="Comma 15 3" xfId="425"/>
    <cellStyle name="Comma 15 4" xfId="426"/>
    <cellStyle name="Comma 15 5" xfId="427"/>
    <cellStyle name="Comma 15 6" xfId="428"/>
    <cellStyle name="Comma 15 7" xfId="429"/>
    <cellStyle name="Comma 15 8" xfId="430"/>
    <cellStyle name="Comma 15 9" xfId="431"/>
    <cellStyle name="Comma 16" xfId="432"/>
    <cellStyle name="Comma 17" xfId="433"/>
    <cellStyle name="Comma 18" xfId="434"/>
    <cellStyle name="Comma 19" xfId="435"/>
    <cellStyle name="Comma 2" xfId="436"/>
    <cellStyle name="Comma 2 10" xfId="437"/>
    <cellStyle name="Comma 2 100" xfId="438"/>
    <cellStyle name="Comma 2 101" xfId="439"/>
    <cellStyle name="Comma 2 102" xfId="440"/>
    <cellStyle name="Comma 2 103" xfId="441"/>
    <cellStyle name="Comma 2 104" xfId="442"/>
    <cellStyle name="Comma 2 105" xfId="443"/>
    <cellStyle name="Comma 2 106" xfId="444"/>
    <cellStyle name="Comma 2 107" xfId="445"/>
    <cellStyle name="Comma 2 108" xfId="446"/>
    <cellStyle name="Comma 2 109" xfId="447"/>
    <cellStyle name="Comma 2 11" xfId="448"/>
    <cellStyle name="Comma 2 110" xfId="449"/>
    <cellStyle name="Comma 2 111" xfId="450"/>
    <cellStyle name="Comma 2 112" xfId="451"/>
    <cellStyle name="Comma 2 113" xfId="452"/>
    <cellStyle name="Comma 2 114" xfId="453"/>
    <cellStyle name="Comma 2 12" xfId="454"/>
    <cellStyle name="Comma 2 13" xfId="455"/>
    <cellStyle name="Comma 2 14" xfId="456"/>
    <cellStyle name="Comma 2 15" xfId="457"/>
    <cellStyle name="Comma 2 15 2" xfId="458"/>
    <cellStyle name="Comma 2 15 2 2" xfId="459"/>
    <cellStyle name="Comma 2 15 3" xfId="460"/>
    <cellStyle name="Comma 2 15 3 2" xfId="461"/>
    <cellStyle name="Comma 2 15 4" xfId="462"/>
    <cellStyle name="Comma 2 15 4 2" xfId="463"/>
    <cellStyle name="Comma 2 15 5" xfId="464"/>
    <cellStyle name="Comma 2 15 5 2" xfId="465"/>
    <cellStyle name="Comma 2 15 6" xfId="466"/>
    <cellStyle name="Comma 2 15 6 2" xfId="467"/>
    <cellStyle name="Comma 2 15 7" xfId="468"/>
    <cellStyle name="Comma 2 15 7 2" xfId="469"/>
    <cellStyle name="Comma 2 15 8" xfId="470"/>
    <cellStyle name="Comma 2 16" xfId="471"/>
    <cellStyle name="Comma 2 16 2" xfId="472"/>
    <cellStyle name="Comma 2 16 3" xfId="473"/>
    <cellStyle name="Comma 2 16_~7697321" xfId="474"/>
    <cellStyle name="Comma 2 17" xfId="475"/>
    <cellStyle name="Comma 2 18" xfId="476"/>
    <cellStyle name="Comma 2 19" xfId="477"/>
    <cellStyle name="Comma 2 2" xfId="478"/>
    <cellStyle name="Comma 2 2 10" xfId="479"/>
    <cellStyle name="Comma 2 2 11" xfId="480"/>
    <cellStyle name="Comma 2 2 12" xfId="481"/>
    <cellStyle name="Comma 2 2 13" xfId="482"/>
    <cellStyle name="Comma 2 2 14" xfId="483"/>
    <cellStyle name="Comma 2 2 15" xfId="484"/>
    <cellStyle name="Comma 2 2 16" xfId="485"/>
    <cellStyle name="Comma 2 2 17" xfId="486"/>
    <cellStyle name="Comma 2 2 18" xfId="487"/>
    <cellStyle name="Comma 2 2 19" xfId="488"/>
    <cellStyle name="Comma 2 2 2" xfId="489"/>
    <cellStyle name="Comma 2 2 2 2" xfId="490"/>
    <cellStyle name="Comma 2 2 2 3" xfId="491"/>
    <cellStyle name="Comma 2 2 2 3 2" xfId="492"/>
    <cellStyle name="Comma 2 2 2 3 3" xfId="493"/>
    <cellStyle name="Comma 2 2 2 3_~7697321" xfId="494"/>
    <cellStyle name="Comma 2 2 2 4" xfId="495"/>
    <cellStyle name="Comma 2 2 2 4 2" xfId="496"/>
    <cellStyle name="Comma 2 2 2 4 3" xfId="497"/>
    <cellStyle name="Comma 2 2 2 4_~7697321" xfId="498"/>
    <cellStyle name="Comma 2 2 2 5" xfId="499"/>
    <cellStyle name="Comma 2 2 2 5 2" xfId="500"/>
    <cellStyle name="Comma 2 2 2 6" xfId="501"/>
    <cellStyle name="Comma 2 2 2 6 2" xfId="502"/>
    <cellStyle name="Comma 2 2 2 7" xfId="503"/>
    <cellStyle name="Comma 2 2 2 7 2" xfId="504"/>
    <cellStyle name="Comma 2 2 2 8" xfId="505"/>
    <cellStyle name="Comma 2 2 2 8 2" xfId="506"/>
    <cellStyle name="Comma 2 2 2 9" xfId="507"/>
    <cellStyle name="Comma 2 2 20" xfId="508"/>
    <cellStyle name="Comma 2 2 21" xfId="509"/>
    <cellStyle name="Comma 2 2 22" xfId="510"/>
    <cellStyle name="Comma 2 2 23" xfId="511"/>
    <cellStyle name="Comma 2 2 24" xfId="512"/>
    <cellStyle name="Comma 2 2 25" xfId="513"/>
    <cellStyle name="Comma 2 2 26" xfId="514"/>
    <cellStyle name="Comma 2 2 27" xfId="515"/>
    <cellStyle name="Comma 2 2 28" xfId="516"/>
    <cellStyle name="Comma 2 2 29" xfId="517"/>
    <cellStyle name="Comma 2 2 3" xfId="518"/>
    <cellStyle name="Comma 2 2 30" xfId="519"/>
    <cellStyle name="Comma 2 2 31" xfId="520"/>
    <cellStyle name="Comma 2 2 4" xfId="521"/>
    <cellStyle name="Comma 2 2 4 2" xfId="522"/>
    <cellStyle name="Comma 2 2 4 3" xfId="523"/>
    <cellStyle name="Comma 2 2 4_~7697321" xfId="524"/>
    <cellStyle name="Comma 2 2 5" xfId="525"/>
    <cellStyle name="Comma 2 2 5 2" xfId="526"/>
    <cellStyle name="Comma 2 2 5 3" xfId="527"/>
    <cellStyle name="Comma 2 2 5_~7697321" xfId="528"/>
    <cellStyle name="Comma 2 2 6" xfId="529"/>
    <cellStyle name="Comma 2 2 6 2" xfId="530"/>
    <cellStyle name="Comma 2 2 6 3" xfId="531"/>
    <cellStyle name="Comma 2 2 6_~7697321" xfId="532"/>
    <cellStyle name="Comma 2 2 7" xfId="533"/>
    <cellStyle name="Comma 2 2 7 2" xfId="534"/>
    <cellStyle name="Comma 2 2 7 3" xfId="535"/>
    <cellStyle name="Comma 2 2 7_~7697321" xfId="536"/>
    <cellStyle name="Comma 2 2 8" xfId="537"/>
    <cellStyle name="Comma 2 2 9" xfId="538"/>
    <cellStyle name="Comma 2 2_Etios D" xfId="539"/>
    <cellStyle name="Comma 2 20" xfId="540"/>
    <cellStyle name="Comma 2 21" xfId="541"/>
    <cellStyle name="Comma 2 22" xfId="542"/>
    <cellStyle name="Comma 2 23" xfId="543"/>
    <cellStyle name="Comma 2 24" xfId="544"/>
    <cellStyle name="Comma 2 25" xfId="545"/>
    <cellStyle name="Comma 2 26" xfId="546"/>
    <cellStyle name="Comma 2 27" xfId="547"/>
    <cellStyle name="Comma 2 28" xfId="548"/>
    <cellStyle name="Comma 2 29" xfId="549"/>
    <cellStyle name="Comma 2 3" xfId="550"/>
    <cellStyle name="Comma 2 30" xfId="551"/>
    <cellStyle name="Comma 2 31" xfId="552"/>
    <cellStyle name="Comma 2 32" xfId="553"/>
    <cellStyle name="Comma 2 33" xfId="554"/>
    <cellStyle name="Comma 2 34" xfId="555"/>
    <cellStyle name="Comma 2 35" xfId="556"/>
    <cellStyle name="Comma 2 36" xfId="557"/>
    <cellStyle name="Comma 2 37" xfId="558"/>
    <cellStyle name="Comma 2 38" xfId="559"/>
    <cellStyle name="Comma 2 39" xfId="560"/>
    <cellStyle name="Comma 2 4" xfId="561"/>
    <cellStyle name="Comma 2 40" xfId="562"/>
    <cellStyle name="Comma 2 41" xfId="563"/>
    <cellStyle name="Comma 2 42" xfId="564"/>
    <cellStyle name="Comma 2 43" xfId="565"/>
    <cellStyle name="Comma 2 44" xfId="566"/>
    <cellStyle name="Comma 2 45" xfId="567"/>
    <cellStyle name="Comma 2 46" xfId="568"/>
    <cellStyle name="Comma 2 47" xfId="569"/>
    <cellStyle name="Comma 2 48" xfId="570"/>
    <cellStyle name="Comma 2 49" xfId="571"/>
    <cellStyle name="Comma 2 5" xfId="572"/>
    <cellStyle name="Comma 2 50" xfId="573"/>
    <cellStyle name="Comma 2 51" xfId="574"/>
    <cellStyle name="Comma 2 52" xfId="575"/>
    <cellStyle name="Comma 2 53" xfId="576"/>
    <cellStyle name="Comma 2 54" xfId="577"/>
    <cellStyle name="Comma 2 55" xfId="578"/>
    <cellStyle name="Comma 2 56" xfId="579"/>
    <cellStyle name="Comma 2 57" xfId="580"/>
    <cellStyle name="Comma 2 58" xfId="581"/>
    <cellStyle name="Comma 2 59" xfId="582"/>
    <cellStyle name="Comma 2 6" xfId="583"/>
    <cellStyle name="Comma 2 60" xfId="584"/>
    <cellStyle name="Comma 2 61" xfId="585"/>
    <cellStyle name="Comma 2 62" xfId="586"/>
    <cellStyle name="Comma 2 63" xfId="587"/>
    <cellStyle name="Comma 2 64" xfId="588"/>
    <cellStyle name="Comma 2 65" xfId="589"/>
    <cellStyle name="Comma 2 66" xfId="590"/>
    <cellStyle name="Comma 2 67" xfId="591"/>
    <cellStyle name="Comma 2 68" xfId="592"/>
    <cellStyle name="Comma 2 69" xfId="593"/>
    <cellStyle name="Comma 2 7" xfId="594"/>
    <cellStyle name="Comma 2 70" xfId="595"/>
    <cellStyle name="Comma 2 71" xfId="596"/>
    <cellStyle name="Comma 2 72" xfId="597"/>
    <cellStyle name="Comma 2 73" xfId="598"/>
    <cellStyle name="Comma 2 74" xfId="599"/>
    <cellStyle name="Comma 2 75" xfId="600"/>
    <cellStyle name="Comma 2 76" xfId="601"/>
    <cellStyle name="Comma 2 77" xfId="602"/>
    <cellStyle name="Comma 2 78" xfId="603"/>
    <cellStyle name="Comma 2 79" xfId="604"/>
    <cellStyle name="Comma 2 8" xfId="605"/>
    <cellStyle name="Comma 2 80" xfId="606"/>
    <cellStyle name="Comma 2 81" xfId="607"/>
    <cellStyle name="Comma 2 82" xfId="608"/>
    <cellStyle name="Comma 2 83" xfId="609"/>
    <cellStyle name="Comma 2 84" xfId="610"/>
    <cellStyle name="Comma 2 85" xfId="611"/>
    <cellStyle name="Comma 2 86" xfId="612"/>
    <cellStyle name="Comma 2 87" xfId="613"/>
    <cellStyle name="Comma 2 88" xfId="614"/>
    <cellStyle name="Comma 2 89" xfId="615"/>
    <cellStyle name="Comma 2 9" xfId="616"/>
    <cellStyle name="Comma 2 90" xfId="617"/>
    <cellStyle name="Comma 2 91" xfId="618"/>
    <cellStyle name="Comma 2 92" xfId="619"/>
    <cellStyle name="Comma 2 93" xfId="620"/>
    <cellStyle name="Comma 2 94" xfId="621"/>
    <cellStyle name="Comma 2 95" xfId="622"/>
    <cellStyle name="Comma 2 96" xfId="623"/>
    <cellStyle name="Comma 2 97" xfId="624"/>
    <cellStyle name="Comma 2 98" xfId="625"/>
    <cellStyle name="Comma 2 99" xfId="626"/>
    <cellStyle name="Comma 2_1. Step 1 Simulation 131010" xfId="627"/>
    <cellStyle name="Comma 20" xfId="628"/>
    <cellStyle name="Comma 21" xfId="629"/>
    <cellStyle name="Comma 22" xfId="630"/>
    <cellStyle name="Comma 23" xfId="631"/>
    <cellStyle name="Comma 24" xfId="632"/>
    <cellStyle name="Comma 25" xfId="633"/>
    <cellStyle name="Comma 26" xfId="634"/>
    <cellStyle name="Comma 27" xfId="635"/>
    <cellStyle name="Comma 28" xfId="636"/>
    <cellStyle name="Comma 29" xfId="637"/>
    <cellStyle name="Comma 3" xfId="638"/>
    <cellStyle name="Comma 3 10" xfId="639"/>
    <cellStyle name="Comma 3 11" xfId="640"/>
    <cellStyle name="Comma 3 12" xfId="641"/>
    <cellStyle name="Comma 3 13" xfId="642"/>
    <cellStyle name="Comma 3 14" xfId="643"/>
    <cellStyle name="Comma 3 14 2" xfId="644"/>
    <cellStyle name="Comma 3 14 3" xfId="645"/>
    <cellStyle name="Comma 3 14_~7697321" xfId="646"/>
    <cellStyle name="Comma 3 15" xfId="647"/>
    <cellStyle name="Comma 3 2" xfId="648"/>
    <cellStyle name="Comma 3 2 10" xfId="649"/>
    <cellStyle name="Comma 3 2 11" xfId="650"/>
    <cellStyle name="Comma 3 2 11 2" xfId="651"/>
    <cellStyle name="Comma 3 2 12" xfId="652"/>
    <cellStyle name="Comma 3 2 2" xfId="653"/>
    <cellStyle name="Comma 3 2 2 2" xfId="654"/>
    <cellStyle name="Comma 3 2 2 2 2" xfId="655"/>
    <cellStyle name="Comma 3 2 2 2 3" xfId="656"/>
    <cellStyle name="Comma 3 2 2 2_~7697321" xfId="657"/>
    <cellStyle name="Comma 3 2 2 3" xfId="658"/>
    <cellStyle name="Comma 3 2 2 4" xfId="659"/>
    <cellStyle name="Comma 3 2 2_~7697321" xfId="660"/>
    <cellStyle name="Comma 3 2 3" xfId="661"/>
    <cellStyle name="Comma 3 2 4" xfId="662"/>
    <cellStyle name="Comma 3 2 5" xfId="663"/>
    <cellStyle name="Comma 3 2 6" xfId="664"/>
    <cellStyle name="Comma 3 2 7" xfId="665"/>
    <cellStyle name="Comma 3 2 8" xfId="666"/>
    <cellStyle name="Comma 3 2 9" xfId="667"/>
    <cellStyle name="Comma 3 2_~7697321" xfId="668"/>
    <cellStyle name="Comma 3 3" xfId="669"/>
    <cellStyle name="Comma 3 4" xfId="670"/>
    <cellStyle name="Comma 3 5" xfId="671"/>
    <cellStyle name="Comma 3 6" xfId="672"/>
    <cellStyle name="Comma 3 7" xfId="673"/>
    <cellStyle name="Comma 3 8" xfId="674"/>
    <cellStyle name="Comma 3 9" xfId="675"/>
    <cellStyle name="Comma 3_~7697321" xfId="676"/>
    <cellStyle name="Comma 30" xfId="677"/>
    <cellStyle name="Comma 31" xfId="678"/>
    <cellStyle name="Comma 32" xfId="679"/>
    <cellStyle name="Comma 33" xfId="680"/>
    <cellStyle name="Comma 34" xfId="681"/>
    <cellStyle name="Comma 35" xfId="682"/>
    <cellStyle name="Comma 36" xfId="683"/>
    <cellStyle name="Comma 37" xfId="684"/>
    <cellStyle name="Comma 4" xfId="685"/>
    <cellStyle name="Comma 4 2" xfId="686"/>
    <cellStyle name="Comma 4 3" xfId="687"/>
    <cellStyle name="Comma 4 4" xfId="688"/>
    <cellStyle name="Comma 4 5" xfId="689"/>
    <cellStyle name="Comma 4_1. Step 1 Simulation 131010" xfId="690"/>
    <cellStyle name="Comma 5" xfId="691"/>
    <cellStyle name="Comma 5 2" xfId="692"/>
    <cellStyle name="Comma 5 3" xfId="693"/>
    <cellStyle name="Comma 5 4" xfId="694"/>
    <cellStyle name="Comma 5 4 2" xfId="695"/>
    <cellStyle name="Comma 5 4 3" xfId="696"/>
    <cellStyle name="Comma 5 4_~7697321" xfId="697"/>
    <cellStyle name="Comma 5 5" xfId="698"/>
    <cellStyle name="Comma 5 6" xfId="699"/>
    <cellStyle name="Comma 5_1. Step 1 Simulation 131010" xfId="700"/>
    <cellStyle name="Comma 6" xfId="701"/>
    <cellStyle name="Comma 6 2" xfId="702"/>
    <cellStyle name="Comma 6 2 2" xfId="703"/>
    <cellStyle name="Comma 6 2 3" xfId="704"/>
    <cellStyle name="Comma 6 2_~7697321" xfId="705"/>
    <cellStyle name="Comma 6 3" xfId="706"/>
    <cellStyle name="Comma 6 4" xfId="707"/>
    <cellStyle name="Comma 6 5" xfId="708"/>
    <cellStyle name="Comma 6 5 2" xfId="709"/>
    <cellStyle name="Comma 6 5 3" xfId="710"/>
    <cellStyle name="Comma 6 5_~7697321" xfId="711"/>
    <cellStyle name="Comma 6 6" xfId="712"/>
    <cellStyle name="Comma 6_~7697321" xfId="713"/>
    <cellStyle name="Comma 7" xfId="714"/>
    <cellStyle name="Comma 8" xfId="715"/>
    <cellStyle name="Comma 8 2" xfId="716"/>
    <cellStyle name="Comma 8 3" xfId="717"/>
    <cellStyle name="Comma 8_~7697321" xfId="718"/>
    <cellStyle name="Comma 9" xfId="719"/>
    <cellStyle name="Comma 9 2" xfId="720"/>
    <cellStyle name="Comma 9 3" xfId="721"/>
    <cellStyle name="Comma 9_~7697321" xfId="722"/>
    <cellStyle name="Currency $" xfId="723"/>
    <cellStyle name="Date" xfId="724"/>
    <cellStyle name="Explanatory Text 2" xfId="725"/>
    <cellStyle name="Explanatory Text 2 2" xfId="726"/>
    <cellStyle name="Explanatory Text 2 3" xfId="727"/>
    <cellStyle name="Explanatory Text 2 4" xfId="728"/>
    <cellStyle name="Explanatory Text 2 5" xfId="729"/>
    <cellStyle name="Explanatory Text 2 6" xfId="730"/>
    <cellStyle name="Explanatory Text 2 7" xfId="731"/>
    <cellStyle name="Explanatory Text 3" xfId="732"/>
    <cellStyle name="Explanatory Text 4" xfId="733"/>
    <cellStyle name="Explanatory Text 5" xfId="734"/>
    <cellStyle name="F2" xfId="735"/>
    <cellStyle name="F3" xfId="736"/>
    <cellStyle name="F4" xfId="737"/>
    <cellStyle name="F5" xfId="738"/>
    <cellStyle name="F6" xfId="739"/>
    <cellStyle name="F7" xfId="740"/>
    <cellStyle name="F8" xfId="741"/>
    <cellStyle name="Fixed" xfId="742"/>
    <cellStyle name="Good 2" xfId="743"/>
    <cellStyle name="Good 2 2" xfId="744"/>
    <cellStyle name="Good 2 3" xfId="745"/>
    <cellStyle name="Good 2 4" xfId="746"/>
    <cellStyle name="Good 2 5" xfId="747"/>
    <cellStyle name="Good 2 6" xfId="748"/>
    <cellStyle name="Good 2 7" xfId="749"/>
    <cellStyle name="Good 3" xfId="750"/>
    <cellStyle name="Good 4" xfId="751"/>
    <cellStyle name="Good 5" xfId="752"/>
    <cellStyle name="Grey" xfId="753"/>
    <cellStyle name="HEADER" xfId="754"/>
    <cellStyle name="Heading 1 2" xfId="755"/>
    <cellStyle name="Heading 1 2 2" xfId="756"/>
    <cellStyle name="Heading 1 2 3" xfId="757"/>
    <cellStyle name="Heading 1 2 4" xfId="758"/>
    <cellStyle name="Heading 1 2 5" xfId="759"/>
    <cellStyle name="Heading 1 2 6" xfId="760"/>
    <cellStyle name="Heading 1 2 7" xfId="761"/>
    <cellStyle name="Heading 1 3" xfId="762"/>
    <cellStyle name="Heading 1 4" xfId="763"/>
    <cellStyle name="Heading 1 5" xfId="764"/>
    <cellStyle name="Heading 2 2" xfId="765"/>
    <cellStyle name="Heading 2 2 2" xfId="766"/>
    <cellStyle name="Heading 2 2 3" xfId="767"/>
    <cellStyle name="Heading 2 2 4" xfId="768"/>
    <cellStyle name="Heading 2 2 5" xfId="769"/>
    <cellStyle name="Heading 2 2 6" xfId="770"/>
    <cellStyle name="Heading 2 2 7" xfId="771"/>
    <cellStyle name="Heading 2 3" xfId="772"/>
    <cellStyle name="Heading 2 4" xfId="773"/>
    <cellStyle name="Heading 2 5" xfId="774"/>
    <cellStyle name="Heading 3 2" xfId="775"/>
    <cellStyle name="Heading 3 2 2" xfId="776"/>
    <cellStyle name="Heading 3 2 3" xfId="777"/>
    <cellStyle name="Heading 3 2 4" xfId="778"/>
    <cellStyle name="Heading 3 2 5" xfId="779"/>
    <cellStyle name="Heading 3 2 6" xfId="780"/>
    <cellStyle name="Heading 3 2 7" xfId="781"/>
    <cellStyle name="Heading 3 3" xfId="782"/>
    <cellStyle name="Heading 3 4" xfId="783"/>
    <cellStyle name="Heading 3 5" xfId="784"/>
    <cellStyle name="Heading 4 2" xfId="785"/>
    <cellStyle name="Heading 4 2 2" xfId="786"/>
    <cellStyle name="Heading 4 2 3" xfId="787"/>
    <cellStyle name="Heading 4 2 4" xfId="788"/>
    <cellStyle name="Heading 4 2 5" xfId="789"/>
    <cellStyle name="Heading 4 2 6" xfId="790"/>
    <cellStyle name="Heading 4 2 7" xfId="791"/>
    <cellStyle name="Heading 4 3" xfId="792"/>
    <cellStyle name="Heading 4 4" xfId="793"/>
    <cellStyle name="Heading 4 5" xfId="794"/>
    <cellStyle name="Heading1" xfId="795"/>
    <cellStyle name="Heading2" xfId="796"/>
    <cellStyle name="Hyperlink" xfId="797" builtinId="8"/>
    <cellStyle name="Input [yellow]" xfId="798"/>
    <cellStyle name="Input 2" xfId="799"/>
    <cellStyle name="Input 2 2" xfId="800"/>
    <cellStyle name="Input 2 3" xfId="801"/>
    <cellStyle name="Input 2 4" xfId="802"/>
    <cellStyle name="Input 2 5" xfId="803"/>
    <cellStyle name="Input 2 6" xfId="804"/>
    <cellStyle name="Input 2 7" xfId="805"/>
    <cellStyle name="Input 3" xfId="806"/>
    <cellStyle name="Input 4" xfId="807"/>
    <cellStyle name="Input 5" xfId="808"/>
    <cellStyle name="Linked Cell 2" xfId="809"/>
    <cellStyle name="Linked Cell 2 2" xfId="810"/>
    <cellStyle name="Linked Cell 2 3" xfId="811"/>
    <cellStyle name="Linked Cell 2 4" xfId="812"/>
    <cellStyle name="Linked Cell 2 5" xfId="813"/>
    <cellStyle name="Linked Cell 2 6" xfId="814"/>
    <cellStyle name="Linked Cell 2 7" xfId="815"/>
    <cellStyle name="Linked Cell 3" xfId="816"/>
    <cellStyle name="Linked Cell 4" xfId="817"/>
    <cellStyle name="Linked Cell 5" xfId="818"/>
    <cellStyle name="Model" xfId="819"/>
    <cellStyle name="Neutral 2" xfId="820"/>
    <cellStyle name="Neutral 2 2" xfId="821"/>
    <cellStyle name="Neutral 2 3" xfId="822"/>
    <cellStyle name="Neutral 2 4" xfId="823"/>
    <cellStyle name="Neutral 2 5" xfId="824"/>
    <cellStyle name="Neutral 2 6" xfId="825"/>
    <cellStyle name="Neutral 2 7" xfId="826"/>
    <cellStyle name="Neutral 3" xfId="827"/>
    <cellStyle name="Neutral 4" xfId="828"/>
    <cellStyle name="Neutral 5" xfId="829"/>
    <cellStyle name="Normal" xfId="0" builtinId="0"/>
    <cellStyle name="Normal - Style1" xfId="830"/>
    <cellStyle name="Normal 10" xfId="831"/>
    <cellStyle name="Normal 10 10" xfId="832"/>
    <cellStyle name="Normal 10 11" xfId="833"/>
    <cellStyle name="Normal 10 12" xfId="834"/>
    <cellStyle name="Normal 10 13" xfId="835"/>
    <cellStyle name="Normal 10 14" xfId="836"/>
    <cellStyle name="Normal 10 15" xfId="837"/>
    <cellStyle name="Normal 10 16" xfId="838"/>
    <cellStyle name="Normal 10 17" xfId="839"/>
    <cellStyle name="Normal 10 18" xfId="840"/>
    <cellStyle name="Normal 10 19" xfId="841"/>
    <cellStyle name="Normal 10 2" xfId="842"/>
    <cellStyle name="Normal 10 2 10" xfId="843"/>
    <cellStyle name="Normal 10 2 10 2" xfId="844"/>
    <cellStyle name="Normal 10 2 10 3" xfId="845"/>
    <cellStyle name="Normal 10 2 10_~7697321" xfId="846"/>
    <cellStyle name="Normal 10 2 11" xfId="847"/>
    <cellStyle name="Normal 10 2 12" xfId="848"/>
    <cellStyle name="Normal 10 2 13" xfId="849"/>
    <cellStyle name="Normal 10 2 14" xfId="850"/>
    <cellStyle name="Normal 10 2 15" xfId="851"/>
    <cellStyle name="Normal 10 2 16" xfId="852"/>
    <cellStyle name="Normal 10 2 2" xfId="853"/>
    <cellStyle name="Normal 10 2 2 2" xfId="854"/>
    <cellStyle name="Normal 10 2 2 2 2" xfId="855"/>
    <cellStyle name="Normal 10 2 2 2 3" xfId="856"/>
    <cellStyle name="Normal 10 2 2 2_~7697321" xfId="857"/>
    <cellStyle name="Normal 10 2 2 3" xfId="858"/>
    <cellStyle name="Normal 10 2 2_~7697321" xfId="859"/>
    <cellStyle name="Normal 10 2 3" xfId="860"/>
    <cellStyle name="Normal 10 2 4" xfId="861"/>
    <cellStyle name="Normal 10 2 4 2" xfId="862"/>
    <cellStyle name="Normal 10 2 4 3" xfId="863"/>
    <cellStyle name="Normal 10 2 4_~7697321" xfId="864"/>
    <cellStyle name="Normal 10 2 5" xfId="865"/>
    <cellStyle name="Normal 10 2 5 2" xfId="866"/>
    <cellStyle name="Normal 10 2 5 3" xfId="867"/>
    <cellStyle name="Normal 10 2 5_~7697321" xfId="868"/>
    <cellStyle name="Normal 10 2 6" xfId="869"/>
    <cellStyle name="Normal 10 2 6 2" xfId="870"/>
    <cellStyle name="Normal 10 2 6 3" xfId="871"/>
    <cellStyle name="Normal 10 2 6_~7697321" xfId="872"/>
    <cellStyle name="Normal 10 2 7" xfId="873"/>
    <cellStyle name="Normal 10 2 7 2" xfId="874"/>
    <cellStyle name="Normal 10 2 7 3" xfId="875"/>
    <cellStyle name="Normal 10 2 7_~7697321" xfId="876"/>
    <cellStyle name="Normal 10 2 8" xfId="877"/>
    <cellStyle name="Normal 10 2 8 2" xfId="878"/>
    <cellStyle name="Normal 10 2 8 3" xfId="879"/>
    <cellStyle name="Normal 10 2 8_~7697321" xfId="880"/>
    <cellStyle name="Normal 10 2 9" xfId="881"/>
    <cellStyle name="Normal 10 2 9 2" xfId="882"/>
    <cellStyle name="Normal 10 2 9 3" xfId="883"/>
    <cellStyle name="Normal 10 2 9_~7697321" xfId="884"/>
    <cellStyle name="Normal 10 2_~7697321" xfId="885"/>
    <cellStyle name="Normal 10 20" xfId="886"/>
    <cellStyle name="Normal 10 21" xfId="887"/>
    <cellStyle name="Normal 10 22" xfId="888"/>
    <cellStyle name="Normal 10 23" xfId="889"/>
    <cellStyle name="Normal 10 24" xfId="890"/>
    <cellStyle name="Normal 10 25" xfId="891"/>
    <cellStyle name="Normal 10 3" xfId="892"/>
    <cellStyle name="Normal 10 4" xfId="893"/>
    <cellStyle name="Normal 10 5" xfId="894"/>
    <cellStyle name="Normal 10 6" xfId="895"/>
    <cellStyle name="Normal 10 7" xfId="896"/>
    <cellStyle name="Normal 10 8" xfId="897"/>
    <cellStyle name="Normal 10 9" xfId="898"/>
    <cellStyle name="Normal 10_~7697321" xfId="899"/>
    <cellStyle name="Normal 11" xfId="900"/>
    <cellStyle name="Normal 11 10" xfId="901"/>
    <cellStyle name="Normal 11 11" xfId="902"/>
    <cellStyle name="Normal 11 12" xfId="903"/>
    <cellStyle name="Normal 11 13" xfId="904"/>
    <cellStyle name="Normal 11 14" xfId="905"/>
    <cellStyle name="Normal 11 15" xfId="906"/>
    <cellStyle name="Normal 11 16" xfId="907"/>
    <cellStyle name="Normal 11 17" xfId="908"/>
    <cellStyle name="Normal 11 18" xfId="909"/>
    <cellStyle name="Normal 11 19" xfId="910"/>
    <cellStyle name="Normal 11 2" xfId="911"/>
    <cellStyle name="Normal 11 2 10" xfId="912"/>
    <cellStyle name="Normal 11 2 11" xfId="913"/>
    <cellStyle name="Normal 11 2 12" xfId="914"/>
    <cellStyle name="Normal 11 2 13" xfId="915"/>
    <cellStyle name="Normal 11 2 14" xfId="916"/>
    <cellStyle name="Normal 11 2 15" xfId="917"/>
    <cellStyle name="Normal 11 2 16" xfId="918"/>
    <cellStyle name="Normal 11 2 2" xfId="919"/>
    <cellStyle name="Normal 11 2 2 2" xfId="920"/>
    <cellStyle name="Normal 11 2 2 2 2" xfId="921"/>
    <cellStyle name="Normal 11 2 2 2 3" xfId="922"/>
    <cellStyle name="Normal 11 2 2 2_~7697321" xfId="923"/>
    <cellStyle name="Normal 11 2 2 3" xfId="924"/>
    <cellStyle name="Normal 11 2 2_~7697321" xfId="925"/>
    <cellStyle name="Normal 11 2 3" xfId="926"/>
    <cellStyle name="Normal 11 2 4" xfId="927"/>
    <cellStyle name="Normal 11 2 5" xfId="928"/>
    <cellStyle name="Normal 11 2 6" xfId="929"/>
    <cellStyle name="Normal 11 2 7" xfId="930"/>
    <cellStyle name="Normal 11 2 8" xfId="931"/>
    <cellStyle name="Normal 11 2 9" xfId="932"/>
    <cellStyle name="Normal 11 2_~7697321" xfId="933"/>
    <cellStyle name="Normal 11 20" xfId="934"/>
    <cellStyle name="Normal 11 21" xfId="935"/>
    <cellStyle name="Normal 11 22" xfId="936"/>
    <cellStyle name="Normal 11 23" xfId="937"/>
    <cellStyle name="Normal 11 24" xfId="938"/>
    <cellStyle name="Normal 11 25" xfId="939"/>
    <cellStyle name="Normal 11 3" xfId="940"/>
    <cellStyle name="Normal 11 4" xfId="941"/>
    <cellStyle name="Normal 11 5" xfId="942"/>
    <cellStyle name="Normal 11 6" xfId="943"/>
    <cellStyle name="Normal 11 7" xfId="944"/>
    <cellStyle name="Normal 11 8" xfId="945"/>
    <cellStyle name="Normal 11 9" xfId="946"/>
    <cellStyle name="Normal 11_~7697321" xfId="947"/>
    <cellStyle name="Normal 12" xfId="948"/>
    <cellStyle name="Normal 12 10" xfId="949"/>
    <cellStyle name="Normal 12 11" xfId="950"/>
    <cellStyle name="Normal 12 12" xfId="951"/>
    <cellStyle name="Normal 12 13" xfId="952"/>
    <cellStyle name="Normal 12 14" xfId="953"/>
    <cellStyle name="Normal 12 15" xfId="954"/>
    <cellStyle name="Normal 12 16" xfId="955"/>
    <cellStyle name="Normal 12 17" xfId="956"/>
    <cellStyle name="Normal 12 18" xfId="957"/>
    <cellStyle name="Normal 12 19" xfId="958"/>
    <cellStyle name="Normal 12 2" xfId="959"/>
    <cellStyle name="Normal 12 2 10" xfId="960"/>
    <cellStyle name="Normal 12 2 11" xfId="961"/>
    <cellStyle name="Normal 12 2 12" xfId="962"/>
    <cellStyle name="Normal 12 2 13" xfId="963"/>
    <cellStyle name="Normal 12 2 14" xfId="964"/>
    <cellStyle name="Normal 12 2 15" xfId="965"/>
    <cellStyle name="Normal 12 2 16" xfId="966"/>
    <cellStyle name="Normal 12 2 2" xfId="967"/>
    <cellStyle name="Normal 12 2 2 2" xfId="968"/>
    <cellStyle name="Normal 12 2 2 2 2" xfId="969"/>
    <cellStyle name="Normal 12 2 2 2 3" xfId="970"/>
    <cellStyle name="Normal 12 2 2 2_~7697321" xfId="971"/>
    <cellStyle name="Normal 12 2 2 3" xfId="972"/>
    <cellStyle name="Normal 12 2 2_~7697321" xfId="973"/>
    <cellStyle name="Normal 12 2 3" xfId="974"/>
    <cellStyle name="Normal 12 2 4" xfId="975"/>
    <cellStyle name="Normal 12 2 5" xfId="976"/>
    <cellStyle name="Normal 12 2 6" xfId="977"/>
    <cellStyle name="Normal 12 2 7" xfId="978"/>
    <cellStyle name="Normal 12 2 8" xfId="979"/>
    <cellStyle name="Normal 12 2 9" xfId="980"/>
    <cellStyle name="Normal 12 2_~7697321" xfId="981"/>
    <cellStyle name="Normal 12 20" xfId="982"/>
    <cellStyle name="Normal 12 21" xfId="983"/>
    <cellStyle name="Normal 12 22" xfId="984"/>
    <cellStyle name="Normal 12 23" xfId="985"/>
    <cellStyle name="Normal 12 24" xfId="986"/>
    <cellStyle name="Normal 12 25" xfId="987"/>
    <cellStyle name="Normal 12 3" xfId="988"/>
    <cellStyle name="Normal 12 4" xfId="989"/>
    <cellStyle name="Normal 12 5" xfId="990"/>
    <cellStyle name="Normal 12 6" xfId="991"/>
    <cellStyle name="Normal 12 7" xfId="992"/>
    <cellStyle name="Normal 12 8" xfId="993"/>
    <cellStyle name="Normal 12 9" xfId="994"/>
    <cellStyle name="Normal 12_~7697321" xfId="995"/>
    <cellStyle name="Normal 13" xfId="996"/>
    <cellStyle name="Normal 13 10" xfId="997"/>
    <cellStyle name="Normal 13 11" xfId="998"/>
    <cellStyle name="Normal 13 12" xfId="999"/>
    <cellStyle name="Normal 13 13" xfId="1000"/>
    <cellStyle name="Normal 13 14" xfId="1001"/>
    <cellStyle name="Normal 13 15" xfId="1002"/>
    <cellStyle name="Normal 13 16" xfId="1003"/>
    <cellStyle name="Normal 13 17" xfId="1004"/>
    <cellStyle name="Normal 13 18" xfId="1005"/>
    <cellStyle name="Normal 13 19" xfId="1006"/>
    <cellStyle name="Normal 13 2" xfId="1007"/>
    <cellStyle name="Normal 13 2 10" xfId="1008"/>
    <cellStyle name="Normal 13 2 11" xfId="1009"/>
    <cellStyle name="Normal 13 2 12" xfId="1010"/>
    <cellStyle name="Normal 13 2 13" xfId="1011"/>
    <cellStyle name="Normal 13 2 14" xfId="1012"/>
    <cellStyle name="Normal 13 2 15" xfId="1013"/>
    <cellStyle name="Normal 13 2 16" xfId="1014"/>
    <cellStyle name="Normal 13 2 2" xfId="1015"/>
    <cellStyle name="Normal 13 2 2 2" xfId="1016"/>
    <cellStyle name="Normal 13 2 2 2 2" xfId="1017"/>
    <cellStyle name="Normal 13 2 2 2 3" xfId="1018"/>
    <cellStyle name="Normal 13 2 2 2_~7697321" xfId="1019"/>
    <cellStyle name="Normal 13 2 2 3" xfId="1020"/>
    <cellStyle name="Normal 13 2 2_~7697321" xfId="1021"/>
    <cellStyle name="Normal 13 2 3" xfId="1022"/>
    <cellStyle name="Normal 13 2 4" xfId="1023"/>
    <cellStyle name="Normal 13 2 5" xfId="1024"/>
    <cellStyle name="Normal 13 2 6" xfId="1025"/>
    <cellStyle name="Normal 13 2 7" xfId="1026"/>
    <cellStyle name="Normal 13 2 8" xfId="1027"/>
    <cellStyle name="Normal 13 2 9" xfId="1028"/>
    <cellStyle name="Normal 13 2_~7697321" xfId="1029"/>
    <cellStyle name="Normal 13 20" xfId="1030"/>
    <cellStyle name="Normal 13 21" xfId="1031"/>
    <cellStyle name="Normal 13 22" xfId="1032"/>
    <cellStyle name="Normal 13 23" xfId="1033"/>
    <cellStyle name="Normal 13 24" xfId="1034"/>
    <cellStyle name="Normal 13 25" xfId="1035"/>
    <cellStyle name="Normal 13 3" xfId="1036"/>
    <cellStyle name="Normal 13 4" xfId="1037"/>
    <cellStyle name="Normal 13 5" xfId="1038"/>
    <cellStyle name="Normal 13 6" xfId="1039"/>
    <cellStyle name="Normal 13 7" xfId="1040"/>
    <cellStyle name="Normal 13 8" xfId="1041"/>
    <cellStyle name="Normal 13 9" xfId="1042"/>
    <cellStyle name="Normal 13_~7697321" xfId="1043"/>
    <cellStyle name="Normal 14" xfId="1044"/>
    <cellStyle name="Normal 14 2" xfId="1045"/>
    <cellStyle name="Normal 14 3" xfId="1046"/>
    <cellStyle name="Normal 14 4" xfId="1047"/>
    <cellStyle name="Normal 15" xfId="1048"/>
    <cellStyle name="Normal 16" xfId="1049"/>
    <cellStyle name="Normal 17" xfId="1050"/>
    <cellStyle name="Normal 18" xfId="1051"/>
    <cellStyle name="Normal 18 10" xfId="1052"/>
    <cellStyle name="Normal 18 11" xfId="1053"/>
    <cellStyle name="Normal 18 11 2" xfId="1054"/>
    <cellStyle name="Normal 18 11 3" xfId="1055"/>
    <cellStyle name="Normal 18 11_~7697321" xfId="1056"/>
    <cellStyle name="Normal 18 12" xfId="1057"/>
    <cellStyle name="Normal 18 12 2" xfId="1058"/>
    <cellStyle name="Normal 18 12 3" xfId="1059"/>
    <cellStyle name="Normal 18 12_~7697321" xfId="1060"/>
    <cellStyle name="Normal 18 13" xfId="1061"/>
    <cellStyle name="Normal 18 13 2" xfId="1062"/>
    <cellStyle name="Normal 18 13 3" xfId="1063"/>
    <cellStyle name="Normal 18 13_~7697321" xfId="1064"/>
    <cellStyle name="Normal 18 14" xfId="1065"/>
    <cellStyle name="Normal 18 15" xfId="1066"/>
    <cellStyle name="Normal 18 16" xfId="1067"/>
    <cellStyle name="Normal 18 17" xfId="1068"/>
    <cellStyle name="Normal 18 17 2" xfId="1069"/>
    <cellStyle name="Normal 18 17 2 2" xfId="1070"/>
    <cellStyle name="Normal 18 17 3" xfId="1071"/>
    <cellStyle name="Normal 18 17 3 2" xfId="1072"/>
    <cellStyle name="Normal 18 17 4" xfId="1073"/>
    <cellStyle name="Normal 18 17 4 2" xfId="1074"/>
    <cellStyle name="Normal 18 17 5" xfId="1075"/>
    <cellStyle name="Normal 18 17 5 2" xfId="1076"/>
    <cellStyle name="Normal 18 17 6" xfId="1077"/>
    <cellStyle name="Normal 18 17 6 2" xfId="1078"/>
    <cellStyle name="Normal 18 17 7" xfId="1079"/>
    <cellStyle name="Normal 18 17 7 2" xfId="1080"/>
    <cellStyle name="Normal 18 17 8" xfId="1081"/>
    <cellStyle name="Normal 18 17 9" xfId="1082"/>
    <cellStyle name="Normal 18 17_Simulation Worksheet" xfId="1083"/>
    <cellStyle name="Normal 18 18" xfId="1084"/>
    <cellStyle name="Normal 18 19" xfId="1085"/>
    <cellStyle name="Normal 18 2" xfId="1086"/>
    <cellStyle name="Normal 18 2 10" xfId="1087"/>
    <cellStyle name="Normal 18 2 11" xfId="1088"/>
    <cellStyle name="Normal 18 2 12" xfId="1089"/>
    <cellStyle name="Normal 18 2 13" xfId="1090"/>
    <cellStyle name="Normal 18 2 14" xfId="1091"/>
    <cellStyle name="Normal 18 2 15" xfId="1092"/>
    <cellStyle name="Normal 18 2 16" xfId="1093"/>
    <cellStyle name="Normal 18 2 17" xfId="1094"/>
    <cellStyle name="Normal 18 2 2" xfId="1095"/>
    <cellStyle name="Normal 18 2 3" xfId="1096"/>
    <cellStyle name="Normal 18 2 3 2" xfId="1097"/>
    <cellStyle name="Normal 18 2 3 3" xfId="1098"/>
    <cellStyle name="Normal 18 2 3_~7697321" xfId="1099"/>
    <cellStyle name="Normal 18 2 4" xfId="1100"/>
    <cellStyle name="Normal 18 2 4 2" xfId="1101"/>
    <cellStyle name="Normal 18 2 4 3" xfId="1102"/>
    <cellStyle name="Normal 18 2 4_~7697321" xfId="1103"/>
    <cellStyle name="Normal 18 2 5" xfId="1104"/>
    <cellStyle name="Normal 18 2 5 2" xfId="1105"/>
    <cellStyle name="Normal 18 2 5 3" xfId="1106"/>
    <cellStyle name="Normal 18 2 5_~7697321" xfId="1107"/>
    <cellStyle name="Normal 18 2 6" xfId="1108"/>
    <cellStyle name="Normal 18 2 6 2" xfId="1109"/>
    <cellStyle name="Normal 18 2 6 3" xfId="1110"/>
    <cellStyle name="Normal 18 2 6_~7697321" xfId="1111"/>
    <cellStyle name="Normal 18 2 7" xfId="1112"/>
    <cellStyle name="Normal 18 2 7 2" xfId="1113"/>
    <cellStyle name="Normal 18 2 7 3" xfId="1114"/>
    <cellStyle name="Normal 18 2 7_~7697321" xfId="1115"/>
    <cellStyle name="Normal 18 2 8" xfId="1116"/>
    <cellStyle name="Normal 18 2 8 2" xfId="1117"/>
    <cellStyle name="Normal 18 2 8 3" xfId="1118"/>
    <cellStyle name="Normal 18 2 8_~7697321" xfId="1119"/>
    <cellStyle name="Normal 18 2 9" xfId="1120"/>
    <cellStyle name="Normal 18 2 9 2" xfId="1121"/>
    <cellStyle name="Normal 18 2 9 3" xfId="1122"/>
    <cellStyle name="Normal 18 2 9_~7697321" xfId="1123"/>
    <cellStyle name="Normal 18 2_~7697321" xfId="1124"/>
    <cellStyle name="Normal 18 20" xfId="1125"/>
    <cellStyle name="Normal 18 21" xfId="1126"/>
    <cellStyle name="Normal 18 22" xfId="1127"/>
    <cellStyle name="Normal 18 23" xfId="1128"/>
    <cellStyle name="Normal 18 3" xfId="1129"/>
    <cellStyle name="Normal 18 4" xfId="1130"/>
    <cellStyle name="Normal 18 5" xfId="1131"/>
    <cellStyle name="Normal 18 6" xfId="1132"/>
    <cellStyle name="Normal 18 7" xfId="1133"/>
    <cellStyle name="Normal 18 8" xfId="1134"/>
    <cellStyle name="Normal 18 9" xfId="1135"/>
    <cellStyle name="Normal 18_Etios D" xfId="1136"/>
    <cellStyle name="Normal 19" xfId="1137"/>
    <cellStyle name="Normal 2" xfId="1138"/>
    <cellStyle name="Normal 2 10" xfId="1139"/>
    <cellStyle name="Normal 2 11" xfId="1140"/>
    <cellStyle name="Normal 2 12" xfId="1141"/>
    <cellStyle name="Normal 2 13" xfId="1142"/>
    <cellStyle name="Normal 2 14" xfId="1143"/>
    <cellStyle name="Normal 2 15" xfId="1144"/>
    <cellStyle name="Normal 2 16" xfId="1145"/>
    <cellStyle name="Normal 2 17" xfId="1146"/>
    <cellStyle name="Normal 2 18" xfId="1147"/>
    <cellStyle name="Normal 2 19" xfId="1148"/>
    <cellStyle name="Normal 2 2" xfId="1149"/>
    <cellStyle name="Normal 2 2 10" xfId="1150"/>
    <cellStyle name="Normal 2 2 11" xfId="1151"/>
    <cellStyle name="Normal 2 2 12" xfId="1152"/>
    <cellStyle name="Normal 2 2 13" xfId="1153"/>
    <cellStyle name="Normal 2 2 14" xfId="1154"/>
    <cellStyle name="Normal 2 2 15" xfId="1155"/>
    <cellStyle name="Normal 2 2 16" xfId="1156"/>
    <cellStyle name="Normal 2 2 17" xfId="1157"/>
    <cellStyle name="Normal 2 2 18" xfId="1158"/>
    <cellStyle name="Normal 2 2 19" xfId="1159"/>
    <cellStyle name="Normal 2 2 2" xfId="1160"/>
    <cellStyle name="Normal 2 2 2 10" xfId="1161"/>
    <cellStyle name="Normal 2 2 2 11" xfId="1162"/>
    <cellStyle name="Normal 2 2 2 12" xfId="1163"/>
    <cellStyle name="Normal 2 2 2 13" xfId="1164"/>
    <cellStyle name="Normal 2 2 2 14" xfId="1165"/>
    <cellStyle name="Normal 2 2 2 15" xfId="1166"/>
    <cellStyle name="Normal 2 2 2 16" xfId="1167"/>
    <cellStyle name="Normal 2 2 2 17" xfId="1168"/>
    <cellStyle name="Normal 2 2 2 18" xfId="1169"/>
    <cellStyle name="Normal 2 2 2 19" xfId="1170"/>
    <cellStyle name="Normal 2 2 2 2" xfId="1171"/>
    <cellStyle name="Normal 2 2 2 2 10" xfId="1172"/>
    <cellStyle name="Normal 2 2 2 2 11" xfId="1173"/>
    <cellStyle name="Normal 2 2 2 2 12" xfId="1174"/>
    <cellStyle name="Normal 2 2 2 2 13" xfId="1175"/>
    <cellStyle name="Normal 2 2 2 2 14" xfId="1176"/>
    <cellStyle name="Normal 2 2 2 2 15" xfId="1177"/>
    <cellStyle name="Normal 2 2 2 2 16" xfId="1178"/>
    <cellStyle name="Normal 2 2 2 2 17" xfId="1179"/>
    <cellStyle name="Normal 2 2 2 2 18" xfId="1180"/>
    <cellStyle name="Normal 2 2 2 2 19" xfId="1181"/>
    <cellStyle name="Normal 2 2 2 2 2" xfId="1182"/>
    <cellStyle name="Normal 2 2 2 2 2 10" xfId="1183"/>
    <cellStyle name="Normal 2 2 2 2 2 11" xfId="1184"/>
    <cellStyle name="Normal 2 2 2 2 2 12" xfId="1185"/>
    <cellStyle name="Normal 2 2 2 2 2 13" xfId="1186"/>
    <cellStyle name="Normal 2 2 2 2 2 14" xfId="1187"/>
    <cellStyle name="Normal 2 2 2 2 2 15" xfId="1188"/>
    <cellStyle name="Normal 2 2 2 2 2 16" xfId="1189"/>
    <cellStyle name="Normal 2 2 2 2 2 17" xfId="1190"/>
    <cellStyle name="Normal 2 2 2 2 2 18" xfId="1191"/>
    <cellStyle name="Normal 2 2 2 2 2 19" xfId="1192"/>
    <cellStyle name="Normal 2 2 2 2 2 2" xfId="1193"/>
    <cellStyle name="Normal 2 2 2 2 2 2 10" xfId="1194"/>
    <cellStyle name="Normal 2 2 2 2 2 2 11" xfId="1195"/>
    <cellStyle name="Normal 2 2 2 2 2 2 12" xfId="1196"/>
    <cellStyle name="Normal 2 2 2 2 2 2 13" xfId="1197"/>
    <cellStyle name="Normal 2 2 2 2 2 2 14" xfId="1198"/>
    <cellStyle name="Normal 2 2 2 2 2 2 15" xfId="1199"/>
    <cellStyle name="Normal 2 2 2 2 2 2 16" xfId="1200"/>
    <cellStyle name="Normal 2 2 2 2 2 2 17" xfId="1201"/>
    <cellStyle name="Normal 2 2 2 2 2 2 18" xfId="1202"/>
    <cellStyle name="Normal 2 2 2 2 2 2 19" xfId="1203"/>
    <cellStyle name="Normal 2 2 2 2 2 2 2" xfId="1204"/>
    <cellStyle name="Normal 2 2 2 2 2 2 20" xfId="1205"/>
    <cellStyle name="Normal 2 2 2 2 2 2 21" xfId="1206"/>
    <cellStyle name="Normal 2 2 2 2 2 2 22" xfId="1207"/>
    <cellStyle name="Normal 2 2 2 2 2 2 23" xfId="1208"/>
    <cellStyle name="Normal 2 2 2 2 2 2 24" xfId="1209"/>
    <cellStyle name="Normal 2 2 2 2 2 2 25" xfId="1210"/>
    <cellStyle name="Normal 2 2 2 2 2 2 26" xfId="1211"/>
    <cellStyle name="Normal 2 2 2 2 2 2 3" xfId="1212"/>
    <cellStyle name="Normal 2 2 2 2 2 2 4" xfId="1213"/>
    <cellStyle name="Normal 2 2 2 2 2 2 5" xfId="1214"/>
    <cellStyle name="Normal 2 2 2 2 2 2 6" xfId="1215"/>
    <cellStyle name="Normal 2 2 2 2 2 2 7" xfId="1216"/>
    <cellStyle name="Normal 2 2 2 2 2 2 8" xfId="1217"/>
    <cellStyle name="Normal 2 2 2 2 2 2 9" xfId="1218"/>
    <cellStyle name="Normal 2 2 2 2 2 2_~7697321" xfId="1219"/>
    <cellStyle name="Normal 2 2 2 2 2 20" xfId="1220"/>
    <cellStyle name="Normal 2 2 2 2 2 21" xfId="1221"/>
    <cellStyle name="Normal 2 2 2 2 2 22" xfId="1222"/>
    <cellStyle name="Normal 2 2 2 2 2 23" xfId="1223"/>
    <cellStyle name="Normal 2 2 2 2 2 24" xfId="1224"/>
    <cellStyle name="Normal 2 2 2 2 2 25" xfId="1225"/>
    <cellStyle name="Normal 2 2 2 2 2 26" xfId="1226"/>
    <cellStyle name="Normal 2 2 2 2 2 27" xfId="1227"/>
    <cellStyle name="Normal 2 2 2 2 2 28" xfId="1228"/>
    <cellStyle name="Normal 2 2 2 2 2 29" xfId="1229"/>
    <cellStyle name="Normal 2 2 2 2 2 3" xfId="1230"/>
    <cellStyle name="Normal 2 2 2 2 2 4" xfId="1231"/>
    <cellStyle name="Normal 2 2 2 2 2 5" xfId="1232"/>
    <cellStyle name="Normal 2 2 2 2 2 6" xfId="1233"/>
    <cellStyle name="Normal 2 2 2 2 2 7" xfId="1234"/>
    <cellStyle name="Normal 2 2 2 2 2 8" xfId="1235"/>
    <cellStyle name="Normal 2 2 2 2 2 9" xfId="1236"/>
    <cellStyle name="Normal 2 2 2 2 2_~7697321" xfId="1237"/>
    <cellStyle name="Normal 2 2 2 2 20" xfId="1238"/>
    <cellStyle name="Normal 2 2 2 2 21" xfId="1239"/>
    <cellStyle name="Normal 2 2 2 2 22" xfId="1240"/>
    <cellStyle name="Normal 2 2 2 2 23" xfId="1241"/>
    <cellStyle name="Normal 2 2 2 2 24" xfId="1242"/>
    <cellStyle name="Normal 2 2 2 2 25" xfId="1243"/>
    <cellStyle name="Normal 2 2 2 2 26" xfId="1244"/>
    <cellStyle name="Normal 2 2 2 2 27" xfId="1245"/>
    <cellStyle name="Normal 2 2 2 2 28" xfId="1246"/>
    <cellStyle name="Normal 2 2 2 2 29" xfId="1247"/>
    <cellStyle name="Normal 2 2 2 2 3" xfId="1248"/>
    <cellStyle name="Normal 2 2 2 2 4" xfId="1249"/>
    <cellStyle name="Normal 2 2 2 2 5" xfId="1250"/>
    <cellStyle name="Normal 2 2 2 2 6" xfId="1251"/>
    <cellStyle name="Normal 2 2 2 2 7" xfId="1252"/>
    <cellStyle name="Normal 2 2 2 2 8" xfId="1253"/>
    <cellStyle name="Normal 2 2 2 2 9" xfId="1254"/>
    <cellStyle name="Normal 2 2 2 2_~7697321" xfId="1255"/>
    <cellStyle name="Normal 2 2 2 20" xfId="1256"/>
    <cellStyle name="Normal 2 2 2 21" xfId="1257"/>
    <cellStyle name="Normal 2 2 2 22" xfId="1258"/>
    <cellStyle name="Normal 2 2 2 23" xfId="1259"/>
    <cellStyle name="Normal 2 2 2 24" xfId="1260"/>
    <cellStyle name="Normal 2 2 2 25" xfId="1261"/>
    <cellStyle name="Normal 2 2 2 26" xfId="1262"/>
    <cellStyle name="Normal 2 2 2 27" xfId="1263"/>
    <cellStyle name="Normal 2 2 2 28" xfId="1264"/>
    <cellStyle name="Normal 2 2 2 29" xfId="1265"/>
    <cellStyle name="Normal 2 2 2 3" xfId="1266"/>
    <cellStyle name="Normal 2 2 2 3 2" xfId="1267"/>
    <cellStyle name="Normal 2 2 2 3 3" xfId="1268"/>
    <cellStyle name="Normal 2 2 2 3_~7697321" xfId="1269"/>
    <cellStyle name="Normal 2 2 2 30" xfId="1270"/>
    <cellStyle name="Normal 2 2 2 4" xfId="1271"/>
    <cellStyle name="Normal 2 2 2 5" xfId="1272"/>
    <cellStyle name="Normal 2 2 2 6" xfId="1273"/>
    <cellStyle name="Normal 2 2 2 7" xfId="1274"/>
    <cellStyle name="Normal 2 2 2 8" xfId="1275"/>
    <cellStyle name="Normal 2 2 2 9" xfId="1276"/>
    <cellStyle name="Normal 2 2 2_Etios D" xfId="1277"/>
    <cellStyle name="Normal 2 2 20" xfId="1278"/>
    <cellStyle name="Normal 2 2 21" xfId="1279"/>
    <cellStyle name="Normal 2 2 22" xfId="1280"/>
    <cellStyle name="Normal 2 2 23" xfId="1281"/>
    <cellStyle name="Normal 2 2 24" xfId="1282"/>
    <cellStyle name="Normal 2 2 25" xfId="1283"/>
    <cellStyle name="Normal 2 2 26" xfId="1284"/>
    <cellStyle name="Normal 2 2 27" xfId="1285"/>
    <cellStyle name="Normal 2 2 28" xfId="1286"/>
    <cellStyle name="Normal 2 2 29" xfId="1287"/>
    <cellStyle name="Normal 2 2 3" xfId="1288"/>
    <cellStyle name="Normal 2 2 30" xfId="1289"/>
    <cellStyle name="Normal 2 2 31" xfId="1290"/>
    <cellStyle name="Normal 2 2 4" xfId="1291"/>
    <cellStyle name="Normal 2 2 4 2" xfId="1292"/>
    <cellStyle name="Normal 2 2 4 3" xfId="1293"/>
    <cellStyle name="Normal 2 2 4_~7697321" xfId="1294"/>
    <cellStyle name="Normal 2 2 5" xfId="1295"/>
    <cellStyle name="Normal 2 2 6" xfId="1296"/>
    <cellStyle name="Normal 2 2 7" xfId="1297"/>
    <cellStyle name="Normal 2 2 8" xfId="1298"/>
    <cellStyle name="Normal 2 2 9" xfId="1299"/>
    <cellStyle name="Normal 2 2_Etios D" xfId="1300"/>
    <cellStyle name="Normal 2 20" xfId="1301"/>
    <cellStyle name="Normal 2 21" xfId="1302"/>
    <cellStyle name="Normal 2 22" xfId="1303"/>
    <cellStyle name="Normal 2 23" xfId="1304"/>
    <cellStyle name="Normal 2 24" xfId="1305"/>
    <cellStyle name="Normal 2 25" xfId="1306"/>
    <cellStyle name="Normal 2 26" xfId="1307"/>
    <cellStyle name="Normal 2 27" xfId="1308"/>
    <cellStyle name="Normal 2 28" xfId="1309"/>
    <cellStyle name="Normal 2 29" xfId="1310"/>
    <cellStyle name="Normal 2 3" xfId="1311"/>
    <cellStyle name="Normal 2 3 10" xfId="1312"/>
    <cellStyle name="Normal 2 3 11" xfId="1313"/>
    <cellStyle name="Normal 2 3 12" xfId="1314"/>
    <cellStyle name="Normal 2 3 13" xfId="1315"/>
    <cellStyle name="Normal 2 3 14" xfId="1316"/>
    <cellStyle name="Normal 2 3 15" xfId="1317"/>
    <cellStyle name="Normal 2 3 16" xfId="1318"/>
    <cellStyle name="Normal 2 3 2" xfId="1319"/>
    <cellStyle name="Normal 2 3 3" xfId="1320"/>
    <cellStyle name="Normal 2 3 4" xfId="1321"/>
    <cellStyle name="Normal 2 3 5" xfId="1322"/>
    <cellStyle name="Normal 2 3 6" xfId="1323"/>
    <cellStyle name="Normal 2 3 7" xfId="1324"/>
    <cellStyle name="Normal 2 3 8" xfId="1325"/>
    <cellStyle name="Normal 2 3 9" xfId="1326"/>
    <cellStyle name="Normal 2 30" xfId="1327"/>
    <cellStyle name="Normal 2 31" xfId="1328"/>
    <cellStyle name="Normal 2 32" xfId="1329"/>
    <cellStyle name="Normal 2 33" xfId="1330"/>
    <cellStyle name="Normal 2 4" xfId="1331"/>
    <cellStyle name="Normal 2 4 10" xfId="1332"/>
    <cellStyle name="Normal 2 4 2" xfId="1333"/>
    <cellStyle name="Normal 2 4 2 2" xfId="1334"/>
    <cellStyle name="Normal 2 4 2 3" xfId="1335"/>
    <cellStyle name="Normal 2 4 2_~7697321" xfId="1336"/>
    <cellStyle name="Normal 2 4 3" xfId="1337"/>
    <cellStyle name="Normal 2 4 3 2" xfId="1338"/>
    <cellStyle name="Normal 2 4 4" xfId="1339"/>
    <cellStyle name="Normal 2 4 4 2" xfId="1340"/>
    <cellStyle name="Normal 2 4 5" xfId="1341"/>
    <cellStyle name="Normal 2 4 5 2" xfId="1342"/>
    <cellStyle name="Normal 2 4 6" xfId="1343"/>
    <cellStyle name="Normal 2 4 6 2" xfId="1344"/>
    <cellStyle name="Normal 2 4 7" xfId="1345"/>
    <cellStyle name="Normal 2 4 7 2" xfId="1346"/>
    <cellStyle name="Normal 2 4 8" xfId="1347"/>
    <cellStyle name="Normal 2 4 8 2" xfId="1348"/>
    <cellStyle name="Normal 2 4 9" xfId="1349"/>
    <cellStyle name="Normal 2 4_~7697321" xfId="1350"/>
    <cellStyle name="Normal 2 5" xfId="1351"/>
    <cellStyle name="Normal 2 6" xfId="1352"/>
    <cellStyle name="Normal 2 7" xfId="1353"/>
    <cellStyle name="Normal 2 8" xfId="1354"/>
    <cellStyle name="Normal 2 9" xfId="1355"/>
    <cellStyle name="Normal 2 9 2" xfId="1356"/>
    <cellStyle name="Normal 2 9 3" xfId="1357"/>
    <cellStyle name="Normal 2 9_~7697321" xfId="1358"/>
    <cellStyle name="Normal 2_Etios D" xfId="1359"/>
    <cellStyle name="Normal 20" xfId="1360"/>
    <cellStyle name="Normal 20 10" xfId="1361"/>
    <cellStyle name="Normal 20 11" xfId="1362"/>
    <cellStyle name="Normal 20 12" xfId="1363"/>
    <cellStyle name="Normal 20 13" xfId="1364"/>
    <cellStyle name="Normal 20 14" xfId="1365"/>
    <cellStyle name="Normal 20 15" xfId="1366"/>
    <cellStyle name="Normal 20 16" xfId="1367"/>
    <cellStyle name="Normal 20 17" xfId="1368"/>
    <cellStyle name="Normal 20 2" xfId="1369"/>
    <cellStyle name="Normal 20 2 2" xfId="1370"/>
    <cellStyle name="Normal 20 3" xfId="1371"/>
    <cellStyle name="Normal 20 3 2" xfId="1372"/>
    <cellStyle name="Normal 20 4" xfId="1373"/>
    <cellStyle name="Normal 20 4 2" xfId="1374"/>
    <cellStyle name="Normal 20 4 3" xfId="1375"/>
    <cellStyle name="Normal 20 5" xfId="1376"/>
    <cellStyle name="Normal 20 5 2" xfId="1377"/>
    <cellStyle name="Normal 20 5 3" xfId="1378"/>
    <cellStyle name="Normal 20 6" xfId="1379"/>
    <cellStyle name="Normal 20 6 2" xfId="1380"/>
    <cellStyle name="Normal 20 6 3" xfId="1381"/>
    <cellStyle name="Normal 20 7" xfId="1382"/>
    <cellStyle name="Normal 20 7 2" xfId="1383"/>
    <cellStyle name="Normal 20 7 3" xfId="1384"/>
    <cellStyle name="Normal 20 8" xfId="1385"/>
    <cellStyle name="Normal 20 8 2" xfId="1386"/>
    <cellStyle name="Normal 20 8 3" xfId="1387"/>
    <cellStyle name="Normal 20 9" xfId="1388"/>
    <cellStyle name="Normal 20_Simulation Worksheet" xfId="1389"/>
    <cellStyle name="Normal 21" xfId="1390"/>
    <cellStyle name="Normal 21 10" xfId="1391"/>
    <cellStyle name="Normal 21 11" xfId="1392"/>
    <cellStyle name="Normal 21 12" xfId="1393"/>
    <cellStyle name="Normal 21 13" xfId="1394"/>
    <cellStyle name="Normal 21 14" xfId="1395"/>
    <cellStyle name="Normal 21 15" xfId="1396"/>
    <cellStyle name="Normal 21 16" xfId="1397"/>
    <cellStyle name="Normal 21 2" xfId="1398"/>
    <cellStyle name="Normal 21 3" xfId="1399"/>
    <cellStyle name="Normal 21 4" xfId="1400"/>
    <cellStyle name="Normal 21 5" xfId="1401"/>
    <cellStyle name="Normal 21 6" xfId="1402"/>
    <cellStyle name="Normal 21 7" xfId="1403"/>
    <cellStyle name="Normal 21 8" xfId="1404"/>
    <cellStyle name="Normal 21 9" xfId="1405"/>
    <cellStyle name="Normal 22" xfId="1406"/>
    <cellStyle name="Normal 22 10" xfId="1407"/>
    <cellStyle name="Normal 22 11" xfId="1408"/>
    <cellStyle name="Normal 22 12" xfId="1409"/>
    <cellStyle name="Normal 22 13" xfId="1410"/>
    <cellStyle name="Normal 22 14" xfId="1411"/>
    <cellStyle name="Normal 22 15" xfId="1412"/>
    <cellStyle name="Normal 22 16" xfId="1413"/>
    <cellStyle name="Normal 22 17" xfId="1414"/>
    <cellStyle name="Normal 22 2" xfId="1415"/>
    <cellStyle name="Normal 22 2 2" xfId="1416"/>
    <cellStyle name="Normal 22 3" xfId="1417"/>
    <cellStyle name="Normal 22 3 2" xfId="1418"/>
    <cellStyle name="Normal 22 4" xfId="1419"/>
    <cellStyle name="Normal 22 4 2" xfId="1420"/>
    <cellStyle name="Normal 22 4 3" xfId="1421"/>
    <cellStyle name="Normal 22 5" xfId="1422"/>
    <cellStyle name="Normal 22 5 2" xfId="1423"/>
    <cellStyle name="Normal 22 5 3" xfId="1424"/>
    <cellStyle name="Normal 22 6" xfId="1425"/>
    <cellStyle name="Normal 22 6 2" xfId="1426"/>
    <cellStyle name="Normal 22 6 3" xfId="1427"/>
    <cellStyle name="Normal 22 7" xfId="1428"/>
    <cellStyle name="Normal 22 7 2" xfId="1429"/>
    <cellStyle name="Normal 22 7 3" xfId="1430"/>
    <cellStyle name="Normal 22 8" xfId="1431"/>
    <cellStyle name="Normal 22 8 2" xfId="1432"/>
    <cellStyle name="Normal 22 8 3" xfId="1433"/>
    <cellStyle name="Normal 22 9" xfId="1434"/>
    <cellStyle name="Normal 22_Simulation Worksheet" xfId="1435"/>
    <cellStyle name="Normal 23" xfId="1436"/>
    <cellStyle name="Normal 23 10" xfId="1437"/>
    <cellStyle name="Normal 23 11" xfId="1438"/>
    <cellStyle name="Normal 23 12" xfId="1439"/>
    <cellStyle name="Normal 23 13" xfId="1440"/>
    <cellStyle name="Normal 23 14" xfId="1441"/>
    <cellStyle name="Normal 23 15" xfId="1442"/>
    <cellStyle name="Normal 23 16" xfId="1443"/>
    <cellStyle name="Normal 23 17" xfId="1444"/>
    <cellStyle name="Normal 23 2" xfId="1445"/>
    <cellStyle name="Normal 23 2 2" xfId="1446"/>
    <cellStyle name="Normal 23 3" xfId="1447"/>
    <cellStyle name="Normal 23 3 2" xfId="1448"/>
    <cellStyle name="Normal 23 4" xfId="1449"/>
    <cellStyle name="Normal 23 4 2" xfId="1450"/>
    <cellStyle name="Normal 23 4 3" xfId="1451"/>
    <cellStyle name="Normal 23 5" xfId="1452"/>
    <cellStyle name="Normal 23 5 2" xfId="1453"/>
    <cellStyle name="Normal 23 5 3" xfId="1454"/>
    <cellStyle name="Normal 23 6" xfId="1455"/>
    <cellStyle name="Normal 23 6 2" xfId="1456"/>
    <cellStyle name="Normal 23 6 3" xfId="1457"/>
    <cellStyle name="Normal 23 7" xfId="1458"/>
    <cellStyle name="Normal 23 7 2" xfId="1459"/>
    <cellStyle name="Normal 23 7 3" xfId="1460"/>
    <cellStyle name="Normal 23 8" xfId="1461"/>
    <cellStyle name="Normal 23 8 2" xfId="1462"/>
    <cellStyle name="Normal 23 8 3" xfId="1463"/>
    <cellStyle name="Normal 23 9" xfId="1464"/>
    <cellStyle name="Normal 23_Simulation Worksheet" xfId="1465"/>
    <cellStyle name="Normal 24" xfId="1466"/>
    <cellStyle name="Normal 24 10" xfId="1467"/>
    <cellStyle name="Normal 24 11" xfId="1468"/>
    <cellStyle name="Normal 24 12" xfId="1469"/>
    <cellStyle name="Normal 24 13" xfId="1470"/>
    <cellStyle name="Normal 24 14" xfId="1471"/>
    <cellStyle name="Normal 24 15" xfId="1472"/>
    <cellStyle name="Normal 24 16" xfId="1473"/>
    <cellStyle name="Normal 24 17" xfId="1474"/>
    <cellStyle name="Normal 24 2" xfId="1475"/>
    <cellStyle name="Normal 24 2 2" xfId="1476"/>
    <cellStyle name="Normal 24 3" xfId="1477"/>
    <cellStyle name="Normal 24 3 2" xfId="1478"/>
    <cellStyle name="Normal 24 4" xfId="1479"/>
    <cellStyle name="Normal 24 4 2" xfId="1480"/>
    <cellStyle name="Normal 24 4 3" xfId="1481"/>
    <cellStyle name="Normal 24 5" xfId="1482"/>
    <cellStyle name="Normal 24 5 2" xfId="1483"/>
    <cellStyle name="Normal 24 5 3" xfId="1484"/>
    <cellStyle name="Normal 24 6" xfId="1485"/>
    <cellStyle name="Normal 24 6 2" xfId="1486"/>
    <cellStyle name="Normal 24 6 3" xfId="1487"/>
    <cellStyle name="Normal 24 7" xfId="1488"/>
    <cellStyle name="Normal 24 7 2" xfId="1489"/>
    <cellStyle name="Normal 24 7 3" xfId="1490"/>
    <cellStyle name="Normal 24 8" xfId="1491"/>
    <cellStyle name="Normal 24 8 2" xfId="1492"/>
    <cellStyle name="Normal 24 8 3" xfId="1493"/>
    <cellStyle name="Normal 24 9" xfId="1494"/>
    <cellStyle name="Normal 24_Simulation Worksheet" xfId="1495"/>
    <cellStyle name="Normal 25" xfId="1496"/>
    <cellStyle name="Normal 26" xfId="1497"/>
    <cellStyle name="Normal 26 10" xfId="1498"/>
    <cellStyle name="Normal 26 11" xfId="1499"/>
    <cellStyle name="Normal 26 12" xfId="1500"/>
    <cellStyle name="Normal 26 13" xfId="1501"/>
    <cellStyle name="Normal 26 14" xfId="1502"/>
    <cellStyle name="Normal 26 15" xfId="1503"/>
    <cellStyle name="Normal 26 2" xfId="1504"/>
    <cellStyle name="Normal 26 3" xfId="1505"/>
    <cellStyle name="Normal 26 4" xfId="1506"/>
    <cellStyle name="Normal 26 5" xfId="1507"/>
    <cellStyle name="Normal 26 6" xfId="1508"/>
    <cellStyle name="Normal 26 7" xfId="1509"/>
    <cellStyle name="Normal 26 8" xfId="1510"/>
    <cellStyle name="Normal 26 9" xfId="1511"/>
    <cellStyle name="Normal 27" xfId="1512"/>
    <cellStyle name="Normal 27 10" xfId="1513"/>
    <cellStyle name="Normal 27 11" xfId="1514"/>
    <cellStyle name="Normal 27 12" xfId="1515"/>
    <cellStyle name="Normal 27 13" xfId="1516"/>
    <cellStyle name="Normal 27 14" xfId="1517"/>
    <cellStyle name="Normal 27 15" xfId="1518"/>
    <cellStyle name="Normal 27 2" xfId="1519"/>
    <cellStyle name="Normal 27 3" xfId="1520"/>
    <cellStyle name="Normal 27 4" xfId="1521"/>
    <cellStyle name="Normal 27 5" xfId="1522"/>
    <cellStyle name="Normal 27 6" xfId="1523"/>
    <cellStyle name="Normal 27 7" xfId="1524"/>
    <cellStyle name="Normal 27 8" xfId="1525"/>
    <cellStyle name="Normal 27 9" xfId="1526"/>
    <cellStyle name="Normal 28" xfId="1527"/>
    <cellStyle name="Normal 28 10" xfId="1528"/>
    <cellStyle name="Normal 28 11" xfId="1529"/>
    <cellStyle name="Normal 28 12" xfId="1530"/>
    <cellStyle name="Normal 28 13" xfId="1531"/>
    <cellStyle name="Normal 28 14" xfId="1532"/>
    <cellStyle name="Normal 28 15" xfId="1533"/>
    <cellStyle name="Normal 28 2" xfId="1534"/>
    <cellStyle name="Normal 28 3" xfId="1535"/>
    <cellStyle name="Normal 28 4" xfId="1536"/>
    <cellStyle name="Normal 28 5" xfId="1537"/>
    <cellStyle name="Normal 28 6" xfId="1538"/>
    <cellStyle name="Normal 28 7" xfId="1539"/>
    <cellStyle name="Normal 28 8" xfId="1540"/>
    <cellStyle name="Normal 28 9" xfId="1541"/>
    <cellStyle name="Normal 29" xfId="1542"/>
    <cellStyle name="Normal 29 10" xfId="1543"/>
    <cellStyle name="Normal 29 11" xfId="1544"/>
    <cellStyle name="Normal 29 12" xfId="1545"/>
    <cellStyle name="Normal 29 13" xfId="1546"/>
    <cellStyle name="Normal 29 14" xfId="1547"/>
    <cellStyle name="Normal 29 15" xfId="1548"/>
    <cellStyle name="Normal 29 2" xfId="1549"/>
    <cellStyle name="Normal 29 3" xfId="1550"/>
    <cellStyle name="Normal 29 4" xfId="1551"/>
    <cellStyle name="Normal 29 5" xfId="1552"/>
    <cellStyle name="Normal 29 6" xfId="1553"/>
    <cellStyle name="Normal 29 7" xfId="1554"/>
    <cellStyle name="Normal 29 8" xfId="1555"/>
    <cellStyle name="Normal 29 9" xfId="1556"/>
    <cellStyle name="Normal 3" xfId="1557"/>
    <cellStyle name="Normal 3 10" xfId="1558"/>
    <cellStyle name="Normal 3 2" xfId="1559"/>
    <cellStyle name="Normal 3 2 10" xfId="1560"/>
    <cellStyle name="Normal 3 2 11" xfId="1561"/>
    <cellStyle name="Normal 3 2 12" xfId="1562"/>
    <cellStyle name="Normal 3 2 13" xfId="1563"/>
    <cellStyle name="Normal 3 2 2" xfId="1564"/>
    <cellStyle name="Normal 3 2 2 2" xfId="1565"/>
    <cellStyle name="Normal 3 2 2 3" xfId="1566"/>
    <cellStyle name="Normal 3 2 2 4" xfId="1567"/>
    <cellStyle name="Normal 3 2 2 5" xfId="1568"/>
    <cellStyle name="Normal 3 2 2 6" xfId="1569"/>
    <cellStyle name="Normal 3 2 2_~7697321" xfId="1570"/>
    <cellStyle name="Normal 3 2 3" xfId="1571"/>
    <cellStyle name="Normal 3 2 3 2" xfId="1572"/>
    <cellStyle name="Normal 3 2 3 3" xfId="1573"/>
    <cellStyle name="Normal 3 2 3_~7697321" xfId="1574"/>
    <cellStyle name="Normal 3 2 4" xfId="1575"/>
    <cellStyle name="Normal 3 2 4 2" xfId="1576"/>
    <cellStyle name="Normal 3 2 4 3" xfId="1577"/>
    <cellStyle name="Normal 3 2 4_~7697321" xfId="1578"/>
    <cellStyle name="Normal 3 2 5" xfId="1579"/>
    <cellStyle name="Normal 3 2 5 2" xfId="1580"/>
    <cellStyle name="Normal 3 2 6" xfId="1581"/>
    <cellStyle name="Normal 3 2 6 2" xfId="1582"/>
    <cellStyle name="Normal 3 2 7" xfId="1583"/>
    <cellStyle name="Normal 3 2 7 2" xfId="1584"/>
    <cellStyle name="Normal 3 2 8" xfId="1585"/>
    <cellStyle name="Normal 3 2 8 2" xfId="1586"/>
    <cellStyle name="Normal 3 2 9" xfId="1587"/>
    <cellStyle name="Normal 3 2_~7697321" xfId="1588"/>
    <cellStyle name="Normal 3 3" xfId="1589"/>
    <cellStyle name="Normal 3 4" xfId="1590"/>
    <cellStyle name="Normal 3 5" xfId="1591"/>
    <cellStyle name="Normal 3 6" xfId="1592"/>
    <cellStyle name="Normal 3 6 2" xfId="1593"/>
    <cellStyle name="Normal 3 6 3" xfId="1594"/>
    <cellStyle name="Normal 3 6_~7697321" xfId="1595"/>
    <cellStyle name="Normal 3 7" xfId="1596"/>
    <cellStyle name="Normal 3 8" xfId="1597"/>
    <cellStyle name="Normal 3 9" xfId="1598"/>
    <cellStyle name="Normal 3_1. Step 1 Simulation 131010" xfId="1599"/>
    <cellStyle name="Normal 30" xfId="1600"/>
    <cellStyle name="Normal 30 10" xfId="1601"/>
    <cellStyle name="Normal 30 11" xfId="1602"/>
    <cellStyle name="Normal 30 12" xfId="1603"/>
    <cellStyle name="Normal 30 13" xfId="1604"/>
    <cellStyle name="Normal 30 14" xfId="1605"/>
    <cellStyle name="Normal 30 15" xfId="1606"/>
    <cellStyle name="Normal 30 2" xfId="1607"/>
    <cellStyle name="Normal 30 3" xfId="1608"/>
    <cellStyle name="Normal 30 4" xfId="1609"/>
    <cellStyle name="Normal 30 5" xfId="1610"/>
    <cellStyle name="Normal 30 6" xfId="1611"/>
    <cellStyle name="Normal 30 7" xfId="1612"/>
    <cellStyle name="Normal 30 8" xfId="1613"/>
    <cellStyle name="Normal 30 9" xfId="1614"/>
    <cellStyle name="Normal 31" xfId="1615"/>
    <cellStyle name="Normal 31 10" xfId="1616"/>
    <cellStyle name="Normal 31 11" xfId="1617"/>
    <cellStyle name="Normal 31 12" xfId="1618"/>
    <cellStyle name="Normal 31 13" xfId="1619"/>
    <cellStyle name="Normal 31 14" xfId="1620"/>
    <cellStyle name="Normal 31 15" xfId="1621"/>
    <cellStyle name="Normal 31 2" xfId="1622"/>
    <cellStyle name="Normal 31 3" xfId="1623"/>
    <cellStyle name="Normal 31 4" xfId="1624"/>
    <cellStyle name="Normal 31 5" xfId="1625"/>
    <cellStyle name="Normal 31 6" xfId="1626"/>
    <cellStyle name="Normal 31 7" xfId="1627"/>
    <cellStyle name="Normal 31 8" xfId="1628"/>
    <cellStyle name="Normal 31 9" xfId="1629"/>
    <cellStyle name="Normal 32" xfId="1630"/>
    <cellStyle name="Normal 32 10" xfId="1631"/>
    <cellStyle name="Normal 32 11" xfId="1632"/>
    <cellStyle name="Normal 32 12" xfId="1633"/>
    <cellStyle name="Normal 32 13" xfId="1634"/>
    <cellStyle name="Normal 32 14" xfId="1635"/>
    <cellStyle name="Normal 32 15" xfId="1636"/>
    <cellStyle name="Normal 32 2" xfId="1637"/>
    <cellStyle name="Normal 32 3" xfId="1638"/>
    <cellStyle name="Normal 32 4" xfId="1639"/>
    <cellStyle name="Normal 32 5" xfId="1640"/>
    <cellStyle name="Normal 32 6" xfId="1641"/>
    <cellStyle name="Normal 32 7" xfId="1642"/>
    <cellStyle name="Normal 32 8" xfId="1643"/>
    <cellStyle name="Normal 32 9" xfId="1644"/>
    <cellStyle name="Normal 33" xfId="1645"/>
    <cellStyle name="Normal 33 10" xfId="1646"/>
    <cellStyle name="Normal 33 11" xfId="1647"/>
    <cellStyle name="Normal 33 12" xfId="1648"/>
    <cellStyle name="Normal 33 13" xfId="1649"/>
    <cellStyle name="Normal 33 14" xfId="1650"/>
    <cellStyle name="Normal 33 15" xfId="1651"/>
    <cellStyle name="Normal 33 2" xfId="1652"/>
    <cellStyle name="Normal 33 3" xfId="1653"/>
    <cellStyle name="Normal 33 4" xfId="1654"/>
    <cellStyle name="Normal 33 5" xfId="1655"/>
    <cellStyle name="Normal 33 6" xfId="1656"/>
    <cellStyle name="Normal 33 7" xfId="1657"/>
    <cellStyle name="Normal 33 8" xfId="1658"/>
    <cellStyle name="Normal 33 9" xfId="1659"/>
    <cellStyle name="Normal 34" xfId="1660"/>
    <cellStyle name="Normal 34 10" xfId="1661"/>
    <cellStyle name="Normal 34 11" xfId="1662"/>
    <cellStyle name="Normal 34 12" xfId="1663"/>
    <cellStyle name="Normal 34 13" xfId="1664"/>
    <cellStyle name="Normal 34 14" xfId="1665"/>
    <cellStyle name="Normal 34 15" xfId="1666"/>
    <cellStyle name="Normal 34 2" xfId="1667"/>
    <cellStyle name="Normal 34 3" xfId="1668"/>
    <cellStyle name="Normal 34 4" xfId="1669"/>
    <cellStyle name="Normal 34 5" xfId="1670"/>
    <cellStyle name="Normal 34 6" xfId="1671"/>
    <cellStyle name="Normal 34 7" xfId="1672"/>
    <cellStyle name="Normal 34 8" xfId="1673"/>
    <cellStyle name="Normal 34 9" xfId="1674"/>
    <cellStyle name="Normal 35" xfId="1675"/>
    <cellStyle name="Normal 35 10" xfId="1676"/>
    <cellStyle name="Normal 35 11" xfId="1677"/>
    <cellStyle name="Normal 35 12" xfId="1678"/>
    <cellStyle name="Normal 35 13" xfId="1679"/>
    <cellStyle name="Normal 35 14" xfId="1680"/>
    <cellStyle name="Normal 35 15" xfId="1681"/>
    <cellStyle name="Normal 35 2" xfId="1682"/>
    <cellStyle name="Normal 35 3" xfId="1683"/>
    <cellStyle name="Normal 35 4" xfId="1684"/>
    <cellStyle name="Normal 35 5" xfId="1685"/>
    <cellStyle name="Normal 35 6" xfId="1686"/>
    <cellStyle name="Normal 35 7" xfId="1687"/>
    <cellStyle name="Normal 35 8" xfId="1688"/>
    <cellStyle name="Normal 35 9" xfId="1689"/>
    <cellStyle name="Normal 36" xfId="1690"/>
    <cellStyle name="Normal 36 10" xfId="1691"/>
    <cellStyle name="Normal 36 11" xfId="1692"/>
    <cellStyle name="Normal 36 12" xfId="1693"/>
    <cellStyle name="Normal 36 13" xfId="1694"/>
    <cellStyle name="Normal 36 14" xfId="1695"/>
    <cellStyle name="Normal 36 15" xfId="1696"/>
    <cellStyle name="Normal 36 2" xfId="1697"/>
    <cellStyle name="Normal 36 3" xfId="1698"/>
    <cellStyle name="Normal 36 4" xfId="1699"/>
    <cellStyle name="Normal 36 5" xfId="1700"/>
    <cellStyle name="Normal 36 6" xfId="1701"/>
    <cellStyle name="Normal 36 7" xfId="1702"/>
    <cellStyle name="Normal 36 8" xfId="1703"/>
    <cellStyle name="Normal 36 9" xfId="1704"/>
    <cellStyle name="Normal 37" xfId="1705"/>
    <cellStyle name="Normal 37 10" xfId="1706"/>
    <cellStyle name="Normal 37 11" xfId="1707"/>
    <cellStyle name="Normal 37 12" xfId="1708"/>
    <cellStyle name="Normal 37 13" xfId="1709"/>
    <cellStyle name="Normal 37 14" xfId="1710"/>
    <cellStyle name="Normal 37 15" xfId="1711"/>
    <cellStyle name="Normal 37 2" xfId="1712"/>
    <cellStyle name="Normal 37 3" xfId="1713"/>
    <cellStyle name="Normal 37 4" xfId="1714"/>
    <cellStyle name="Normal 37 5" xfId="1715"/>
    <cellStyle name="Normal 37 6" xfId="1716"/>
    <cellStyle name="Normal 37 7" xfId="1717"/>
    <cellStyle name="Normal 37 8" xfId="1718"/>
    <cellStyle name="Normal 37 9" xfId="1719"/>
    <cellStyle name="Normal 38" xfId="1720"/>
    <cellStyle name="Normal 38 10" xfId="1721"/>
    <cellStyle name="Normal 38 11" xfId="1722"/>
    <cellStyle name="Normal 38 12" xfId="1723"/>
    <cellStyle name="Normal 38 13" xfId="1724"/>
    <cellStyle name="Normal 38 14" xfId="1725"/>
    <cellStyle name="Normal 38 15" xfId="1726"/>
    <cellStyle name="Normal 38 2" xfId="1727"/>
    <cellStyle name="Normal 38 3" xfId="1728"/>
    <cellStyle name="Normal 38 4" xfId="1729"/>
    <cellStyle name="Normal 38 5" xfId="1730"/>
    <cellStyle name="Normal 38 6" xfId="1731"/>
    <cellStyle name="Normal 38 7" xfId="1732"/>
    <cellStyle name="Normal 38 8" xfId="1733"/>
    <cellStyle name="Normal 38 9" xfId="1734"/>
    <cellStyle name="Normal 39" xfId="1735"/>
    <cellStyle name="Normal 39 2" xfId="1736"/>
    <cellStyle name="Normal 39 3" xfId="1737"/>
    <cellStyle name="Normal 39 4" xfId="1738"/>
    <cellStyle name="Normal 39 5" xfId="1739"/>
    <cellStyle name="Normal 39_Etios D" xfId="1740"/>
    <cellStyle name="Normal 4" xfId="1741"/>
    <cellStyle name="Normal 4 2" xfId="1742"/>
    <cellStyle name="Normal 4 2 10" xfId="1743"/>
    <cellStyle name="Normal 4 2 2" xfId="1744"/>
    <cellStyle name="Normal 4 2 2 2" xfId="1745"/>
    <cellStyle name="Normal 4 2 2 3" xfId="1746"/>
    <cellStyle name="Normal 4 2 2_Additional Services" xfId="1747"/>
    <cellStyle name="Normal 4 2 3" xfId="1748"/>
    <cellStyle name="Normal 4 2 3 2" xfId="1749"/>
    <cellStyle name="Normal 4 2 4" xfId="1750"/>
    <cellStyle name="Normal 4 2 4 2" xfId="1751"/>
    <cellStyle name="Normal 4 2 5" xfId="1752"/>
    <cellStyle name="Normal 4 2 5 2" xfId="1753"/>
    <cellStyle name="Normal 4 2 6" xfId="1754"/>
    <cellStyle name="Normal 4 2 6 2" xfId="1755"/>
    <cellStyle name="Normal 4 2 7" xfId="1756"/>
    <cellStyle name="Normal 4 2 7 2" xfId="1757"/>
    <cellStyle name="Normal 4 2 8" xfId="1758"/>
    <cellStyle name="Normal 4 2 8 2" xfId="1759"/>
    <cellStyle name="Normal 4 2 9" xfId="1760"/>
    <cellStyle name="Normal 4 2_Additional Services" xfId="1761"/>
    <cellStyle name="Normal 4 3" xfId="1762"/>
    <cellStyle name="Normal 4 4" xfId="1763"/>
    <cellStyle name="Normal 4 5" xfId="1764"/>
    <cellStyle name="Normal 4 6" xfId="1765"/>
    <cellStyle name="Normal 4 7" xfId="1766"/>
    <cellStyle name="Normal 4_~7697321" xfId="1767"/>
    <cellStyle name="Normal 40" xfId="1768"/>
    <cellStyle name="Normal 41" xfId="1769"/>
    <cellStyle name="Normal 41 2" xfId="1770"/>
    <cellStyle name="Normal 42" xfId="1771"/>
    <cellStyle name="Normal 43" xfId="1772"/>
    <cellStyle name="Normal 44" xfId="1773"/>
    <cellStyle name="Normal 45" xfId="1774"/>
    <cellStyle name="Normal 46" xfId="1775"/>
    <cellStyle name="Normal 47" xfId="1776"/>
    <cellStyle name="Normal 48" xfId="1777"/>
    <cellStyle name="Normal 49" xfId="1778"/>
    <cellStyle name="Normal 5" xfId="1779"/>
    <cellStyle name="Normal 5 2" xfId="1780"/>
    <cellStyle name="Normal 5 2 2" xfId="1781"/>
    <cellStyle name="Normal 5 2 3" xfId="1782"/>
    <cellStyle name="Normal 5 2_~7697321" xfId="1783"/>
    <cellStyle name="Normal 5 3" xfId="1784"/>
    <cellStyle name="Normal 5 3 10" xfId="1785"/>
    <cellStyle name="Normal 5 3 2" xfId="1786"/>
    <cellStyle name="Normal 5 3 2 2" xfId="1787"/>
    <cellStyle name="Normal 5 3 2 3" xfId="1788"/>
    <cellStyle name="Normal 5 3 2_~7697321" xfId="1789"/>
    <cellStyle name="Normal 5 3 3" xfId="1790"/>
    <cellStyle name="Normal 5 3 3 2" xfId="1791"/>
    <cellStyle name="Normal 5 3 4" xfId="1792"/>
    <cellStyle name="Normal 5 3 4 2" xfId="1793"/>
    <cellStyle name="Normal 5 3 5" xfId="1794"/>
    <cellStyle name="Normal 5 3 5 2" xfId="1795"/>
    <cellStyle name="Normal 5 3 6" xfId="1796"/>
    <cellStyle name="Normal 5 3 6 2" xfId="1797"/>
    <cellStyle name="Normal 5 3 7" xfId="1798"/>
    <cellStyle name="Normal 5 3 7 2" xfId="1799"/>
    <cellStyle name="Normal 5 3 8" xfId="1800"/>
    <cellStyle name="Normal 5 3 8 2" xfId="1801"/>
    <cellStyle name="Normal 5 3 9" xfId="1802"/>
    <cellStyle name="Normal 5 3_~7697321" xfId="1803"/>
    <cellStyle name="Normal 5 4" xfId="1804"/>
    <cellStyle name="Normal 5 5" xfId="1805"/>
    <cellStyle name="Normal 5_~7697321" xfId="1806"/>
    <cellStyle name="Normal 50" xfId="1807"/>
    <cellStyle name="Normal 50 10" xfId="1808"/>
    <cellStyle name="Normal 50 11" xfId="1809"/>
    <cellStyle name="Normal 50 12" xfId="1810"/>
    <cellStyle name="Normal 50 13" xfId="1811"/>
    <cellStyle name="Normal 50 14" xfId="1812"/>
    <cellStyle name="Normal 50 15" xfId="1813"/>
    <cellStyle name="Normal 50 16" xfId="1814"/>
    <cellStyle name="Normal 50 17" xfId="1815"/>
    <cellStyle name="Normal 50 2" xfId="1816"/>
    <cellStyle name="Normal 50 2 2" xfId="1817"/>
    <cellStyle name="Normal 50 3" xfId="1818"/>
    <cellStyle name="Normal 50 3 2" xfId="1819"/>
    <cellStyle name="Normal 50 4" xfId="1820"/>
    <cellStyle name="Normal 50 4 2" xfId="1821"/>
    <cellStyle name="Normal 50 4 3" xfId="1822"/>
    <cellStyle name="Normal 50 5" xfId="1823"/>
    <cellStyle name="Normal 50 5 2" xfId="1824"/>
    <cellStyle name="Normal 50 5 3" xfId="1825"/>
    <cellStyle name="Normal 50 6" xfId="1826"/>
    <cellStyle name="Normal 50 6 2" xfId="1827"/>
    <cellStyle name="Normal 50 6 3" xfId="1828"/>
    <cellStyle name="Normal 50 7" xfId="1829"/>
    <cellStyle name="Normal 50 7 2" xfId="1830"/>
    <cellStyle name="Normal 50 7 3" xfId="1831"/>
    <cellStyle name="Normal 50 8" xfId="1832"/>
    <cellStyle name="Normal 50 8 2" xfId="1833"/>
    <cellStyle name="Normal 50 8 3" xfId="1834"/>
    <cellStyle name="Normal 50 9" xfId="1835"/>
    <cellStyle name="Normal 50_Simulation Worksheet" xfId="1836"/>
    <cellStyle name="Normal 51" xfId="1837"/>
    <cellStyle name="Normal 51 2" xfId="1838"/>
    <cellStyle name="Normal 51 2 2" xfId="1839"/>
    <cellStyle name="Normal 51 3" xfId="1840"/>
    <cellStyle name="Normal 51 3 2" xfId="1841"/>
    <cellStyle name="Normal 51 4" xfId="1842"/>
    <cellStyle name="Normal 51 4 2" xfId="1843"/>
    <cellStyle name="Normal 51 5" xfId="1844"/>
    <cellStyle name="Normal 51 5 2" xfId="1845"/>
    <cellStyle name="Normal 51 6" xfId="1846"/>
    <cellStyle name="Normal 51 6 2" xfId="1847"/>
    <cellStyle name="Normal 51 7" xfId="1848"/>
    <cellStyle name="Normal 51 7 2" xfId="1849"/>
    <cellStyle name="Normal 51 8" xfId="1850"/>
    <cellStyle name="Normal 51 9" xfId="1851"/>
    <cellStyle name="Normal 51_Simulation Worksheet" xfId="1852"/>
    <cellStyle name="Normal 52" xfId="1853"/>
    <cellStyle name="Normal 52 2" xfId="1854"/>
    <cellStyle name="Normal 52 3" xfId="1855"/>
    <cellStyle name="Normal 52 4" xfId="1856"/>
    <cellStyle name="Normal 52 5" xfId="1857"/>
    <cellStyle name="Normal 52 6" xfId="1858"/>
    <cellStyle name="Normal 53" xfId="1859"/>
    <cellStyle name="Normal 53 2" xfId="1860"/>
    <cellStyle name="Normal 53 3" xfId="1861"/>
    <cellStyle name="Normal 53 4" xfId="1862"/>
    <cellStyle name="Normal 53 5" xfId="1863"/>
    <cellStyle name="Normal 53 6" xfId="1864"/>
    <cellStyle name="Normal 54" xfId="1865"/>
    <cellStyle name="Normal 54 10" xfId="1866"/>
    <cellStyle name="Normal 54 11" xfId="1867"/>
    <cellStyle name="Normal 54 12" xfId="1868"/>
    <cellStyle name="Normal 54 13" xfId="1869"/>
    <cellStyle name="Normal 54 14" xfId="1870"/>
    <cellStyle name="Normal 54 15" xfId="1871"/>
    <cellStyle name="Normal 54 16" xfId="1872"/>
    <cellStyle name="Normal 54 17" xfId="1873"/>
    <cellStyle name="Normal 54 2" xfId="1874"/>
    <cellStyle name="Normal 54 2 2" xfId="1875"/>
    <cellStyle name="Normal 54 3" xfId="1876"/>
    <cellStyle name="Normal 54 3 2" xfId="1877"/>
    <cellStyle name="Normal 54 4" xfId="1878"/>
    <cellStyle name="Normal 54 4 2" xfId="1879"/>
    <cellStyle name="Normal 54 4 3" xfId="1880"/>
    <cellStyle name="Normal 54 5" xfId="1881"/>
    <cellStyle name="Normal 54 5 2" xfId="1882"/>
    <cellStyle name="Normal 54 5 3" xfId="1883"/>
    <cellStyle name="Normal 54 6" xfId="1884"/>
    <cellStyle name="Normal 54 6 2" xfId="1885"/>
    <cellStyle name="Normal 54 6 3" xfId="1886"/>
    <cellStyle name="Normal 54 7" xfId="1887"/>
    <cellStyle name="Normal 54 7 2" xfId="1888"/>
    <cellStyle name="Normal 54 7 3" xfId="1889"/>
    <cellStyle name="Normal 54 8" xfId="1890"/>
    <cellStyle name="Normal 54 8 2" xfId="1891"/>
    <cellStyle name="Normal 54 8 3" xfId="1892"/>
    <cellStyle name="Normal 54 9" xfId="1893"/>
    <cellStyle name="Normal 54_Simulation Worksheet" xfId="1894"/>
    <cellStyle name="Normal 55" xfId="1895"/>
    <cellStyle name="Normal 55 10" xfId="1896"/>
    <cellStyle name="Normal 55 11" xfId="1897"/>
    <cellStyle name="Normal 55 12" xfId="1898"/>
    <cellStyle name="Normal 55 13" xfId="1899"/>
    <cellStyle name="Normal 55 14" xfId="1900"/>
    <cellStyle name="Normal 55 15" xfId="1901"/>
    <cellStyle name="Normal 55 16" xfId="1902"/>
    <cellStyle name="Normal 55 17" xfId="1903"/>
    <cellStyle name="Normal 55 2" xfId="1904"/>
    <cellStyle name="Normal 55 2 2" xfId="1905"/>
    <cellStyle name="Normal 55 3" xfId="1906"/>
    <cellStyle name="Normal 55 3 2" xfId="1907"/>
    <cellStyle name="Normal 55 4" xfId="1908"/>
    <cellStyle name="Normal 55 4 2" xfId="1909"/>
    <cellStyle name="Normal 55 4 3" xfId="1910"/>
    <cellStyle name="Normal 55 5" xfId="1911"/>
    <cellStyle name="Normal 55 5 2" xfId="1912"/>
    <cellStyle name="Normal 55 5 3" xfId="1913"/>
    <cellStyle name="Normal 55 6" xfId="1914"/>
    <cellStyle name="Normal 55 6 2" xfId="1915"/>
    <cellStyle name="Normal 55 6 3" xfId="1916"/>
    <cellStyle name="Normal 55 7" xfId="1917"/>
    <cellStyle name="Normal 55 7 2" xfId="1918"/>
    <cellStyle name="Normal 55 7 3" xfId="1919"/>
    <cellStyle name="Normal 55 8" xfId="1920"/>
    <cellStyle name="Normal 55 8 2" xfId="1921"/>
    <cellStyle name="Normal 55 8 3" xfId="1922"/>
    <cellStyle name="Normal 55 9" xfId="1923"/>
    <cellStyle name="Normal 55_Simulation Worksheet" xfId="1924"/>
    <cellStyle name="Normal 56" xfId="1925"/>
    <cellStyle name="Normal 57" xfId="1926"/>
    <cellStyle name="Normal 58" xfId="1927"/>
    <cellStyle name="Normal 59" xfId="1928"/>
    <cellStyle name="Normal 6" xfId="1929"/>
    <cellStyle name="Normal 6 2" xfId="1930"/>
    <cellStyle name="Normal 6 2 10" xfId="1931"/>
    <cellStyle name="Normal 6 2 2" xfId="1932"/>
    <cellStyle name="Normal 6 2 2 2" xfId="1933"/>
    <cellStyle name="Normal 6 2 2 3" xfId="1934"/>
    <cellStyle name="Normal 6 2 2_Additional Services" xfId="1935"/>
    <cellStyle name="Normal 6 2 3" xfId="1936"/>
    <cellStyle name="Normal 6 2 3 2" xfId="1937"/>
    <cellStyle name="Normal 6 2 4" xfId="1938"/>
    <cellStyle name="Normal 6 2 4 2" xfId="1939"/>
    <cellStyle name="Normal 6 2 5" xfId="1940"/>
    <cellStyle name="Normal 6 2 5 2" xfId="1941"/>
    <cellStyle name="Normal 6 2 6" xfId="1942"/>
    <cellStyle name="Normal 6 2 6 2" xfId="1943"/>
    <cellStyle name="Normal 6 2 7" xfId="1944"/>
    <cellStyle name="Normal 6 2 7 2" xfId="1945"/>
    <cellStyle name="Normal 6 2 8" xfId="1946"/>
    <cellStyle name="Normal 6 2 8 2" xfId="1947"/>
    <cellStyle name="Normal 6 2 9" xfId="1948"/>
    <cellStyle name="Normal 6 2_~7697321" xfId="1949"/>
    <cellStyle name="Normal 6 3" xfId="1950"/>
    <cellStyle name="Normal 6 4" xfId="1951"/>
    <cellStyle name="Normal 6 4 2" xfId="1952"/>
    <cellStyle name="Normal 6 4 3" xfId="1953"/>
    <cellStyle name="Normal 6 4_~7697321" xfId="1954"/>
    <cellStyle name="Normal 6 5" xfId="1955"/>
    <cellStyle name="Normal 6_~7697321" xfId="1956"/>
    <cellStyle name="Normal 60" xfId="1957"/>
    <cellStyle name="Normal 61" xfId="1958"/>
    <cellStyle name="Normal 62" xfId="1959"/>
    <cellStyle name="Normal 63" xfId="1960"/>
    <cellStyle name="Normal 64" xfId="1961"/>
    <cellStyle name="Normal 65" xfId="1962"/>
    <cellStyle name="Normal 66" xfId="1963"/>
    <cellStyle name="Normal 67" xfId="1964"/>
    <cellStyle name="Normal 68" xfId="1965"/>
    <cellStyle name="Normal 69" xfId="1966"/>
    <cellStyle name="Normal 7" xfId="1967"/>
    <cellStyle name="Normal 7 2" xfId="1968"/>
    <cellStyle name="Normal 7 2 10" xfId="1969"/>
    <cellStyle name="Normal 7 2 2" xfId="1970"/>
    <cellStyle name="Normal 7 2 2 2" xfId="1971"/>
    <cellStyle name="Normal 7 2 2 3" xfId="1972"/>
    <cellStyle name="Normal 7 2 2_~7697321" xfId="1973"/>
    <cellStyle name="Normal 7 2 3" xfId="1974"/>
    <cellStyle name="Normal 7 2 3 2" xfId="1975"/>
    <cellStyle name="Normal 7 2 4" xfId="1976"/>
    <cellStyle name="Normal 7 2 4 2" xfId="1977"/>
    <cellStyle name="Normal 7 2 5" xfId="1978"/>
    <cellStyle name="Normal 7 2 5 2" xfId="1979"/>
    <cellStyle name="Normal 7 2 6" xfId="1980"/>
    <cellStyle name="Normal 7 2 6 2" xfId="1981"/>
    <cellStyle name="Normal 7 2 7" xfId="1982"/>
    <cellStyle name="Normal 7 2 7 2" xfId="1983"/>
    <cellStyle name="Normal 7 2 8" xfId="1984"/>
    <cellStyle name="Normal 7 2 8 2" xfId="1985"/>
    <cellStyle name="Normal 7 2 9" xfId="1986"/>
    <cellStyle name="Normal 7 2_~7697321" xfId="1987"/>
    <cellStyle name="Normal 7 3" xfId="1988"/>
    <cellStyle name="Normal 7 4" xfId="1989"/>
    <cellStyle name="Normal 7 5" xfId="1990"/>
    <cellStyle name="Normal 7_~7697321" xfId="1991"/>
    <cellStyle name="Normal 70" xfId="1992"/>
    <cellStyle name="Normal 71" xfId="1993"/>
    <cellStyle name="Normal 72" xfId="1994"/>
    <cellStyle name="Normal 73" xfId="1995"/>
    <cellStyle name="Normal 74" xfId="1996"/>
    <cellStyle name="Normal 75" xfId="2268"/>
    <cellStyle name="Normal 75 2" xfId="2269"/>
    <cellStyle name="Normal 75 2 2" xfId="2273"/>
    <cellStyle name="Normal 75 3" xfId="2271"/>
    <cellStyle name="Normal 76" xfId="2270"/>
    <cellStyle name="Normal 76 2" xfId="2272"/>
    <cellStyle name="Normal 77" xfId="2274"/>
    <cellStyle name="Normal 78" xfId="2276"/>
    <cellStyle name="Normal 79" xfId="2277"/>
    <cellStyle name="Normal 8" xfId="1997"/>
    <cellStyle name="Normal 8 10" xfId="1998"/>
    <cellStyle name="Normal 8 11" xfId="1999"/>
    <cellStyle name="Normal 8 12" xfId="2000"/>
    <cellStyle name="Normal 8 13" xfId="2001"/>
    <cellStyle name="Normal 8 14" xfId="2002"/>
    <cellStyle name="Normal 8 15" xfId="2003"/>
    <cellStyle name="Normal 8 16" xfId="2004"/>
    <cellStyle name="Normal 8 17" xfId="2005"/>
    <cellStyle name="Normal 8 18" xfId="2006"/>
    <cellStyle name="Normal 8 19" xfId="2007"/>
    <cellStyle name="Normal 8 2" xfId="2008"/>
    <cellStyle name="Normal 8 2 10" xfId="2009"/>
    <cellStyle name="Normal 8 2 10 2" xfId="2010"/>
    <cellStyle name="Normal 8 2 10 3" xfId="2011"/>
    <cellStyle name="Normal 8 2 10_~7697321" xfId="2012"/>
    <cellStyle name="Normal 8 2 11" xfId="2013"/>
    <cellStyle name="Normal 8 2 12" xfId="2014"/>
    <cellStyle name="Normal 8 2 13" xfId="2015"/>
    <cellStyle name="Normal 8 2 14" xfId="2016"/>
    <cellStyle name="Normal 8 2 15" xfId="2017"/>
    <cellStyle name="Normal 8 2 16" xfId="2018"/>
    <cellStyle name="Normal 8 2 2" xfId="2019"/>
    <cellStyle name="Normal 8 2 2 2" xfId="2020"/>
    <cellStyle name="Normal 8 2 2 2 2" xfId="2021"/>
    <cellStyle name="Normal 8 2 2 2 3" xfId="2022"/>
    <cellStyle name="Normal 8 2 2 2_~7697321" xfId="2023"/>
    <cellStyle name="Normal 8 2 2 3" xfId="2024"/>
    <cellStyle name="Normal 8 2 2_~7697321" xfId="2025"/>
    <cellStyle name="Normal 8 2 3" xfId="2026"/>
    <cellStyle name="Normal 8 2 4" xfId="2027"/>
    <cellStyle name="Normal 8 2 4 2" xfId="2028"/>
    <cellStyle name="Normal 8 2 4 3" xfId="2029"/>
    <cellStyle name="Normal 8 2 4_~7697321" xfId="2030"/>
    <cellStyle name="Normal 8 2 5" xfId="2031"/>
    <cellStyle name="Normal 8 2 5 2" xfId="2032"/>
    <cellStyle name="Normal 8 2 5 3" xfId="2033"/>
    <cellStyle name="Normal 8 2 5_~7697321" xfId="2034"/>
    <cellStyle name="Normal 8 2 6" xfId="2035"/>
    <cellStyle name="Normal 8 2 6 2" xfId="2036"/>
    <cellStyle name="Normal 8 2 6 3" xfId="2037"/>
    <cellStyle name="Normal 8 2 6_~7697321" xfId="2038"/>
    <cellStyle name="Normal 8 2 7" xfId="2039"/>
    <cellStyle name="Normal 8 2 7 2" xfId="2040"/>
    <cellStyle name="Normal 8 2 7 3" xfId="2041"/>
    <cellStyle name="Normal 8 2 7_~7697321" xfId="2042"/>
    <cellStyle name="Normal 8 2 8" xfId="2043"/>
    <cellStyle name="Normal 8 2 8 2" xfId="2044"/>
    <cellStyle name="Normal 8 2 8 3" xfId="2045"/>
    <cellStyle name="Normal 8 2 8_~7697321" xfId="2046"/>
    <cellStyle name="Normal 8 2 9" xfId="2047"/>
    <cellStyle name="Normal 8 2 9 2" xfId="2048"/>
    <cellStyle name="Normal 8 2 9 3" xfId="2049"/>
    <cellStyle name="Normal 8 2 9_~7697321" xfId="2050"/>
    <cellStyle name="Normal 8 2_~7697321" xfId="2051"/>
    <cellStyle name="Normal 8 20" xfId="2052"/>
    <cellStyle name="Normal 8 21" xfId="2053"/>
    <cellStyle name="Normal 8 22" xfId="2054"/>
    <cellStyle name="Normal 8 23" xfId="2055"/>
    <cellStyle name="Normal 8 24" xfId="2056"/>
    <cellStyle name="Normal 8 25" xfId="2057"/>
    <cellStyle name="Normal 8 3" xfId="2058"/>
    <cellStyle name="Normal 8 4" xfId="2059"/>
    <cellStyle name="Normal 8 5" xfId="2060"/>
    <cellStyle name="Normal 8 6" xfId="2061"/>
    <cellStyle name="Normal 8 7" xfId="2062"/>
    <cellStyle name="Normal 8 8" xfId="2063"/>
    <cellStyle name="Normal 8 9" xfId="2064"/>
    <cellStyle name="Normal 8_~7697321" xfId="2065"/>
    <cellStyle name="Normal 80" xfId="2278"/>
    <cellStyle name="Normal 81" xfId="2279"/>
    <cellStyle name="Normal 9" xfId="2066"/>
    <cellStyle name="Normal 9 10" xfId="2067"/>
    <cellStyle name="Normal 9 11" xfId="2068"/>
    <cellStyle name="Normal 9 12" xfId="2069"/>
    <cellStyle name="Normal 9 13" xfId="2070"/>
    <cellStyle name="Normal 9 14" xfId="2071"/>
    <cellStyle name="Normal 9 15" xfId="2072"/>
    <cellStyle name="Normal 9 16" xfId="2073"/>
    <cellStyle name="Normal 9 17" xfId="2074"/>
    <cellStyle name="Normal 9 18" xfId="2075"/>
    <cellStyle name="Normal 9 19" xfId="2076"/>
    <cellStyle name="Normal 9 2" xfId="2077"/>
    <cellStyle name="Normal 9 2 10" xfId="2078"/>
    <cellStyle name="Normal 9 2 10 2" xfId="2079"/>
    <cellStyle name="Normal 9 2 10 3" xfId="2080"/>
    <cellStyle name="Normal 9 2 10_~7697321" xfId="2081"/>
    <cellStyle name="Normal 9 2 11" xfId="2082"/>
    <cellStyle name="Normal 9 2 12" xfId="2083"/>
    <cellStyle name="Normal 9 2 13" xfId="2084"/>
    <cellStyle name="Normal 9 2 14" xfId="2085"/>
    <cellStyle name="Normal 9 2 15" xfId="2086"/>
    <cellStyle name="Normal 9 2 16" xfId="2087"/>
    <cellStyle name="Normal 9 2 2" xfId="2088"/>
    <cellStyle name="Normal 9 2 2 2" xfId="2089"/>
    <cellStyle name="Normal 9 2 2 2 2" xfId="2090"/>
    <cellStyle name="Normal 9 2 2 2 3" xfId="2091"/>
    <cellStyle name="Normal 9 2 2 2_~7697321" xfId="2092"/>
    <cellStyle name="Normal 9 2 2 3" xfId="2093"/>
    <cellStyle name="Normal 9 2 2_~7697321" xfId="2094"/>
    <cellStyle name="Normal 9 2 3" xfId="2095"/>
    <cellStyle name="Normal 9 2 4" xfId="2096"/>
    <cellStyle name="Normal 9 2 4 2" xfId="2097"/>
    <cellStyle name="Normal 9 2 4 3" xfId="2098"/>
    <cellStyle name="Normal 9 2 4_~7697321" xfId="2099"/>
    <cellStyle name="Normal 9 2 5" xfId="2100"/>
    <cellStyle name="Normal 9 2 5 2" xfId="2101"/>
    <cellStyle name="Normal 9 2 5 3" xfId="2102"/>
    <cellStyle name="Normal 9 2 5_~7697321" xfId="2103"/>
    <cellStyle name="Normal 9 2 6" xfId="2104"/>
    <cellStyle name="Normal 9 2 6 2" xfId="2105"/>
    <cellStyle name="Normal 9 2 6 3" xfId="2106"/>
    <cellStyle name="Normal 9 2 6_~7697321" xfId="2107"/>
    <cellStyle name="Normal 9 2 7" xfId="2108"/>
    <cellStyle name="Normal 9 2 7 2" xfId="2109"/>
    <cellStyle name="Normal 9 2 7 3" xfId="2110"/>
    <cellStyle name="Normal 9 2 7_~7697321" xfId="2111"/>
    <cellStyle name="Normal 9 2 8" xfId="2112"/>
    <cellStyle name="Normal 9 2 8 2" xfId="2113"/>
    <cellStyle name="Normal 9 2 8 3" xfId="2114"/>
    <cellStyle name="Normal 9 2 8_~7697321" xfId="2115"/>
    <cellStyle name="Normal 9 2 9" xfId="2116"/>
    <cellStyle name="Normal 9 2 9 2" xfId="2117"/>
    <cellStyle name="Normal 9 2 9 3" xfId="2118"/>
    <cellStyle name="Normal 9 2 9_~7697321" xfId="2119"/>
    <cellStyle name="Normal 9 2_~7697321" xfId="2120"/>
    <cellStyle name="Normal 9 20" xfId="2121"/>
    <cellStyle name="Normal 9 21" xfId="2122"/>
    <cellStyle name="Normal 9 22" xfId="2123"/>
    <cellStyle name="Normal 9 23" xfId="2124"/>
    <cellStyle name="Normal 9 24" xfId="2125"/>
    <cellStyle name="Normal 9 25" xfId="2126"/>
    <cellStyle name="Normal 9 3" xfId="2127"/>
    <cellStyle name="Normal 9 4" xfId="2128"/>
    <cellStyle name="Normal 9 5" xfId="2129"/>
    <cellStyle name="Normal 9 6" xfId="2130"/>
    <cellStyle name="Normal 9 7" xfId="2131"/>
    <cellStyle name="Normal 9 8" xfId="2132"/>
    <cellStyle name="Normal 9 9" xfId="2133"/>
    <cellStyle name="Normal 9_~7697321" xfId="2134"/>
    <cellStyle name="Normal_~7697321" xfId="2135"/>
    <cellStyle name="Normal_Additional Services" xfId="2136"/>
    <cellStyle name="Normal_Tire_Evaluation" xfId="2137"/>
    <cellStyle name="Note 2" xfId="2138"/>
    <cellStyle name="Note 2 2" xfId="2139"/>
    <cellStyle name="Note 2 3" xfId="2140"/>
    <cellStyle name="Note 2 4" xfId="2141"/>
    <cellStyle name="Note 2 5" xfId="2142"/>
    <cellStyle name="Note 2 6" xfId="2143"/>
    <cellStyle name="Note 2 7" xfId="2144"/>
    <cellStyle name="Note 3" xfId="2145"/>
    <cellStyle name="Note 3 2" xfId="2146"/>
    <cellStyle name="Note 3 3" xfId="2147"/>
    <cellStyle name="Note 4" xfId="2148"/>
    <cellStyle name="Note 5" xfId="2149"/>
    <cellStyle name="Output 2" xfId="2150"/>
    <cellStyle name="Output 2 2" xfId="2151"/>
    <cellStyle name="Output 2 3" xfId="2152"/>
    <cellStyle name="Output 2 4" xfId="2153"/>
    <cellStyle name="Output 2 5" xfId="2154"/>
    <cellStyle name="Output 2 6" xfId="2155"/>
    <cellStyle name="Output 2 7" xfId="2156"/>
    <cellStyle name="Output 3" xfId="2157"/>
    <cellStyle name="Output 4" xfId="2158"/>
    <cellStyle name="Output 5" xfId="2159"/>
    <cellStyle name="Percent" xfId="2160" builtinId="5"/>
    <cellStyle name="Percent [2]" xfId="2161"/>
    <cellStyle name="Percent 10" xfId="2162"/>
    <cellStyle name="Percent 11" xfId="2163"/>
    <cellStyle name="Percent 12" xfId="2164"/>
    <cellStyle name="Percent 13" xfId="2165"/>
    <cellStyle name="Percent 14" xfId="2166"/>
    <cellStyle name="Percent 15" xfId="2167"/>
    <cellStyle name="Percent 16" xfId="2168"/>
    <cellStyle name="Percent 17" xfId="2169"/>
    <cellStyle name="Percent 18" xfId="2170"/>
    <cellStyle name="Percent 19" xfId="2171"/>
    <cellStyle name="Percent 2" xfId="2172"/>
    <cellStyle name="Percent 2 10" xfId="2173"/>
    <cellStyle name="Percent 2 11" xfId="2174"/>
    <cellStyle name="Percent 2 12" xfId="2175"/>
    <cellStyle name="Percent 2 13" xfId="2176"/>
    <cellStyle name="Percent 2 14" xfId="2177"/>
    <cellStyle name="Percent 2 15" xfId="2178"/>
    <cellStyle name="Percent 2 16" xfId="2179"/>
    <cellStyle name="Percent 2 17" xfId="2180"/>
    <cellStyle name="Percent 2 18" xfId="2181"/>
    <cellStyle name="Percent 2 19" xfId="2182"/>
    <cellStyle name="Percent 2 2" xfId="2183"/>
    <cellStyle name="Percent 2 20" xfId="2184"/>
    <cellStyle name="Percent 2 21" xfId="2185"/>
    <cellStyle name="Percent 2 22" xfId="2186"/>
    <cellStyle name="Percent 2 23" xfId="2187"/>
    <cellStyle name="Percent 2 24" xfId="2188"/>
    <cellStyle name="Percent 2 25" xfId="2189"/>
    <cellStyle name="Percent 2 26" xfId="2190"/>
    <cellStyle name="Percent 2 27" xfId="2191"/>
    <cellStyle name="Percent 2 3" xfId="2192"/>
    <cellStyle name="Percent 2 4" xfId="2193"/>
    <cellStyle name="Percent 2 5" xfId="2194"/>
    <cellStyle name="Percent 2 6" xfId="2195"/>
    <cellStyle name="Percent 2 7" xfId="2196"/>
    <cellStyle name="Percent 2 8" xfId="2197"/>
    <cellStyle name="Percent 2 9" xfId="2198"/>
    <cellStyle name="Percent 20" xfId="2199"/>
    <cellStyle name="Percent 21" xfId="2200"/>
    <cellStyle name="Percent 22" xfId="2201"/>
    <cellStyle name="Percent 23" xfId="2202"/>
    <cellStyle name="Percent 24" xfId="2203"/>
    <cellStyle name="Percent 25" xfId="2204"/>
    <cellStyle name="Percent 26" xfId="2205"/>
    <cellStyle name="Percent 27" xfId="2206"/>
    <cellStyle name="Percent 28" xfId="2207"/>
    <cellStyle name="Percent 29" xfId="2208"/>
    <cellStyle name="Percent 3" xfId="2209"/>
    <cellStyle name="Percent 3 2" xfId="2210"/>
    <cellStyle name="Percent 3 3" xfId="2211"/>
    <cellStyle name="Percent 3 4" xfId="2212"/>
    <cellStyle name="Percent 30" xfId="2213"/>
    <cellStyle name="Percent 31" xfId="2214"/>
    <cellStyle name="Percent 32" xfId="2275"/>
    <cellStyle name="Percent 33" xfId="2215"/>
    <cellStyle name="Percent 4" xfId="2216"/>
    <cellStyle name="Percent 5" xfId="2217"/>
    <cellStyle name="Percent 6" xfId="2218"/>
    <cellStyle name="Percent 7" xfId="2219"/>
    <cellStyle name="Percent 8" xfId="2220"/>
    <cellStyle name="Percent 9" xfId="2221"/>
    <cellStyle name="Style 1" xfId="2222"/>
    <cellStyle name="Style 1 2" xfId="2223"/>
    <cellStyle name="Style 1 3" xfId="2224"/>
    <cellStyle name="Style 1 4" xfId="2225"/>
    <cellStyle name="Style 1 5" xfId="2226"/>
    <cellStyle name="Style 1 6" xfId="2227"/>
    <cellStyle name="Style 1_Additional Services" xfId="2228"/>
    <cellStyle name="subhead" xfId="2229"/>
    <cellStyle name="Title 2" xfId="2230"/>
    <cellStyle name="Title 2 2" xfId="2231"/>
    <cellStyle name="Title 2 3" xfId="2232"/>
    <cellStyle name="Title 2 4" xfId="2233"/>
    <cellStyle name="Title 2 5" xfId="2234"/>
    <cellStyle name="Title 2 6" xfId="2235"/>
    <cellStyle name="Title 2 7" xfId="2236"/>
    <cellStyle name="Title 3" xfId="2237"/>
    <cellStyle name="Title 3 2" xfId="2238"/>
    <cellStyle name="Title 3 3" xfId="2239"/>
    <cellStyle name="Title 3_~7697321" xfId="2240"/>
    <cellStyle name="Title 4" xfId="2241"/>
    <cellStyle name="Title 5" xfId="2242"/>
    <cellStyle name="Total 2" xfId="2243"/>
    <cellStyle name="Total 2 2" xfId="2244"/>
    <cellStyle name="Total 2 3" xfId="2245"/>
    <cellStyle name="Total 2 4" xfId="2246"/>
    <cellStyle name="Total 2 5" xfId="2247"/>
    <cellStyle name="Total 2 6" xfId="2248"/>
    <cellStyle name="Total 2 7" xfId="2249"/>
    <cellStyle name="Total 3" xfId="2250"/>
    <cellStyle name="Total 4" xfId="2251"/>
    <cellStyle name="Total 5" xfId="2252"/>
    <cellStyle name="Warning Text 2" xfId="2253"/>
    <cellStyle name="Warning Text 2 2" xfId="2254"/>
    <cellStyle name="Warning Text 2 3" xfId="2255"/>
    <cellStyle name="Warning Text 2 4" xfId="2256"/>
    <cellStyle name="Warning Text 2 5" xfId="2257"/>
    <cellStyle name="Warning Text 2 6" xfId="2258"/>
    <cellStyle name="Warning Text 2 7" xfId="2259"/>
    <cellStyle name="Warning Text 3" xfId="2260"/>
    <cellStyle name="Warning Text 4" xfId="2261"/>
    <cellStyle name="Warning Text 5" xfId="2262"/>
    <cellStyle name="ハイパーリンク" xfId="2263"/>
    <cellStyle name="桁区切り [0.00]_Altis_DNF-RPF_Check_Jul 2010(ver2.0)" xfId="2264"/>
    <cellStyle name="標準_~8873444" xfId="2265"/>
    <cellStyle name="標準_Altis_DNF-RPF_Check_Jul 2010(ver2.0)" xfId="2266"/>
    <cellStyle name="表示済みのハイパーリンク" xfId="2267"/>
  </cellStyles>
  <dxfs count="319"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3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6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externalLink" Target="externalLinks/externalLink14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externalLink" Target="externalLinks/externalLink10.xml"/><Relationship Id="rId139" Type="http://schemas.openxmlformats.org/officeDocument/2006/relationships/externalLink" Target="externalLinks/externalLink15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externalLink" Target="externalLinks/externalLink5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externalLink" Target="externalLinks/externalLink16.xml"/><Relationship Id="rId14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6.xml"/><Relationship Id="rId135" Type="http://schemas.openxmlformats.org/officeDocument/2006/relationships/externalLink" Target="externalLinks/externalLink1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externalLink" Target="externalLinks/externalLink1.xml"/><Relationship Id="rId141" Type="http://schemas.openxmlformats.org/officeDocument/2006/relationships/externalLink" Target="externalLinks/externalLink1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externalLink" Target="externalLinks/externalLink7.xml"/><Relationship Id="rId136" Type="http://schemas.openxmlformats.org/officeDocument/2006/relationships/externalLink" Target="externalLinks/externalLink1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externalLink" Target="externalLinks/externalLink1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externalLink" Target="externalLinks/externalLink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externalLink" Target="externalLinks/externalLink9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3.png"/><Relationship Id="rId4" Type="http://schemas.openxmlformats.org/officeDocument/2006/relationships/image" Target="../media/image7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3.png"/><Relationship Id="rId5" Type="http://schemas.openxmlformats.org/officeDocument/2006/relationships/image" Target="../media/image7.emf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7.emf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2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7.emf"/><Relationship Id="rId1" Type="http://schemas.openxmlformats.org/officeDocument/2006/relationships/image" Target="../media/image6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4.jpeg"/><Relationship Id="rId1" Type="http://schemas.openxmlformats.org/officeDocument/2006/relationships/image" Target="../media/image14.jpe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4.jpe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7.jpeg"/><Relationship Id="rId1" Type="http://schemas.openxmlformats.org/officeDocument/2006/relationships/image" Target="../media/image4.jpe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8.jpeg"/><Relationship Id="rId1" Type="http://schemas.openxmlformats.org/officeDocument/2006/relationships/image" Target="../media/image4.jpe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9.jpeg"/><Relationship Id="rId1" Type="http://schemas.openxmlformats.org/officeDocument/2006/relationships/image" Target="../media/image14.jpe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24.png"/><Relationship Id="rId1" Type="http://schemas.openxmlformats.org/officeDocument/2006/relationships/image" Target="../media/image6.png"/><Relationship Id="rId6" Type="http://schemas.openxmlformats.org/officeDocument/2006/relationships/image" Target="../media/image7.emf"/><Relationship Id="rId5" Type="http://schemas.openxmlformats.org/officeDocument/2006/relationships/image" Target="../media/image3.png"/><Relationship Id="rId4" Type="http://schemas.openxmlformats.org/officeDocument/2006/relationships/image" Target="../media/image1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1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7.emf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jpeg"/><Relationship Id="rId1" Type="http://schemas.openxmlformats.org/officeDocument/2006/relationships/image" Target="../media/image25.jpe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1.jpeg"/><Relationship Id="rId1" Type="http://schemas.openxmlformats.org/officeDocument/2006/relationships/image" Target="../media/image25.jpe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8.jpeg"/><Relationship Id="rId1" Type="http://schemas.openxmlformats.org/officeDocument/2006/relationships/image" Target="../media/image26.jpe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9.jpeg"/><Relationship Id="rId1" Type="http://schemas.openxmlformats.org/officeDocument/2006/relationships/image" Target="../media/image25.jpe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9.jpeg"/><Relationship Id="rId1" Type="http://schemas.openxmlformats.org/officeDocument/2006/relationships/image" Target="../media/image29.jpe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jpeg"/><Relationship Id="rId1" Type="http://schemas.openxmlformats.org/officeDocument/2006/relationships/image" Target="../media/image29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494740</xdr:colOff>
      <xdr:row>2</xdr:row>
      <xdr:rowOff>38288</xdr:rowOff>
    </xdr:from>
    <xdr:to>
      <xdr:col>15</xdr:col>
      <xdr:colOff>520141</xdr:colOff>
      <xdr:row>6</xdr:row>
      <xdr:rowOff>8405</xdr:rowOff>
    </xdr:to>
    <xdr:pic>
      <xdr:nvPicPr>
        <xdr:cNvPr id="4" name="Picture 2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428505" y="419288"/>
          <a:ext cx="1235636" cy="597646"/>
        </a:xfrm>
        <a:prstGeom prst="rect">
          <a:avLst/>
        </a:prstGeom>
        <a:noFill/>
      </xdr:spPr>
    </xdr:pic>
    <xdr:clientData/>
  </xdr:twoCellAnchor>
  <xdr:oneCellAnchor>
    <xdr:from>
      <xdr:col>1</xdr:col>
      <xdr:colOff>286900</xdr:colOff>
      <xdr:row>22</xdr:row>
      <xdr:rowOff>32197</xdr:rowOff>
    </xdr:from>
    <xdr:ext cx="8075031" cy="828047"/>
    <xdr:sp macro="" textlink="">
      <xdr:nvSpPr>
        <xdr:cNvPr id="5" name="Rectangle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892018" y="3550844"/>
          <a:ext cx="8075031" cy="828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cap="none" spc="0">
              <a:ln w="18000">
                <a:solidFill>
                  <a:schemeClr val="tx1"/>
                </a:solidFill>
                <a:prstDash val="solid"/>
                <a:miter lim="800000"/>
              </a:ln>
              <a:solidFill>
                <a:schemeClr val="tx2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Arial Narrow" pitchFamily="34" charset="0"/>
            </a:rPr>
            <a:t>Periodic Maintenance Schedule</a:t>
          </a:r>
        </a:p>
      </xdr:txBody>
    </xdr:sp>
    <xdr:clientData/>
  </xdr:oneCellAnchor>
  <xdr:twoCellAnchor editAs="oneCell">
    <xdr:from>
      <xdr:col>0</xdr:col>
      <xdr:colOff>44821</xdr:colOff>
      <xdr:row>2</xdr:row>
      <xdr:rowOff>22412</xdr:rowOff>
    </xdr:from>
    <xdr:to>
      <xdr:col>2</xdr:col>
      <xdr:colOff>275946</xdr:colOff>
      <xdr:row>5</xdr:row>
      <xdr:rowOff>18109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1" y="403412"/>
          <a:ext cx="1441360" cy="466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167976</xdr:colOff>
      <xdr:row>31</xdr:row>
      <xdr:rowOff>0</xdr:rowOff>
    </xdr:from>
    <xdr:ext cx="5677196" cy="828047"/>
    <xdr:sp macro="" textlink="">
      <xdr:nvSpPr>
        <xdr:cNvPr id="7" name="Rectangl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1983329" y="4863353"/>
          <a:ext cx="5677196" cy="828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cap="none" spc="0">
              <a:ln w="18000">
                <a:solidFill>
                  <a:schemeClr val="tx1"/>
                </a:solidFill>
                <a:prstDash val="solid"/>
                <a:miter lim="800000"/>
              </a:ln>
              <a:solidFill>
                <a:schemeClr val="tx2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Arial Narrow" pitchFamily="34" charset="0"/>
            </a:rPr>
            <a:t>Cost of Maintenance </a:t>
          </a:r>
          <a:r>
            <a:rPr lang="en-US" sz="4000" b="1" cap="none" spc="0">
              <a:ln w="18000">
                <a:solidFill>
                  <a:schemeClr val="tx1"/>
                </a:solidFill>
                <a:prstDash val="solid"/>
                <a:miter lim="800000"/>
              </a:ln>
              <a:solidFill>
                <a:schemeClr val="tx2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Arial Narrow" pitchFamily="34" charset="0"/>
            </a:rPr>
            <a:t>*</a:t>
          </a:r>
        </a:p>
      </xdr:txBody>
    </xdr:sp>
    <xdr:clientData/>
  </xdr:oneCellAnchor>
  <xdr:oneCellAnchor>
    <xdr:from>
      <xdr:col>7</xdr:col>
      <xdr:colOff>302797</xdr:colOff>
      <xdr:row>26</xdr:row>
      <xdr:rowOff>56029</xdr:rowOff>
    </xdr:from>
    <xdr:ext cx="564129" cy="828047"/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4538621" y="4202205"/>
          <a:ext cx="564129" cy="82804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cap="none" spc="0">
              <a:ln w="18000">
                <a:solidFill>
                  <a:schemeClr val="tx1"/>
                </a:solidFill>
                <a:prstDash val="solid"/>
                <a:miter lim="800000"/>
              </a:ln>
              <a:solidFill>
                <a:schemeClr val="tx2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Arial Narrow" pitchFamily="34" charset="0"/>
            </a:rPr>
            <a:t>&amp;</a:t>
          </a:r>
        </a:p>
      </xdr:txBody>
    </xdr:sp>
    <xdr:clientData/>
  </xdr:oneCellAnchor>
  <xdr:twoCellAnchor editAs="oneCell">
    <xdr:from>
      <xdr:col>5</xdr:col>
      <xdr:colOff>11207</xdr:colOff>
      <xdr:row>10</xdr:row>
      <xdr:rowOff>89646</xdr:rowOff>
    </xdr:from>
    <xdr:to>
      <xdr:col>11</xdr:col>
      <xdr:colOff>595965</xdr:colOff>
      <xdr:row>21</xdr:row>
      <xdr:rowOff>101301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25CFB129-DDDA-4EC5-BBAC-B85320424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6795" y="1658470"/>
          <a:ext cx="4282699" cy="1737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247649</xdr:colOff>
      <xdr:row>1</xdr:row>
      <xdr:rowOff>28575</xdr:rowOff>
    </xdr:from>
    <xdr:to>
      <xdr:col>13</xdr:col>
      <xdr:colOff>643255</xdr:colOff>
      <xdr:row>1</xdr:row>
      <xdr:rowOff>482305</xdr:rowOff>
    </xdr:to>
    <xdr:pic>
      <xdr:nvPicPr>
        <xdr:cNvPr id="2" name="Picture 1" descr="Q-service.jpg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10590529" y="414655"/>
          <a:ext cx="113728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122701</xdr:colOff>
      <xdr:row>2</xdr:row>
      <xdr:rowOff>3921</xdr:rowOff>
    </xdr:from>
    <xdr:to>
      <xdr:col>13</xdr:col>
      <xdr:colOff>661147</xdr:colOff>
      <xdr:row>2</xdr:row>
      <xdr:rowOff>679636</xdr:rowOff>
    </xdr:to>
    <xdr:pic>
      <xdr:nvPicPr>
        <xdr:cNvPr id="4" name="Picture 3" descr="Innova D.jpg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8102" t="16938" r="7903" b="71629"/>
        <a:stretch>
          <a:fillRect/>
        </a:stretch>
      </xdr:blipFill>
      <xdr:spPr>
        <a:xfrm>
          <a:off x="301995" y="889186"/>
          <a:ext cx="10522887" cy="675715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1</xdr:row>
      <xdr:rowOff>22412</xdr:rowOff>
    </xdr:from>
    <xdr:to>
      <xdr:col>1</xdr:col>
      <xdr:colOff>1427630</xdr:colOff>
      <xdr:row>1</xdr:row>
      <xdr:rowOff>466186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4" y="403412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0</xdr:row>
      <xdr:rowOff>44824</xdr:rowOff>
    </xdr:from>
    <xdr:to>
      <xdr:col>1</xdr:col>
      <xdr:colOff>1438835</xdr:colOff>
      <xdr:row>0</xdr:row>
      <xdr:rowOff>488598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0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302558</xdr:colOff>
      <xdr:row>0</xdr:row>
      <xdr:rowOff>44824</xdr:rowOff>
    </xdr:from>
    <xdr:to>
      <xdr:col>14</xdr:col>
      <xdr:colOff>712407</xdr:colOff>
      <xdr:row>0</xdr:row>
      <xdr:rowOff>502024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11464DEC-7FC4-4681-B7A7-A4BCB976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88705" y="44824"/>
          <a:ext cx="1127026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1515595</xdr:colOff>
          <xdr:row>19</xdr:row>
          <xdr:rowOff>7845</xdr:rowOff>
        </xdr:from>
        <xdr:to>
          <xdr:col>5</xdr:col>
          <xdr:colOff>0</xdr:colOff>
          <xdr:row>22</xdr:row>
          <xdr:rowOff>11207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C506B28F-7E39-469A-B20E-9CFB13A3295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7868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582830" y="7392521"/>
              <a:ext cx="2865905" cy="57486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117038</xdr:colOff>
      <xdr:row>0</xdr:row>
      <xdr:rowOff>68036</xdr:rowOff>
    </xdr:from>
    <xdr:to>
      <xdr:col>1</xdr:col>
      <xdr:colOff>1488638</xdr:colOff>
      <xdr:row>0</xdr:row>
      <xdr:rowOff>484596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74" y="68036"/>
          <a:ext cx="1371600" cy="41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36888</xdr:colOff>
      <xdr:row>22</xdr:row>
      <xdr:rowOff>166007</xdr:rowOff>
    </xdr:from>
    <xdr:to>
      <xdr:col>24</xdr:col>
      <xdr:colOff>559707</xdr:colOff>
      <xdr:row>30</xdr:row>
      <xdr:rowOff>9525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7602" y="10276114"/>
          <a:ext cx="2808819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336246</xdr:colOff>
      <xdr:row>22</xdr:row>
      <xdr:rowOff>156481</xdr:rowOff>
    </xdr:from>
    <xdr:to>
      <xdr:col>20</xdr:col>
      <xdr:colOff>10279</xdr:colOff>
      <xdr:row>30</xdr:row>
      <xdr:rowOff>60121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7460" y="10266588"/>
          <a:ext cx="7103533" cy="1536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1741714</xdr:colOff>
          <xdr:row>26</xdr:row>
          <xdr:rowOff>40821</xdr:rowOff>
        </xdr:from>
        <xdr:to>
          <xdr:col>5</xdr:col>
          <xdr:colOff>163286</xdr:colOff>
          <xdr:row>29</xdr:row>
          <xdr:rowOff>40821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ADECC436-021B-4DA9-8535-5D86BF01C45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797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809750" y="10967357"/>
              <a:ext cx="2571750" cy="612321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23</xdr:col>
      <xdr:colOff>68036</xdr:colOff>
      <xdr:row>0</xdr:row>
      <xdr:rowOff>68036</xdr:rowOff>
    </xdr:from>
    <xdr:to>
      <xdr:col>25</xdr:col>
      <xdr:colOff>7239</xdr:colOff>
      <xdr:row>0</xdr:row>
      <xdr:rowOff>484414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EC425F1C-A0CF-439B-837C-CC494D6D9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01750" y="68036"/>
          <a:ext cx="1127026" cy="416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89646</xdr:colOff>
      <xdr:row>0</xdr:row>
      <xdr:rowOff>56028</xdr:rowOff>
    </xdr:from>
    <xdr:to>
      <xdr:col>1</xdr:col>
      <xdr:colOff>1461246</xdr:colOff>
      <xdr:row>0</xdr:row>
      <xdr:rowOff>477391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56028"/>
          <a:ext cx="1371600" cy="42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257736</xdr:colOff>
      <xdr:row>0</xdr:row>
      <xdr:rowOff>44824</xdr:rowOff>
    </xdr:from>
    <xdr:to>
      <xdr:col>14</xdr:col>
      <xdr:colOff>667586</xdr:colOff>
      <xdr:row>0</xdr:row>
      <xdr:rowOff>502024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1DDF8A01-BB9D-4324-9510-7D271731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26589" y="44824"/>
          <a:ext cx="1127026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1490382</xdr:colOff>
          <xdr:row>21</xdr:row>
          <xdr:rowOff>2</xdr:rowOff>
        </xdr:from>
        <xdr:to>
          <xdr:col>3</xdr:col>
          <xdr:colOff>669552</xdr:colOff>
          <xdr:row>23</xdr:row>
          <xdr:rowOff>201706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A1B8A509-318E-43FF-9534-19E2EF96020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8073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591235" y="8348384"/>
              <a:ext cx="2473699" cy="627528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561417</xdr:colOff>
      <xdr:row>1</xdr:row>
      <xdr:rowOff>28575</xdr:rowOff>
    </xdr:from>
    <xdr:to>
      <xdr:col>11</xdr:col>
      <xdr:colOff>794462</xdr:colOff>
      <xdr:row>1</xdr:row>
      <xdr:rowOff>482305</xdr:rowOff>
    </xdr:to>
    <xdr:pic>
      <xdr:nvPicPr>
        <xdr:cNvPr id="2" name="Picture 1" descr="Q-service.jpg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10691535" y="409575"/>
          <a:ext cx="1118310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117472</xdr:colOff>
      <xdr:row>1</xdr:row>
      <xdr:rowOff>498474</xdr:rowOff>
    </xdr:from>
    <xdr:to>
      <xdr:col>11</xdr:col>
      <xdr:colOff>773206</xdr:colOff>
      <xdr:row>2</xdr:row>
      <xdr:rowOff>669924</xdr:rowOff>
    </xdr:to>
    <xdr:pic>
      <xdr:nvPicPr>
        <xdr:cNvPr id="4" name="Picture 3" descr="Innova D.jpg">
          <a:extLst>
            <a:ext uri="{FF2B5EF4-FFF2-40B4-BE49-F238E27FC236}">
              <a16:creationId xmlns=""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8102" t="16938" r="7903" b="71629"/>
        <a:stretch>
          <a:fillRect/>
        </a:stretch>
      </xdr:blipFill>
      <xdr:spPr>
        <a:xfrm>
          <a:off x="408825" y="879474"/>
          <a:ext cx="10494499" cy="6757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</xdr:row>
      <xdr:rowOff>33617</xdr:rowOff>
    </xdr:from>
    <xdr:to>
      <xdr:col>1</xdr:col>
      <xdr:colOff>1405217</xdr:colOff>
      <xdr:row>1</xdr:row>
      <xdr:rowOff>477391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970" y="414617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89647</xdr:colOff>
      <xdr:row>0</xdr:row>
      <xdr:rowOff>54429</xdr:rowOff>
    </xdr:from>
    <xdr:to>
      <xdr:col>1</xdr:col>
      <xdr:colOff>1461247</xdr:colOff>
      <xdr:row>0</xdr:row>
      <xdr:rowOff>484595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04" y="54429"/>
          <a:ext cx="1371600" cy="430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128866</xdr:colOff>
      <xdr:row>22</xdr:row>
      <xdr:rowOff>87967</xdr:rowOff>
    </xdr:from>
    <xdr:to>
      <xdr:col>24</xdr:col>
      <xdr:colOff>606863</xdr:colOff>
      <xdr:row>30</xdr:row>
      <xdr:rowOff>56029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7337" y="10397379"/>
          <a:ext cx="2808819" cy="1671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560294</xdr:colOff>
      <xdr:row>22</xdr:row>
      <xdr:rowOff>78441</xdr:rowOff>
    </xdr:from>
    <xdr:to>
      <xdr:col>20</xdr:col>
      <xdr:colOff>88650</xdr:colOff>
      <xdr:row>30</xdr:row>
      <xdr:rowOff>95250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8401" y="10365441"/>
          <a:ext cx="7134749" cy="1649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83243</xdr:colOff>
      <xdr:row>0</xdr:row>
      <xdr:rowOff>40821</xdr:rowOff>
    </xdr:from>
    <xdr:to>
      <xdr:col>24</xdr:col>
      <xdr:colOff>627564</xdr:colOff>
      <xdr:row>0</xdr:row>
      <xdr:rowOff>498021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7FAA7DA6-8C25-4272-95F9-BE8154FDE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97957" y="40821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1645663</xdr:colOff>
          <xdr:row>26</xdr:row>
          <xdr:rowOff>36018</xdr:rowOff>
        </xdr:from>
        <xdr:to>
          <xdr:col>4</xdr:col>
          <xdr:colOff>452237</xdr:colOff>
          <xdr:row>29</xdr:row>
          <xdr:rowOff>18409</xdr:rowOff>
        </xdr:to>
        <xdr:pic>
          <xdr:nvPicPr>
            <xdr:cNvPr id="7" name="Picture 6">
              <a:extLst>
                <a:ext uri="{FF2B5EF4-FFF2-40B4-BE49-F238E27FC236}">
                  <a16:creationId xmlns="" xmlns:a16="http://schemas.microsoft.com/office/drawing/2014/main" id="{6B904B52-514B-48D8-BC24-6C35E49799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83794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754520" y="11139447"/>
              <a:ext cx="2562146" cy="5947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123263</xdr:colOff>
      <xdr:row>0</xdr:row>
      <xdr:rowOff>56030</xdr:rowOff>
    </xdr:from>
    <xdr:to>
      <xdr:col>1</xdr:col>
      <xdr:colOff>1494863</xdr:colOff>
      <xdr:row>0</xdr:row>
      <xdr:rowOff>499804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2" y="56030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302558</xdr:colOff>
      <xdr:row>0</xdr:row>
      <xdr:rowOff>44824</xdr:rowOff>
    </xdr:from>
    <xdr:to>
      <xdr:col>14</xdr:col>
      <xdr:colOff>714810</xdr:colOff>
      <xdr:row>0</xdr:row>
      <xdr:rowOff>502024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9D29A871-6EEC-4B1F-B747-AD1ED1C5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9558" y="44824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1546412</xdr:colOff>
          <xdr:row>21</xdr:row>
          <xdr:rowOff>179294</xdr:rowOff>
        </xdr:from>
        <xdr:to>
          <xdr:col>4</xdr:col>
          <xdr:colOff>299758</xdr:colOff>
          <xdr:row>25</xdr:row>
          <xdr:rowOff>11206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33C6B9F7-E744-4BD8-944C-1A041D25AF6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8481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658471" y="8359588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78441</xdr:colOff>
      <xdr:row>0</xdr:row>
      <xdr:rowOff>44823</xdr:rowOff>
    </xdr:from>
    <xdr:to>
      <xdr:col>1</xdr:col>
      <xdr:colOff>1450041</xdr:colOff>
      <xdr:row>0</xdr:row>
      <xdr:rowOff>488597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5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302559</xdr:colOff>
      <xdr:row>0</xdr:row>
      <xdr:rowOff>44824</xdr:rowOff>
    </xdr:from>
    <xdr:to>
      <xdr:col>14</xdr:col>
      <xdr:colOff>714811</xdr:colOff>
      <xdr:row>0</xdr:row>
      <xdr:rowOff>502024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445F3420-09CC-4092-8361-5FF2D19BD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80912" y="44824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1557618</xdr:colOff>
          <xdr:row>19</xdr:row>
          <xdr:rowOff>0</xdr:rowOff>
        </xdr:from>
        <xdr:to>
          <xdr:col>4</xdr:col>
          <xdr:colOff>86846</xdr:colOff>
          <xdr:row>22</xdr:row>
          <xdr:rowOff>22412</xdr:rowOff>
        </xdr:to>
        <xdr:pic>
          <xdr:nvPicPr>
            <xdr:cNvPr id="7" name="Picture 6">
              <a:extLst>
                <a:ext uri="{FF2B5EF4-FFF2-40B4-BE49-F238E27FC236}">
                  <a16:creationId xmlns="" xmlns:a16="http://schemas.microsoft.com/office/drawing/2014/main" id="{E697C90A-4025-466D-BE79-9182C0CD44C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10970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736912" y="8325971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0</xdr:row>
      <xdr:rowOff>56029</xdr:rowOff>
    </xdr:from>
    <xdr:to>
      <xdr:col>1</xdr:col>
      <xdr:colOff>1494864</xdr:colOff>
      <xdr:row>0</xdr:row>
      <xdr:rowOff>499803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58" y="56029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1479176</xdr:colOff>
          <xdr:row>17</xdr:row>
          <xdr:rowOff>11206</xdr:rowOff>
        </xdr:from>
        <xdr:to>
          <xdr:col>4</xdr:col>
          <xdr:colOff>243728</xdr:colOff>
          <xdr:row>20</xdr:row>
          <xdr:rowOff>33618</xdr:rowOff>
        </xdr:to>
        <xdr:pic>
          <xdr:nvPicPr>
            <xdr:cNvPr id="4" name="Picture 3">
              <a:extLst>
                <a:ext uri="{FF2B5EF4-FFF2-40B4-BE49-F238E27FC236}">
                  <a16:creationId xmlns="" xmlns:a16="http://schemas.microsoft.com/office/drawing/2014/main" id="{CACA2137-EBE9-43D4-AADF-291B5310DEE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8890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658470" y="7407088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13</xdr:col>
      <xdr:colOff>280148</xdr:colOff>
      <xdr:row>0</xdr:row>
      <xdr:rowOff>44823</xdr:rowOff>
    </xdr:from>
    <xdr:to>
      <xdr:col>14</xdr:col>
      <xdr:colOff>692399</xdr:colOff>
      <xdr:row>0</xdr:row>
      <xdr:rowOff>502023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E87F46F6-725B-4638-AB56-32A0B0B26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3177" y="123264"/>
          <a:ext cx="1129428" cy="457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112057</xdr:colOff>
      <xdr:row>0</xdr:row>
      <xdr:rowOff>56030</xdr:rowOff>
    </xdr:from>
    <xdr:to>
      <xdr:col>1</xdr:col>
      <xdr:colOff>1483657</xdr:colOff>
      <xdr:row>0</xdr:row>
      <xdr:rowOff>499804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1" y="56030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134470</xdr:colOff>
      <xdr:row>0</xdr:row>
      <xdr:rowOff>33618</xdr:rowOff>
    </xdr:from>
    <xdr:to>
      <xdr:col>14</xdr:col>
      <xdr:colOff>613957</xdr:colOff>
      <xdr:row>0</xdr:row>
      <xdr:rowOff>490818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CADB646-78D2-4AFA-AADB-E5FF52CE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49970" y="33618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1624852</xdr:colOff>
          <xdr:row>19</xdr:row>
          <xdr:rowOff>0</xdr:rowOff>
        </xdr:from>
        <xdr:to>
          <xdr:col>4</xdr:col>
          <xdr:colOff>411816</xdr:colOff>
          <xdr:row>22</xdr:row>
          <xdr:rowOff>22412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41E23D36-8FD1-4D59-84B8-5B7696D3369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52354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804146" y="7384676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67236</xdr:colOff>
      <xdr:row>0</xdr:row>
      <xdr:rowOff>44823</xdr:rowOff>
    </xdr:from>
    <xdr:to>
      <xdr:col>1</xdr:col>
      <xdr:colOff>1438836</xdr:colOff>
      <xdr:row>0</xdr:row>
      <xdr:rowOff>488597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30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291353</xdr:colOff>
      <xdr:row>0</xdr:row>
      <xdr:rowOff>44824</xdr:rowOff>
    </xdr:from>
    <xdr:to>
      <xdr:col>14</xdr:col>
      <xdr:colOff>703605</xdr:colOff>
      <xdr:row>0</xdr:row>
      <xdr:rowOff>502024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8853" y="44824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1535206</xdr:colOff>
          <xdr:row>17</xdr:row>
          <xdr:rowOff>0</xdr:rowOff>
        </xdr:from>
        <xdr:to>
          <xdr:col>4</xdr:col>
          <xdr:colOff>165287</xdr:colOff>
          <xdr:row>20</xdr:row>
          <xdr:rowOff>22412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5D340235-7705-47AD-8670-9B117C5847C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299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714500" y="7317441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3</xdr:row>
      <xdr:rowOff>2822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211" y="44823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0278" y="44824"/>
          <a:ext cx="1126627" cy="457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948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96202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6</xdr:row>
      <xdr:rowOff>21872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6</xdr:row>
      <xdr:rowOff>35299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67236</xdr:colOff>
      <xdr:row>0</xdr:row>
      <xdr:rowOff>44823</xdr:rowOff>
    </xdr:from>
    <xdr:to>
      <xdr:col>2</xdr:col>
      <xdr:colOff>219636</xdr:colOff>
      <xdr:row>9</xdr:row>
      <xdr:rowOff>155222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44823"/>
          <a:ext cx="1371600" cy="156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291353</xdr:colOff>
      <xdr:row>0</xdr:row>
      <xdr:rowOff>44824</xdr:rowOff>
    </xdr:from>
    <xdr:to>
      <xdr:col>14</xdr:col>
      <xdr:colOff>198780</xdr:colOff>
      <xdr:row>10</xdr:row>
      <xdr:rowOff>6724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BBABE5FA-D857-4AE4-808E-93125D950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6553" y="44824"/>
          <a:ext cx="1126627" cy="158115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89646</xdr:colOff>
      <xdr:row>0</xdr:row>
      <xdr:rowOff>56028</xdr:rowOff>
    </xdr:from>
    <xdr:to>
      <xdr:col>2</xdr:col>
      <xdr:colOff>242046</xdr:colOff>
      <xdr:row>2</xdr:row>
      <xdr:rowOff>153541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21" y="56028"/>
          <a:ext cx="1371600" cy="42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0</xdr:row>
      <xdr:rowOff>44824</xdr:rowOff>
    </xdr:from>
    <xdr:to>
      <xdr:col>14</xdr:col>
      <xdr:colOff>162761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DDF8A01-BB9D-4324-9510-7D271731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2411" y="44824"/>
          <a:ext cx="1124225" cy="457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89646</xdr:colOff>
      <xdr:row>0</xdr:row>
      <xdr:rowOff>56028</xdr:rowOff>
    </xdr:from>
    <xdr:to>
      <xdr:col>2</xdr:col>
      <xdr:colOff>242046</xdr:colOff>
      <xdr:row>2</xdr:row>
      <xdr:rowOff>153541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21" y="56028"/>
          <a:ext cx="1371600" cy="42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0</xdr:row>
      <xdr:rowOff>44824</xdr:rowOff>
    </xdr:from>
    <xdr:to>
      <xdr:col>14</xdr:col>
      <xdr:colOff>162761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DDF8A01-BB9D-4324-9510-7D271731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2411" y="44824"/>
          <a:ext cx="1124225" cy="457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89646</xdr:colOff>
      <xdr:row>0</xdr:row>
      <xdr:rowOff>56028</xdr:rowOff>
    </xdr:from>
    <xdr:to>
      <xdr:col>2</xdr:col>
      <xdr:colOff>242046</xdr:colOff>
      <xdr:row>2</xdr:row>
      <xdr:rowOff>153541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421" y="56028"/>
          <a:ext cx="1371600" cy="42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0</xdr:row>
      <xdr:rowOff>44824</xdr:rowOff>
    </xdr:from>
    <xdr:to>
      <xdr:col>14</xdr:col>
      <xdr:colOff>162761</xdr:colOff>
      <xdr:row>3</xdr:row>
      <xdr:rowOff>16249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1DDF8A01-BB9D-4324-9510-7D271731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2411" y="44824"/>
          <a:ext cx="1124225" cy="457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67236</xdr:colOff>
      <xdr:row>0</xdr:row>
      <xdr:rowOff>33618</xdr:rowOff>
    </xdr:from>
    <xdr:to>
      <xdr:col>1</xdr:col>
      <xdr:colOff>1438836</xdr:colOff>
      <xdr:row>0</xdr:row>
      <xdr:rowOff>477392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30" y="33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280146</xdr:colOff>
      <xdr:row>0</xdr:row>
      <xdr:rowOff>33618</xdr:rowOff>
    </xdr:from>
    <xdr:to>
      <xdr:col>14</xdr:col>
      <xdr:colOff>692398</xdr:colOff>
      <xdr:row>0</xdr:row>
      <xdr:rowOff>490818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2EA2F50F-C621-4D32-973C-7FA100BDD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0764" y="33618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1714500</xdr:colOff>
          <xdr:row>19</xdr:row>
          <xdr:rowOff>0</xdr:rowOff>
        </xdr:from>
        <xdr:to>
          <xdr:col>4</xdr:col>
          <xdr:colOff>501464</xdr:colOff>
          <xdr:row>22</xdr:row>
          <xdr:rowOff>22412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5E367EDB-F4C4-421F-9F3D-C5B1E7179D1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401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893794" y="8325971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0</xdr:row>
      <xdr:rowOff>44824</xdr:rowOff>
    </xdr:from>
    <xdr:to>
      <xdr:col>1</xdr:col>
      <xdr:colOff>1438835</xdr:colOff>
      <xdr:row>0</xdr:row>
      <xdr:rowOff>488598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470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280148</xdr:colOff>
      <xdr:row>0</xdr:row>
      <xdr:rowOff>44824</xdr:rowOff>
    </xdr:from>
    <xdr:to>
      <xdr:col>14</xdr:col>
      <xdr:colOff>692399</xdr:colOff>
      <xdr:row>0</xdr:row>
      <xdr:rowOff>502024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C6195812-7A3D-42F2-B246-E3C194D69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5089" y="44824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1770530</xdr:colOff>
          <xdr:row>18</xdr:row>
          <xdr:rowOff>179294</xdr:rowOff>
        </xdr:from>
        <xdr:to>
          <xdr:col>4</xdr:col>
          <xdr:colOff>591111</xdr:colOff>
          <xdr:row>22</xdr:row>
          <xdr:rowOff>11206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4284C698-C1AB-4C91-88B5-EB1D32F4579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503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837765" y="7810500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134470</xdr:colOff>
      <xdr:row>0</xdr:row>
      <xdr:rowOff>33618</xdr:rowOff>
    </xdr:from>
    <xdr:to>
      <xdr:col>1</xdr:col>
      <xdr:colOff>1506070</xdr:colOff>
      <xdr:row>0</xdr:row>
      <xdr:rowOff>477392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2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705" y="33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1703295</xdr:colOff>
          <xdr:row>19</xdr:row>
          <xdr:rowOff>11205</xdr:rowOff>
        </xdr:from>
        <xdr:to>
          <xdr:col>4</xdr:col>
          <xdr:colOff>647141</xdr:colOff>
          <xdr:row>22</xdr:row>
          <xdr:rowOff>33617</xdr:rowOff>
        </xdr:to>
        <xdr:pic>
          <xdr:nvPicPr>
            <xdr:cNvPr id="4" name="Picture 3">
              <a:extLst>
                <a:ext uri="{FF2B5EF4-FFF2-40B4-BE49-F238E27FC236}">
                  <a16:creationId xmlns="" xmlns:a16="http://schemas.microsoft.com/office/drawing/2014/main" id="{F9F3D35C-0114-433C-AB43-6B487623539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6059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770530" y="7395881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13</xdr:col>
      <xdr:colOff>313765</xdr:colOff>
      <xdr:row>0</xdr:row>
      <xdr:rowOff>44824</xdr:rowOff>
    </xdr:from>
    <xdr:to>
      <xdr:col>15</xdr:col>
      <xdr:colOff>8840</xdr:colOff>
      <xdr:row>0</xdr:row>
      <xdr:rowOff>502024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18CCF7A8-8097-4028-93DC-4C0AD0578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5441" y="44824"/>
          <a:ext cx="1129428" cy="4572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0</xdr:row>
      <xdr:rowOff>44824</xdr:rowOff>
    </xdr:from>
    <xdr:to>
      <xdr:col>1</xdr:col>
      <xdr:colOff>1494864</xdr:colOff>
      <xdr:row>0</xdr:row>
      <xdr:rowOff>488598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9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280147</xdr:colOff>
      <xdr:row>0</xdr:row>
      <xdr:rowOff>33618</xdr:rowOff>
    </xdr:from>
    <xdr:to>
      <xdr:col>14</xdr:col>
      <xdr:colOff>692398</xdr:colOff>
      <xdr:row>0</xdr:row>
      <xdr:rowOff>490818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1034672-BBE8-45C8-8F9B-4070F6071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2676" y="33618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1613647</xdr:colOff>
          <xdr:row>19</xdr:row>
          <xdr:rowOff>22412</xdr:rowOff>
        </xdr:from>
        <xdr:to>
          <xdr:col>4</xdr:col>
          <xdr:colOff>456640</xdr:colOff>
          <xdr:row>22</xdr:row>
          <xdr:rowOff>22412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6B461ACC-25F4-47E4-B67D-AA542961DD1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810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680882" y="7888941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100852</xdr:colOff>
      <xdr:row>0</xdr:row>
      <xdr:rowOff>44824</xdr:rowOff>
    </xdr:from>
    <xdr:to>
      <xdr:col>1</xdr:col>
      <xdr:colOff>1472452</xdr:colOff>
      <xdr:row>0</xdr:row>
      <xdr:rowOff>488598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2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146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302559</xdr:colOff>
      <xdr:row>0</xdr:row>
      <xdr:rowOff>33618</xdr:rowOff>
    </xdr:from>
    <xdr:to>
      <xdr:col>14</xdr:col>
      <xdr:colOff>714810</xdr:colOff>
      <xdr:row>0</xdr:row>
      <xdr:rowOff>490818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02EA504-0E50-4370-8046-FF000681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0" y="33618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1568823</xdr:colOff>
          <xdr:row>19</xdr:row>
          <xdr:rowOff>11206</xdr:rowOff>
        </xdr:from>
        <xdr:to>
          <xdr:col>4</xdr:col>
          <xdr:colOff>501463</xdr:colOff>
          <xdr:row>22</xdr:row>
          <xdr:rowOff>33618</xdr:rowOff>
        </xdr:to>
        <xdr:pic>
          <xdr:nvPicPr>
            <xdr:cNvPr id="6" name="Picture 5">
              <a:extLst>
                <a:ext uri="{FF2B5EF4-FFF2-40B4-BE49-F238E27FC236}">
                  <a16:creationId xmlns="" xmlns:a16="http://schemas.microsoft.com/office/drawing/2014/main" id="{44D34BEC-9FA9-44D2-97E5-416B2B3EB5F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29912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748117" y="7328647"/>
              <a:ext cx="2473699" cy="5939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198905</xdr:colOff>
      <xdr:row>1</xdr:row>
      <xdr:rowOff>495301</xdr:rowOff>
    </xdr:from>
    <xdr:to>
      <xdr:col>11</xdr:col>
      <xdr:colOff>627529</xdr:colOff>
      <xdr:row>2</xdr:row>
      <xdr:rowOff>628107</xdr:rowOff>
    </xdr:to>
    <xdr:pic>
      <xdr:nvPicPr>
        <xdr:cNvPr id="8" name="Picture 7" descr="New Altis P.jpg">
          <a:extLst>
            <a:ext uri="{FF2B5EF4-FFF2-40B4-BE49-F238E27FC236}">
              <a16:creationId xmlns=""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364" t="17784" r="8190" b="71434"/>
        <a:stretch>
          <a:fillRect/>
        </a:stretch>
      </xdr:blipFill>
      <xdr:spPr>
        <a:xfrm>
          <a:off x="378199" y="876301"/>
          <a:ext cx="8653742" cy="637071"/>
        </a:xfrm>
        <a:prstGeom prst="rect">
          <a:avLst/>
        </a:prstGeom>
      </xdr:spPr>
    </xdr:pic>
    <xdr:clientData/>
  </xdr:twoCellAnchor>
  <xdr:twoCellAnchor editAs="oneCell">
    <xdr:from>
      <xdr:col>10</xdr:col>
      <xdr:colOff>230280</xdr:colOff>
      <xdr:row>1</xdr:row>
      <xdr:rowOff>19050</xdr:rowOff>
    </xdr:from>
    <xdr:to>
      <xdr:col>11</xdr:col>
      <xdr:colOff>669551</xdr:colOff>
      <xdr:row>1</xdr:row>
      <xdr:rowOff>472780</xdr:rowOff>
    </xdr:to>
    <xdr:pic>
      <xdr:nvPicPr>
        <xdr:cNvPr id="9" name="Picture 8" descr="Q-service.jpg">
          <a:extLst>
            <a:ext uri="{FF2B5EF4-FFF2-40B4-BE49-F238E27FC236}">
              <a16:creationId xmlns=""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7962339" y="400050"/>
          <a:ext cx="1111624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</xdr:row>
      <xdr:rowOff>19051</xdr:rowOff>
    </xdr:from>
    <xdr:to>
      <xdr:col>1</xdr:col>
      <xdr:colOff>1514474</xdr:colOff>
      <xdr:row>1</xdr:row>
      <xdr:rowOff>484756</xdr:rowOff>
    </xdr:to>
    <xdr:pic>
      <xdr:nvPicPr>
        <xdr:cNvPr id="10" name="Picture 9" descr="BUILT ON QDR FINAL LOGO-01.jpg">
          <a:extLst>
            <a:ext uri="{FF2B5EF4-FFF2-40B4-BE49-F238E27FC236}">
              <a16:creationId xmlns=""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2509" t="25421" r="12768" b="25293"/>
        <a:stretch>
          <a:fillRect/>
        </a:stretch>
      </xdr:blipFill>
      <xdr:spPr>
        <a:xfrm>
          <a:off x="285750" y="400051"/>
          <a:ext cx="1409699" cy="465705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245407</xdr:colOff>
      <xdr:row>1</xdr:row>
      <xdr:rowOff>12607</xdr:rowOff>
    </xdr:from>
    <xdr:to>
      <xdr:col>10</xdr:col>
      <xdr:colOff>609739</xdr:colOff>
      <xdr:row>1</xdr:row>
      <xdr:rowOff>466337</xdr:rowOff>
    </xdr:to>
    <xdr:pic>
      <xdr:nvPicPr>
        <xdr:cNvPr id="5" name="Picture 4" descr="Q-service.jpg">
          <a:extLst>
            <a:ext uri="{FF2B5EF4-FFF2-40B4-BE49-F238E27FC236}">
              <a16:creationId xmlns=""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7484407" y="393607"/>
          <a:ext cx="1115126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1</xdr:row>
      <xdr:rowOff>23814</xdr:rowOff>
    </xdr:from>
    <xdr:to>
      <xdr:col>1</xdr:col>
      <xdr:colOff>1528761</xdr:colOff>
      <xdr:row>1</xdr:row>
      <xdr:rowOff>489519</xdr:rowOff>
    </xdr:to>
    <xdr:pic>
      <xdr:nvPicPr>
        <xdr:cNvPr id="6" name="Picture 5" descr="BUILT ON QDR FINAL LOGO-01.jpg">
          <a:extLst>
            <a:ext uri="{FF2B5EF4-FFF2-40B4-BE49-F238E27FC236}">
              <a16:creationId xmlns=""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2509" t="25421" r="12768" b="25293"/>
        <a:stretch>
          <a:fillRect/>
        </a:stretch>
      </xdr:blipFill>
      <xdr:spPr>
        <a:xfrm>
          <a:off x="297656" y="404814"/>
          <a:ext cx="1409699" cy="4657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</xdr:row>
      <xdr:rowOff>16669</xdr:rowOff>
    </xdr:from>
    <xdr:to>
      <xdr:col>10</xdr:col>
      <xdr:colOff>616324</xdr:colOff>
      <xdr:row>2</xdr:row>
      <xdr:rowOff>673894</xdr:rowOff>
    </xdr:to>
    <xdr:pic>
      <xdr:nvPicPr>
        <xdr:cNvPr id="7" name="Picture 6" descr="New Altis D.jpg">
          <a:extLst>
            <a:ext uri="{FF2B5EF4-FFF2-40B4-BE49-F238E27FC236}">
              <a16:creationId xmlns="" xmlns:a16="http://schemas.microsoft.com/office/drawing/2014/main" id="{00000000-0008-0000-2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l="8226" t="17178" r="7802" b="71491"/>
        <a:stretch>
          <a:fillRect/>
        </a:stretch>
      </xdr:blipFill>
      <xdr:spPr>
        <a:xfrm>
          <a:off x="322169" y="901934"/>
          <a:ext cx="8283949" cy="657225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58830</xdr:colOff>
      <xdr:row>1</xdr:row>
      <xdr:rowOff>28574</xdr:rowOff>
    </xdr:from>
    <xdr:to>
      <xdr:col>7</xdr:col>
      <xdr:colOff>1169332</xdr:colOff>
      <xdr:row>1</xdr:row>
      <xdr:rowOff>482304</xdr:rowOff>
    </xdr:to>
    <xdr:pic>
      <xdr:nvPicPr>
        <xdr:cNvPr id="5" name="Picture 4" descr="Q-service.jpg">
          <a:extLst>
            <a:ext uri="{FF2B5EF4-FFF2-40B4-BE49-F238E27FC236}">
              <a16:creationId xmlns=""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8586506" y="409574"/>
          <a:ext cx="1110502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</xdr:row>
      <xdr:rowOff>19050</xdr:rowOff>
    </xdr:from>
    <xdr:to>
      <xdr:col>7</xdr:col>
      <xdr:colOff>1176618</xdr:colOff>
      <xdr:row>2</xdr:row>
      <xdr:rowOff>676273</xdr:rowOff>
    </xdr:to>
    <xdr:pic>
      <xdr:nvPicPr>
        <xdr:cNvPr id="7" name="Picture 6" descr="Altis D.jpg">
          <a:extLst>
            <a:ext uri="{FF2B5EF4-FFF2-40B4-BE49-F238E27FC236}">
              <a16:creationId xmlns="" xmlns:a16="http://schemas.microsoft.com/office/drawing/2014/main" id="{00000000-0008-0000-2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8176" t="17321" r="8249" b="71388"/>
        <a:stretch>
          <a:fillRect/>
        </a:stretch>
      </xdr:blipFill>
      <xdr:spPr>
        <a:xfrm>
          <a:off x="388844" y="904315"/>
          <a:ext cx="9315450" cy="65722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</xdr:row>
      <xdr:rowOff>22412</xdr:rowOff>
    </xdr:from>
    <xdr:to>
      <xdr:col>1</xdr:col>
      <xdr:colOff>1438835</xdr:colOff>
      <xdr:row>1</xdr:row>
      <xdr:rowOff>466186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2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29" y="403412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282465</xdr:colOff>
      <xdr:row>1</xdr:row>
      <xdr:rowOff>21896</xdr:rowOff>
    </xdr:from>
    <xdr:to>
      <xdr:col>10</xdr:col>
      <xdr:colOff>652408</xdr:colOff>
      <xdr:row>1</xdr:row>
      <xdr:rowOff>475626</xdr:rowOff>
    </xdr:to>
    <xdr:pic>
      <xdr:nvPicPr>
        <xdr:cNvPr id="5" name="Picture 4" descr="Q-service.jpg">
          <a:extLst>
            <a:ext uri="{FF2B5EF4-FFF2-40B4-BE49-F238E27FC236}">
              <a16:creationId xmlns=""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8198068" y="405086"/>
          <a:ext cx="111442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76638</xdr:colOff>
      <xdr:row>2</xdr:row>
      <xdr:rowOff>20255</xdr:rowOff>
    </xdr:from>
    <xdr:to>
      <xdr:col>10</xdr:col>
      <xdr:colOff>605117</xdr:colOff>
      <xdr:row>3</xdr:row>
      <xdr:rowOff>4599</xdr:rowOff>
    </xdr:to>
    <xdr:pic>
      <xdr:nvPicPr>
        <xdr:cNvPr id="7" name="Picture 6" descr="Camry ACV 30.jpg">
          <a:extLst>
            <a:ext uri="{FF2B5EF4-FFF2-40B4-BE49-F238E27FC236}">
              <a16:creationId xmlns=""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8360" t="17679" r="8149" b="71272"/>
        <a:stretch>
          <a:fillRect/>
        </a:stretch>
      </xdr:blipFill>
      <xdr:spPr>
        <a:xfrm>
          <a:off x="255932" y="905520"/>
          <a:ext cx="9325097" cy="679108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</xdr:row>
      <xdr:rowOff>33618</xdr:rowOff>
    </xdr:from>
    <xdr:to>
      <xdr:col>1</xdr:col>
      <xdr:colOff>1450041</xdr:colOff>
      <xdr:row>1</xdr:row>
      <xdr:rowOff>477392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3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735" y="414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495300</xdr:rowOff>
    </xdr:from>
    <xdr:to>
      <xdr:col>11</xdr:col>
      <xdr:colOff>0</xdr:colOff>
      <xdr:row>2</xdr:row>
      <xdr:rowOff>666749</xdr:rowOff>
    </xdr:to>
    <xdr:pic>
      <xdr:nvPicPr>
        <xdr:cNvPr id="5" name="Picture 4" descr="New Altis P.jpg">
          <a:extLst>
            <a:ext uri="{FF2B5EF4-FFF2-40B4-BE49-F238E27FC236}">
              <a16:creationId xmlns=""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986" t="17784" r="7812" b="71434"/>
        <a:stretch>
          <a:fillRect/>
        </a:stretch>
      </xdr:blipFill>
      <xdr:spPr>
        <a:xfrm>
          <a:off x="217393" y="876300"/>
          <a:ext cx="11447931" cy="675714"/>
        </a:xfrm>
        <a:prstGeom prst="rect">
          <a:avLst/>
        </a:prstGeom>
      </xdr:spPr>
    </xdr:pic>
    <xdr:clientData/>
  </xdr:twoCellAnchor>
  <xdr:twoCellAnchor editAs="oneCell">
    <xdr:from>
      <xdr:col>9</xdr:col>
      <xdr:colOff>696445</xdr:colOff>
      <xdr:row>1</xdr:row>
      <xdr:rowOff>20730</xdr:rowOff>
    </xdr:from>
    <xdr:to>
      <xdr:col>10</xdr:col>
      <xdr:colOff>629770</xdr:colOff>
      <xdr:row>1</xdr:row>
      <xdr:rowOff>474460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10512798" y="401730"/>
          <a:ext cx="1109943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0</xdr:rowOff>
    </xdr:from>
    <xdr:to>
      <xdr:col>1</xdr:col>
      <xdr:colOff>1447799</xdr:colOff>
      <xdr:row>1</xdr:row>
      <xdr:rowOff>465705</xdr:rowOff>
    </xdr:to>
    <xdr:pic>
      <xdr:nvPicPr>
        <xdr:cNvPr id="7" name="Picture 6" descr="BUILT ON QDR FINAL LOGO-01.jpg">
          <a:extLst>
            <a:ext uri="{FF2B5EF4-FFF2-40B4-BE49-F238E27FC236}">
              <a16:creationId xmlns="" xmlns:a16="http://schemas.microsoft.com/office/drawing/2014/main" id="{00000000-0008-0000-3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12509" t="25421" r="12768" b="25293"/>
        <a:stretch>
          <a:fillRect/>
        </a:stretch>
      </xdr:blipFill>
      <xdr:spPr>
        <a:xfrm>
          <a:off x="219075" y="381000"/>
          <a:ext cx="1409699" cy="465705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</xdr:row>
      <xdr:rowOff>9525</xdr:rowOff>
    </xdr:from>
    <xdr:to>
      <xdr:col>10</xdr:col>
      <xdr:colOff>4483</xdr:colOff>
      <xdr:row>2</xdr:row>
      <xdr:rowOff>676274</xdr:rowOff>
    </xdr:to>
    <xdr:pic>
      <xdr:nvPicPr>
        <xdr:cNvPr id="2" name="Picture 1" descr="Camry AVV 50.jpg">
          <a:extLst>
            <a:ext uri="{FF2B5EF4-FFF2-40B4-BE49-F238E27FC236}">
              <a16:creationId xmlns=""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231" t="17637" r="8193" b="71405"/>
        <a:stretch>
          <a:fillRect/>
        </a:stretch>
      </xdr:blipFill>
      <xdr:spPr>
        <a:xfrm>
          <a:off x="209549" y="895350"/>
          <a:ext cx="8820151" cy="666749"/>
        </a:xfrm>
        <a:prstGeom prst="rect">
          <a:avLst/>
        </a:prstGeom>
      </xdr:spPr>
    </xdr:pic>
    <xdr:clientData/>
  </xdr:twoCellAnchor>
  <xdr:twoCellAnchor editAs="oneCell">
    <xdr:from>
      <xdr:col>9</xdr:col>
      <xdr:colOff>209549</xdr:colOff>
      <xdr:row>1</xdr:row>
      <xdr:rowOff>9524</xdr:rowOff>
    </xdr:from>
    <xdr:to>
      <xdr:col>10</xdr:col>
      <xdr:colOff>537322</xdr:colOff>
      <xdr:row>1</xdr:row>
      <xdr:rowOff>463254</xdr:rowOff>
    </xdr:to>
    <xdr:pic>
      <xdr:nvPicPr>
        <xdr:cNvPr id="3" name="Picture 2" descr="Q-service.jpg">
          <a:extLst>
            <a:ext uri="{FF2B5EF4-FFF2-40B4-BE49-F238E27FC236}">
              <a16:creationId xmlns=""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5086349" y="9524"/>
          <a:ext cx="1009650" cy="17750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</xdr:row>
      <xdr:rowOff>22412</xdr:rowOff>
    </xdr:from>
    <xdr:to>
      <xdr:col>1</xdr:col>
      <xdr:colOff>1427629</xdr:colOff>
      <xdr:row>1</xdr:row>
      <xdr:rowOff>466186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3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3" y="403412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0</xdr:row>
      <xdr:rowOff>44824</xdr:rowOff>
    </xdr:from>
    <xdr:to>
      <xdr:col>1</xdr:col>
      <xdr:colOff>1438835</xdr:colOff>
      <xdr:row>0</xdr:row>
      <xdr:rowOff>488598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C3E303A6-AF89-4E2F-9080-8CB0CB23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10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302558</xdr:colOff>
      <xdr:row>0</xdr:row>
      <xdr:rowOff>44824</xdr:rowOff>
    </xdr:from>
    <xdr:to>
      <xdr:col>14</xdr:col>
      <xdr:colOff>712407</xdr:colOff>
      <xdr:row>0</xdr:row>
      <xdr:rowOff>502024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8002DFEB-CEE4-49F0-9FFF-5DC3C6122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56208" y="44824"/>
          <a:ext cx="1124224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1515595</xdr:colOff>
          <xdr:row>20</xdr:row>
          <xdr:rowOff>7845</xdr:rowOff>
        </xdr:from>
        <xdr:to>
          <xdr:col>5</xdr:col>
          <xdr:colOff>697566</xdr:colOff>
          <xdr:row>23</xdr:row>
          <xdr:rowOff>7845</xdr:rowOff>
        </xdr:to>
        <xdr:pic>
          <xdr:nvPicPr>
            <xdr:cNvPr id="4" name="Picture 3">
              <a:extLst>
                <a:ext uri="{FF2B5EF4-FFF2-40B4-BE49-F238E27FC236}">
                  <a16:creationId xmlns="" xmlns:a16="http://schemas.microsoft.com/office/drawing/2014/main" id="{5E5EDD5B-4B14-456C-A515-4A4435A1EC8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 Camry FMC'!$R$40:$S$43" spid="_x0000_s317528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582830" y="7392521"/>
              <a:ext cx="3563471" cy="5715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56029</xdr:colOff>
      <xdr:row>0</xdr:row>
      <xdr:rowOff>33618</xdr:rowOff>
    </xdr:from>
    <xdr:to>
      <xdr:col>0</xdr:col>
      <xdr:colOff>1427629</xdr:colOff>
      <xdr:row>0</xdr:row>
      <xdr:rowOff>477392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3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29" y="33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414617</xdr:colOff>
      <xdr:row>50</xdr:row>
      <xdr:rowOff>156882</xdr:rowOff>
    </xdr:from>
    <xdr:ext cx="2047415" cy="1325880"/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3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705" y="7821706"/>
          <a:ext cx="2047415" cy="1325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18</xdr:col>
      <xdr:colOff>431428</xdr:colOff>
      <xdr:row>22</xdr:row>
      <xdr:rowOff>134471</xdr:rowOff>
    </xdr:from>
    <xdr:to>
      <xdr:col>23</xdr:col>
      <xdr:colOff>494806</xdr:colOff>
      <xdr:row>30</xdr:row>
      <xdr:rowOff>89648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3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4134" y="10387853"/>
          <a:ext cx="2808819" cy="16584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224118</xdr:colOff>
      <xdr:row>22</xdr:row>
      <xdr:rowOff>100853</xdr:rowOff>
    </xdr:from>
    <xdr:to>
      <xdr:col>18</xdr:col>
      <xdr:colOff>380006</xdr:colOff>
      <xdr:row>30</xdr:row>
      <xdr:rowOff>112059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3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7765" y="10354235"/>
          <a:ext cx="6744947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459441</xdr:colOff>
      <xdr:row>0</xdr:row>
      <xdr:rowOff>44823</xdr:rowOff>
    </xdr:from>
    <xdr:to>
      <xdr:col>23</xdr:col>
      <xdr:colOff>490693</xdr:colOff>
      <xdr:row>0</xdr:row>
      <xdr:rowOff>502023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D4AD87D0-AB5B-4566-995E-DAE543CA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570323" y="44823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1792941</xdr:colOff>
          <xdr:row>26</xdr:row>
          <xdr:rowOff>22412</xdr:rowOff>
        </xdr:from>
        <xdr:to>
          <xdr:col>4</xdr:col>
          <xdr:colOff>29616</xdr:colOff>
          <xdr:row>28</xdr:row>
          <xdr:rowOff>191300</xdr:rowOff>
        </xdr:to>
        <xdr:pic>
          <xdr:nvPicPr>
            <xdr:cNvPr id="8" name="Picture 7">
              <a:extLst>
                <a:ext uri="{FF2B5EF4-FFF2-40B4-BE49-F238E27FC236}">
                  <a16:creationId xmlns="" xmlns:a16="http://schemas.microsoft.com/office/drawing/2014/main" id="{4142E6E8-2B2B-4031-A238-747D22DE631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306295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1792941" y="11127441"/>
              <a:ext cx="2562146" cy="5947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60052</xdr:colOff>
      <xdr:row>0</xdr:row>
      <xdr:rowOff>44824</xdr:rowOff>
    </xdr:from>
    <xdr:to>
      <xdr:col>0</xdr:col>
      <xdr:colOff>1431652</xdr:colOff>
      <xdr:row>0</xdr:row>
      <xdr:rowOff>488598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3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52" y="44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414618</xdr:colOff>
      <xdr:row>22</xdr:row>
      <xdr:rowOff>68915</xdr:rowOff>
    </xdr:from>
    <xdr:to>
      <xdr:col>19</xdr:col>
      <xdr:colOff>88651</xdr:colOff>
      <xdr:row>29</xdr:row>
      <xdr:rowOff>176661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3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089" y="10322297"/>
          <a:ext cx="7103533" cy="1598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44824</xdr:colOff>
      <xdr:row>0</xdr:row>
      <xdr:rowOff>33618</xdr:rowOff>
    </xdr:from>
    <xdr:to>
      <xdr:col>23</xdr:col>
      <xdr:colOff>602752</xdr:colOff>
      <xdr:row>0</xdr:row>
      <xdr:rowOff>490818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1B29EABC-D7DE-48EA-84B1-AFD2E476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85795" y="33618"/>
          <a:ext cx="1129428" cy="457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1781734</xdr:colOff>
          <xdr:row>26</xdr:row>
          <xdr:rowOff>22412</xdr:rowOff>
        </xdr:from>
        <xdr:to>
          <xdr:col>4</xdr:col>
          <xdr:colOff>18409</xdr:colOff>
          <xdr:row>28</xdr:row>
          <xdr:rowOff>191300</xdr:rowOff>
        </xdr:to>
        <xdr:pic>
          <xdr:nvPicPr>
            <xdr:cNvPr id="9" name="Picture 8">
              <a:extLst>
                <a:ext uri="{FF2B5EF4-FFF2-40B4-BE49-F238E27FC236}">
                  <a16:creationId xmlns="" xmlns:a16="http://schemas.microsoft.com/office/drawing/2014/main" id="{BC8AD328-36E9-496F-B98D-712FFDC459E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TTYaris P'!$R$39:$S$42" spid="_x0000_s3073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781734" y="11127441"/>
              <a:ext cx="2562146" cy="594712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19</xdr:col>
      <xdr:colOff>95250</xdr:colOff>
      <xdr:row>22</xdr:row>
      <xdr:rowOff>112059</xdr:rowOff>
    </xdr:from>
    <xdr:to>
      <xdr:col>23</xdr:col>
      <xdr:colOff>618069</xdr:colOff>
      <xdr:row>30</xdr:row>
      <xdr:rowOff>56030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AC35AD7B-2F49-4FD9-9911-A7FAB84FF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3221" y="10365441"/>
          <a:ext cx="2808819" cy="1647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414618</xdr:colOff>
      <xdr:row>22</xdr:row>
      <xdr:rowOff>113738</xdr:rowOff>
    </xdr:from>
    <xdr:to>
      <xdr:col>19</xdr:col>
      <xdr:colOff>88651</xdr:colOff>
      <xdr:row>30</xdr:row>
      <xdr:rowOff>78442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866B3D3A-1877-4671-AA7E-DDD496EAF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3089" y="10367120"/>
          <a:ext cx="7103533" cy="1667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19051</xdr:rowOff>
    </xdr:from>
    <xdr:to>
      <xdr:col>12</xdr:col>
      <xdr:colOff>369794</xdr:colOff>
      <xdr:row>2</xdr:row>
      <xdr:rowOff>666751</xdr:rowOff>
    </xdr:to>
    <xdr:pic>
      <xdr:nvPicPr>
        <xdr:cNvPr id="2" name="Picture 1" descr="Prado D.jpg">
          <a:extLst>
            <a:ext uri="{FF2B5EF4-FFF2-40B4-BE49-F238E27FC236}">
              <a16:creationId xmlns=""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266" t="17218" r="8223" b="71494"/>
        <a:stretch>
          <a:fillRect/>
        </a:stretch>
      </xdr:blipFill>
      <xdr:spPr>
        <a:xfrm>
          <a:off x="226919" y="904316"/>
          <a:ext cx="9656669" cy="647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190499</xdr:colOff>
      <xdr:row>1</xdr:row>
      <xdr:rowOff>25399</xdr:rowOff>
    </xdr:from>
    <xdr:to>
      <xdr:col>12</xdr:col>
      <xdr:colOff>622299</xdr:colOff>
      <xdr:row>1</xdr:row>
      <xdr:rowOff>479129</xdr:rowOff>
    </xdr:to>
    <xdr:pic>
      <xdr:nvPicPr>
        <xdr:cNvPr id="3" name="Picture 2" descr="Q-service.jpg">
          <a:extLst>
            <a:ext uri="{FF2B5EF4-FFF2-40B4-BE49-F238E27FC236}">
              <a16:creationId xmlns="" xmlns:a16="http://schemas.microsoft.com/office/drawing/2014/main" id="{00000000-0008-0000-3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8604249" y="406399"/>
          <a:ext cx="111442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</xdr:row>
      <xdr:rowOff>44824</xdr:rowOff>
    </xdr:from>
    <xdr:to>
      <xdr:col>1</xdr:col>
      <xdr:colOff>1438835</xdr:colOff>
      <xdr:row>1</xdr:row>
      <xdr:rowOff>488598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3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529" y="425824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28576</xdr:rowOff>
    </xdr:from>
    <xdr:to>
      <xdr:col>8</xdr:col>
      <xdr:colOff>651062</xdr:colOff>
      <xdr:row>2</xdr:row>
      <xdr:rowOff>676276</xdr:rowOff>
    </xdr:to>
    <xdr:pic>
      <xdr:nvPicPr>
        <xdr:cNvPr id="5" name="Picture 4" descr="Prado D.jpg">
          <a:extLst>
            <a:ext uri="{FF2B5EF4-FFF2-40B4-BE49-F238E27FC236}">
              <a16:creationId xmlns="" xmlns:a16="http://schemas.microsoft.com/office/drawing/2014/main" id="{00000000-0008-0000-4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446" t="17218" r="8351" b="71494"/>
        <a:stretch>
          <a:fillRect/>
        </a:stretch>
      </xdr:blipFill>
      <xdr:spPr>
        <a:xfrm>
          <a:off x="304800" y="914401"/>
          <a:ext cx="9182100" cy="647700"/>
        </a:xfrm>
        <a:prstGeom prst="rect">
          <a:avLst/>
        </a:prstGeom>
      </xdr:spPr>
    </xdr:pic>
    <xdr:clientData/>
  </xdr:twoCellAnchor>
  <xdr:twoCellAnchor editAs="oneCell">
    <xdr:from>
      <xdr:col>7</xdr:col>
      <xdr:colOff>1057274</xdr:colOff>
      <xdr:row>1</xdr:row>
      <xdr:rowOff>28574</xdr:rowOff>
    </xdr:from>
    <xdr:to>
      <xdr:col>8</xdr:col>
      <xdr:colOff>1057274</xdr:colOff>
      <xdr:row>1</xdr:row>
      <xdr:rowOff>482304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8420099" y="409574"/>
          <a:ext cx="111442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56030</xdr:colOff>
      <xdr:row>1</xdr:row>
      <xdr:rowOff>22412</xdr:rowOff>
    </xdr:from>
    <xdr:to>
      <xdr:col>1</xdr:col>
      <xdr:colOff>1427630</xdr:colOff>
      <xdr:row>1</xdr:row>
      <xdr:rowOff>466186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4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4" y="403412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414616</xdr:colOff>
      <xdr:row>1</xdr:row>
      <xdr:rowOff>30256</xdr:rowOff>
    </xdr:from>
    <xdr:to>
      <xdr:col>11</xdr:col>
      <xdr:colOff>857809</xdr:colOff>
      <xdr:row>1</xdr:row>
      <xdr:rowOff>483986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565" t="3922" r="22011" b="64146"/>
        <a:stretch>
          <a:fillRect/>
        </a:stretch>
      </xdr:blipFill>
      <xdr:spPr>
        <a:xfrm>
          <a:off x="9031940" y="411256"/>
          <a:ext cx="111554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</xdr:row>
      <xdr:rowOff>9525</xdr:rowOff>
    </xdr:from>
    <xdr:to>
      <xdr:col>11</xdr:col>
      <xdr:colOff>874058</xdr:colOff>
      <xdr:row>2</xdr:row>
      <xdr:rowOff>685800</xdr:rowOff>
    </xdr:to>
    <xdr:pic>
      <xdr:nvPicPr>
        <xdr:cNvPr id="8" name="Picture 7" descr="Camry ACV 30.jpg">
          <a:extLst>
            <a:ext uri="{FF2B5EF4-FFF2-40B4-BE49-F238E27FC236}">
              <a16:creationId xmlns="" xmlns:a16="http://schemas.microsoft.com/office/drawing/2014/main" id="{00000000-0008-0000-4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8387" t="17679" r="8195" b="71272"/>
        <a:stretch>
          <a:fillRect/>
        </a:stretch>
      </xdr:blipFill>
      <xdr:spPr>
        <a:xfrm>
          <a:off x="274543" y="894790"/>
          <a:ext cx="988919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</xdr:row>
      <xdr:rowOff>22411</xdr:rowOff>
    </xdr:from>
    <xdr:to>
      <xdr:col>1</xdr:col>
      <xdr:colOff>1427629</xdr:colOff>
      <xdr:row>1</xdr:row>
      <xdr:rowOff>466185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4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3" y="403411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2</xdr:row>
      <xdr:rowOff>9526</xdr:rowOff>
    </xdr:from>
    <xdr:to>
      <xdr:col>11</xdr:col>
      <xdr:colOff>726141</xdr:colOff>
      <xdr:row>2</xdr:row>
      <xdr:rowOff>657226</xdr:rowOff>
    </xdr:to>
    <xdr:pic>
      <xdr:nvPicPr>
        <xdr:cNvPr id="5" name="Picture 4" descr="Prado D.jpg">
          <a:extLst>
            <a:ext uri="{FF2B5EF4-FFF2-40B4-BE49-F238E27FC236}">
              <a16:creationId xmlns=""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351" t="17218" r="8253" b="71494"/>
        <a:stretch>
          <a:fillRect/>
        </a:stretch>
      </xdr:blipFill>
      <xdr:spPr>
        <a:xfrm>
          <a:off x="371475" y="895351"/>
          <a:ext cx="9829800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285749</xdr:colOff>
      <xdr:row>1</xdr:row>
      <xdr:rowOff>28574</xdr:rowOff>
    </xdr:from>
    <xdr:to>
      <xdr:col>11</xdr:col>
      <xdr:colOff>726140</xdr:colOff>
      <xdr:row>1</xdr:row>
      <xdr:rowOff>482304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9086849" y="409574"/>
          <a:ext cx="1114425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</xdr:row>
      <xdr:rowOff>22412</xdr:rowOff>
    </xdr:from>
    <xdr:to>
      <xdr:col>1</xdr:col>
      <xdr:colOff>1416423</xdr:colOff>
      <xdr:row>1</xdr:row>
      <xdr:rowOff>466186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4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117" y="403412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10887</xdr:rowOff>
    </xdr:from>
    <xdr:to>
      <xdr:col>12</xdr:col>
      <xdr:colOff>703730</xdr:colOff>
      <xdr:row>2</xdr:row>
      <xdr:rowOff>668111</xdr:rowOff>
    </xdr:to>
    <xdr:pic>
      <xdr:nvPicPr>
        <xdr:cNvPr id="5" name="Picture 4" descr="Prius.jpg">
          <a:extLst>
            <a:ext uri="{FF2B5EF4-FFF2-40B4-BE49-F238E27FC236}">
              <a16:creationId xmlns="" xmlns:a16="http://schemas.microsoft.com/office/drawing/2014/main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047" t="17388" r="8338" b="71342"/>
        <a:stretch>
          <a:fillRect/>
        </a:stretch>
      </xdr:blipFill>
      <xdr:spPr>
        <a:xfrm>
          <a:off x="295275" y="896712"/>
          <a:ext cx="10296525" cy="657224"/>
        </a:xfrm>
        <a:prstGeom prst="rect">
          <a:avLst/>
        </a:prstGeom>
      </xdr:spPr>
    </xdr:pic>
    <xdr:clientData/>
  </xdr:twoCellAnchor>
  <xdr:twoCellAnchor editAs="oneCell">
    <xdr:from>
      <xdr:col>11</xdr:col>
      <xdr:colOff>372835</xdr:colOff>
      <xdr:row>1</xdr:row>
      <xdr:rowOff>28574</xdr:rowOff>
    </xdr:from>
    <xdr:to>
      <xdr:col>12</xdr:col>
      <xdr:colOff>627289</xdr:colOff>
      <xdr:row>1</xdr:row>
      <xdr:rowOff>482304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9459685" y="409574"/>
          <a:ext cx="1111703" cy="45373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1</xdr:row>
      <xdr:rowOff>33618</xdr:rowOff>
    </xdr:from>
    <xdr:to>
      <xdr:col>1</xdr:col>
      <xdr:colOff>1427629</xdr:colOff>
      <xdr:row>1</xdr:row>
      <xdr:rowOff>477392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4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323" y="414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9526</xdr:rowOff>
    </xdr:from>
    <xdr:to>
      <xdr:col>11</xdr:col>
      <xdr:colOff>507468</xdr:colOff>
      <xdr:row>1</xdr:row>
      <xdr:rowOff>666750</xdr:rowOff>
    </xdr:to>
    <xdr:pic>
      <xdr:nvPicPr>
        <xdr:cNvPr id="5" name="Picture 4" descr="Additional Service D.jpg">
          <a:extLst>
            <a:ext uri="{FF2B5EF4-FFF2-40B4-BE49-F238E27FC236}">
              <a16:creationId xmlns=""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466" t="17292" r="8210" b="71435"/>
        <a:stretch>
          <a:fillRect/>
        </a:stretch>
      </xdr:blipFill>
      <xdr:spPr>
        <a:xfrm>
          <a:off x="47625" y="894791"/>
          <a:ext cx="9096376" cy="657224"/>
        </a:xfrm>
        <a:prstGeom prst="rect">
          <a:avLst/>
        </a:prstGeom>
      </xdr:spPr>
    </xdr:pic>
    <xdr:clientData/>
  </xdr:twoCellAnchor>
  <xdr:twoCellAnchor editAs="oneCell">
    <xdr:from>
      <xdr:col>9</xdr:col>
      <xdr:colOff>437349</xdr:colOff>
      <xdr:row>0</xdr:row>
      <xdr:rowOff>19049</xdr:rowOff>
    </xdr:from>
    <xdr:to>
      <xdr:col>12</xdr:col>
      <xdr:colOff>504824</xdr:colOff>
      <xdr:row>0</xdr:row>
      <xdr:rowOff>472779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8234242" y="19049"/>
          <a:ext cx="1117146" cy="45373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40821</xdr:rowOff>
    </xdr:from>
    <xdr:to>
      <xdr:col>1</xdr:col>
      <xdr:colOff>92529</xdr:colOff>
      <xdr:row>0</xdr:row>
      <xdr:rowOff>484595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4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21821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19051</xdr:rowOff>
    </xdr:from>
    <xdr:to>
      <xdr:col>6</xdr:col>
      <xdr:colOff>1200149</xdr:colOff>
      <xdr:row>2</xdr:row>
      <xdr:rowOff>676275</xdr:rowOff>
    </xdr:to>
    <xdr:pic>
      <xdr:nvPicPr>
        <xdr:cNvPr id="5" name="Picture 4" descr="Additional Service D.jpg">
          <a:extLst>
            <a:ext uri="{FF2B5EF4-FFF2-40B4-BE49-F238E27FC236}">
              <a16:creationId xmlns="" xmlns:a16="http://schemas.microsoft.com/office/drawing/2014/main" id="{00000000-0008-0000-4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8292" t="17292" r="8294" b="71435"/>
        <a:stretch>
          <a:fillRect/>
        </a:stretch>
      </xdr:blipFill>
      <xdr:spPr>
        <a:xfrm>
          <a:off x="38100" y="904876"/>
          <a:ext cx="9296399" cy="657224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1</xdr:row>
      <xdr:rowOff>28574</xdr:rowOff>
    </xdr:from>
    <xdr:to>
      <xdr:col>8</xdr:col>
      <xdr:colOff>1171574</xdr:colOff>
      <xdr:row>1</xdr:row>
      <xdr:rowOff>482304</xdr:rowOff>
    </xdr:to>
    <xdr:pic>
      <xdr:nvPicPr>
        <xdr:cNvPr id="6" name="Picture 5" descr="Q-service.jpg">
          <a:extLst>
            <a:ext uri="{FF2B5EF4-FFF2-40B4-BE49-F238E27FC236}">
              <a16:creationId xmlns="" xmlns:a16="http://schemas.microsoft.com/office/drawing/2014/main" id="{00000000-0008-0000-4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22565" t="3922" r="22011" b="64146"/>
        <a:stretch>
          <a:fillRect/>
        </a:stretch>
      </xdr:blipFill>
      <xdr:spPr>
        <a:xfrm>
          <a:off x="8191499" y="409574"/>
          <a:ext cx="1114425" cy="453730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1</xdr:row>
      <xdr:rowOff>33618</xdr:rowOff>
    </xdr:from>
    <xdr:to>
      <xdr:col>0</xdr:col>
      <xdr:colOff>1461247</xdr:colOff>
      <xdr:row>1</xdr:row>
      <xdr:rowOff>477392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4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47" y="414618"/>
          <a:ext cx="1371600" cy="443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km03269\Desktop\6%20%20New%20%20Innova%20FMC%20-%20PMGR%20COO_01Apr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km03269\Desktop\Smiles%20_TVP%20Price%20Calculator%20Revision_April%202016%20(Revis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cing%20Section\COO\PM%20&amp;%20GR%20COO\2.%20Innova%20-%20PM&amp;GR%20COO_01Oct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-DT-003156\CS%20Marketing%20Shared%20Folder%20WEF%202017\4.%20Cost%20of%20Ownership\1.%20COM%20-%20FY%202018-19\3.%20COM%20Feb'19%20-%20TKM\COM\13.%20Camry%20FMC%20-%20PMCOM_1st%20Feb'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-DT-003156\CS%20Marketing%20Shared%20Folder%20WEF%202017\4.%20Cost%20of%20Ownership\1.%20COM%20July'18%20-%20TKM\12.%20Yaris%20-%20PM%20COM_1st%20July'1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M%20&amp;%20GR%20COO-01%20Apr%202016\1.%20Etios%20&amp;%20Liva%20-%20PM&amp;GR%20COO_01Jun201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%20Drive\Post%20GST\6%20%20Innova%20Crysta%20-%20PMGR%20COM_01%20July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KM07893\Desktop\A+%20%20Dealers-%20%20Master%20PM%20Table%20Top-%20APR2016%20(2)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8.205\DOCUME~1\tkm03269\LOCALS~1\Temp\notesD30550\1.%20Etios%20&amp;%20Liva%20-%20PM&amp;GR%20COO_01Oct201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%20Drive\Post%20GST\0.%20Platinum%20Etios%20-%20PMGR%20COM_1%20July%202017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M%20&amp;%20GR%20COO-01%20Apr%202016\3.%20Altis%20-%20PM&amp;GR%20COO_01Jun201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km03269\AppData\Local\Microsoft\Windows\Temporary%20Internet%20Files\Content.Outlook\75G4N8D1\7%20%20New%20Altis%20FMC%20-%20PMGR%20COO_01Apr2016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8.205\DOCUME~1\tkm03269\LOCALS~1\Temp\notesD30550\3.%20Altis%20-%20PM&amp;GR%20COO_01Oct201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8.205\DOCUME~1\tkm03269\LOCALS~1\Temp\notesD30550\5.%20Camry%20-%20PM%20COM_01Oct201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%20Drive\Post%20GST\1.%20Labor%20APR%202017\COM%20APR'17\8%20%20Fortuner%20FMC%20-%20PMGR%20COM_01%20April%202017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KM07893\Desktop\A%20%20Dealers-%20%20Master%20PM%20Table%20Top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icing%20Section\COO\PM%20&amp;%20GR%20COO\4.%20Fortuner%20-%20PM&amp;GR%20COO_01Oct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Innova Petrol"/>
      <sheetName val="Innova Diesel"/>
    </sheetNames>
    <sheetDataSet>
      <sheetData sheetId="0"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0">
          <cell r="D20">
            <v>0</v>
          </cell>
        </row>
        <row r="21">
          <cell r="A21" t="str">
            <v>Chemical Price Masters [in RP]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260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149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35</v>
          </cell>
        </row>
        <row r="26">
          <cell r="D26">
            <v>0</v>
          </cell>
        </row>
        <row r="27">
          <cell r="A27" t="str">
            <v>Parts Price Masters [in RP]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90430T0017</v>
          </cell>
          <cell r="B29" t="str">
            <v>Gasket Engine Oil Drain Plug</v>
          </cell>
          <cell r="C29">
            <v>1</v>
          </cell>
          <cell r="D29">
            <v>48</v>
          </cell>
        </row>
        <row r="30">
          <cell r="A30" t="str">
            <v>871390K050</v>
          </cell>
          <cell r="B30" t="str">
            <v>Air Conditioning Filter</v>
          </cell>
          <cell r="C30">
            <v>1</v>
          </cell>
          <cell r="D30">
            <v>2077</v>
          </cell>
        </row>
        <row r="31">
          <cell r="A31" t="str">
            <v>90915YZZD2</v>
          </cell>
          <cell r="B31" t="str">
            <v>Engine Oil Filter</v>
          </cell>
          <cell r="C31">
            <v>1</v>
          </cell>
          <cell r="D31">
            <v>373</v>
          </cell>
        </row>
        <row r="32">
          <cell r="A32" t="str">
            <v>178010L050</v>
          </cell>
          <cell r="B32" t="str">
            <v>Air Cleaner Filter</v>
          </cell>
          <cell r="C32">
            <v>1</v>
          </cell>
          <cell r="D32">
            <v>1521</v>
          </cell>
        </row>
        <row r="33">
          <cell r="A33" t="str">
            <v>90919T1004</v>
          </cell>
          <cell r="B33" t="str">
            <v>Spark Plug (Set of 4 unit)</v>
          </cell>
          <cell r="C33">
            <v>1</v>
          </cell>
          <cell r="D33">
            <v>350</v>
          </cell>
        </row>
        <row r="34">
          <cell r="A34" t="str">
            <v>233000C020</v>
          </cell>
          <cell r="B34" t="str">
            <v>Fuel Filter</v>
          </cell>
          <cell r="C34">
            <v>1</v>
          </cell>
          <cell r="D34">
            <v>1092</v>
          </cell>
        </row>
        <row r="35">
          <cell r="A35" t="str">
            <v>178010L050</v>
          </cell>
          <cell r="B35" t="str">
            <v>Air Cleaner Filter</v>
          </cell>
          <cell r="C35">
            <v>1</v>
          </cell>
          <cell r="D35">
            <v>1521</v>
          </cell>
        </row>
        <row r="36">
          <cell r="A36">
            <v>2933167020</v>
          </cell>
          <cell r="B36" t="str">
            <v>Vacuum Pump Blade</v>
          </cell>
          <cell r="C36">
            <v>1</v>
          </cell>
          <cell r="D36">
            <v>732</v>
          </cell>
        </row>
        <row r="37">
          <cell r="A37">
            <v>1356809131</v>
          </cell>
          <cell r="B37" t="str">
            <v>Timing Belt</v>
          </cell>
          <cell r="C37">
            <v>1</v>
          </cell>
          <cell r="D37">
            <v>2265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"/>
      <sheetName val="GR Rates (2)"/>
      <sheetName val="GR Rates"/>
      <sheetName val="MRP"/>
      <sheetName val="Calculator"/>
      <sheetName val="Altis -MMC-Diesel "/>
      <sheetName val="Innova Crysta Diesel MT "/>
      <sheetName val="Innova Crysta Diesel AT"/>
      <sheetName val="Altis-MMC-Petrol"/>
      <sheetName val="New Camry ACV 40"/>
      <sheetName val="Camry ASV50"/>
      <sheetName val="Altis"/>
      <sheetName val="Camry ACV50"/>
      <sheetName val="Innova D (CAF)"/>
      <sheetName val="Sheet1"/>
      <sheetName val="Etios &amp; Liva Diesel"/>
      <sheetName val="Etios P &amp; Liva"/>
      <sheetName val="New Camry Hybrid"/>
      <sheetName val="Camry ACV 30"/>
      <sheetName val="Corolla"/>
      <sheetName val="Innova P (CAF)"/>
      <sheetName val="Innova P"/>
      <sheetName val="Qualis P"/>
      <sheetName val="Prius"/>
      <sheetName val="Innova D"/>
      <sheetName val="Qualis D"/>
      <sheetName val="Fortuner D"/>
      <sheetName val="Prado Diesel"/>
      <sheetName val="LC200"/>
      <sheetName val="Prado Petrol"/>
      <sheetName val="Altis Diesel"/>
      <sheetName val="Common"/>
      <sheetName val="Package Cost"/>
      <sheetName val="Package Cost-Comparison"/>
      <sheetName val="Prado Leaflet"/>
      <sheetName val="New Camry ACV 40 Leaflet"/>
      <sheetName val="Old Camry ACV 30 Leaflet"/>
      <sheetName val="Corolla Leaflet"/>
      <sheetName val="Altis Petrol Leaflet"/>
      <sheetName val="Innova D Leaflet"/>
      <sheetName val="Innova P Leaflet"/>
      <sheetName val="Prius P Leaflet"/>
      <sheetName val="Fortuner D Leaflet"/>
      <sheetName val="Prado D Leaflet"/>
      <sheetName val="Altis Diesel Leaflet "/>
      <sheetName val="Sheet2"/>
    </sheetNames>
    <sheetDataSet>
      <sheetData sheetId="0"/>
      <sheetData sheetId="1"/>
      <sheetData sheetId="2">
        <row r="37">
          <cell r="D37">
            <v>1104.925</v>
          </cell>
        </row>
        <row r="41">
          <cell r="O41">
            <v>1.145</v>
          </cell>
        </row>
        <row r="42">
          <cell r="B42">
            <v>450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Innova Petrol"/>
      <sheetName val="Innova Diesel"/>
    </sheetNames>
    <sheetDataSet>
      <sheetData sheetId="0">
        <row r="6">
          <cell r="A6" t="str">
            <v>99999</v>
          </cell>
          <cell r="B6" t="str">
            <v>Labour Cost / Hour</v>
          </cell>
          <cell r="C6" t="str">
            <v>1Hr</v>
          </cell>
          <cell r="D6">
            <v>471.91199999999998</v>
          </cell>
        </row>
        <row r="8">
          <cell r="A8" t="str">
            <v>PM Service Labour Cost Masters [Innova]</v>
          </cell>
        </row>
        <row r="9">
          <cell r="A9" t="str">
            <v>Medium (10k, 20k, 30k)</v>
          </cell>
          <cell r="B9" t="str">
            <v>Major (40k &amp; 80k)</v>
          </cell>
          <cell r="C9" t="str">
            <v>5K</v>
          </cell>
        </row>
        <row r="10">
          <cell r="A10">
            <v>1432.59</v>
          </cell>
          <cell r="B10">
            <v>1691.0179999999998</v>
          </cell>
          <cell r="C10">
            <v>825.846</v>
          </cell>
        </row>
        <row r="12">
          <cell r="A12" t="str">
            <v>Lubrication Price Masters [in MRP]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1">
          <cell r="A21" t="str">
            <v>Chemical Price Masters [in 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258.5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155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40.5</v>
          </cell>
        </row>
        <row r="27">
          <cell r="A27" t="str">
            <v>Parts Price Masters [in 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9008043030</v>
          </cell>
          <cell r="B29" t="str">
            <v>Gasket Engine Oil Drain Plug</v>
          </cell>
          <cell r="C29">
            <v>1</v>
          </cell>
          <cell r="D29">
            <v>55</v>
          </cell>
        </row>
        <row r="30">
          <cell r="A30" t="str">
            <v>8713902060</v>
          </cell>
          <cell r="B30" t="str">
            <v>Air Conditioning Filter</v>
          </cell>
          <cell r="C30">
            <v>1</v>
          </cell>
          <cell r="D30">
            <v>1721</v>
          </cell>
        </row>
        <row r="31">
          <cell r="A31" t="str">
            <v>90915TB001</v>
          </cell>
          <cell r="B31" t="str">
            <v>Engine Oil Filter</v>
          </cell>
          <cell r="C31">
            <v>1</v>
          </cell>
          <cell r="D31">
            <v>419</v>
          </cell>
        </row>
        <row r="32">
          <cell r="A32" t="str">
            <v>178010C010</v>
          </cell>
          <cell r="B32" t="str">
            <v>Air Cleaner Filter</v>
          </cell>
          <cell r="C32">
            <v>1</v>
          </cell>
          <cell r="D32">
            <v>1468.5</v>
          </cell>
        </row>
        <row r="33">
          <cell r="A33" t="str">
            <v>90919T1004</v>
          </cell>
          <cell r="B33" t="str">
            <v>Spark Plug (Set of 4 unit)</v>
          </cell>
          <cell r="C33">
            <v>1</v>
          </cell>
          <cell r="D33">
            <v>378.5</v>
          </cell>
        </row>
        <row r="34">
          <cell r="A34" t="str">
            <v>233000C020</v>
          </cell>
          <cell r="B34" t="str">
            <v>Fuel Filter</v>
          </cell>
          <cell r="C34">
            <v>1</v>
          </cell>
          <cell r="D34">
            <v>853.5</v>
          </cell>
        </row>
        <row r="35">
          <cell r="A35" t="str">
            <v>178010C010</v>
          </cell>
          <cell r="B35" t="str">
            <v>Air Cleaner Filter</v>
          </cell>
          <cell r="C35">
            <v>1</v>
          </cell>
          <cell r="D35">
            <v>1468.5</v>
          </cell>
        </row>
        <row r="36">
          <cell r="A36" t="str">
            <v>2933167020</v>
          </cell>
          <cell r="B36" t="str">
            <v>Vacuum Pump Blade</v>
          </cell>
          <cell r="C36">
            <v>1</v>
          </cell>
          <cell r="D36">
            <v>826</v>
          </cell>
        </row>
        <row r="37">
          <cell r="A37" t="str">
            <v>1356809131</v>
          </cell>
          <cell r="B37" t="str">
            <v>Timing Belt</v>
          </cell>
          <cell r="C37">
            <v>1</v>
          </cell>
          <cell r="D37">
            <v>2460</v>
          </cell>
        </row>
        <row r="38">
          <cell r="A38" t="str">
            <v>233900L041</v>
          </cell>
          <cell r="B38" t="str">
            <v>Fuel Filter, Element</v>
          </cell>
          <cell r="C38">
            <v>1</v>
          </cell>
          <cell r="D38">
            <v>1203.5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Camry-ASV50 (P)"/>
      <sheetName val="Camry Hybrid-AXVH71"/>
    </sheetNames>
    <sheetDataSet>
      <sheetData sheetId="0">
        <row r="1">
          <cell r="C1" t="str">
            <v>Date as on 06-Feb-2019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Yaris Petrol"/>
    </sheetNames>
    <sheetDataSet>
      <sheetData sheetId="0">
        <row r="1">
          <cell r="C1" t="str">
            <v>Date as on 01.07.2018</v>
          </cell>
        </row>
        <row r="14">
          <cell r="A14" t="str">
            <v>0888083119</v>
          </cell>
        </row>
        <row r="31">
          <cell r="A31" t="str">
            <v>90915YZZE1</v>
          </cell>
          <cell r="B31" t="str">
            <v>Engine Oil Filter</v>
          </cell>
        </row>
        <row r="33">
          <cell r="A33" t="str">
            <v>9091901275</v>
          </cell>
        </row>
        <row r="34">
          <cell r="A34" t="str">
            <v>777040D110</v>
          </cell>
          <cell r="B34" t="str">
            <v>Fuel Filter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Etios  Liva Petrol"/>
      <sheetName val="Etios  Liva Diesel"/>
    </sheetNames>
    <sheetDataSet>
      <sheetData sheetId="0" refreshError="1">
        <row r="6">
          <cell r="A6" t="str">
            <v>99999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1">
          <cell r="A21" t="str">
            <v>Chemical Price Masters [in MRP]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264.5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158.5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42</v>
          </cell>
        </row>
        <row r="27">
          <cell r="A27" t="str">
            <v>Parts Price Masters [in MRP]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9008043030</v>
          </cell>
          <cell r="B29" t="str">
            <v>Gasket Engine Oil Drain Plug</v>
          </cell>
          <cell r="C29">
            <v>1</v>
          </cell>
          <cell r="D29">
            <v>56</v>
          </cell>
        </row>
        <row r="30">
          <cell r="A30" t="str">
            <v>871390D060</v>
          </cell>
          <cell r="B30" t="str">
            <v>Air Conditioning Filter</v>
          </cell>
          <cell r="C30">
            <v>1</v>
          </cell>
          <cell r="D30">
            <v>351.5</v>
          </cell>
        </row>
        <row r="31">
          <cell r="A31" t="str">
            <v>90915TA005</v>
          </cell>
          <cell r="B31" t="str">
            <v>Engine Oil Filter</v>
          </cell>
          <cell r="C31">
            <v>1</v>
          </cell>
          <cell r="D31">
            <v>267</v>
          </cell>
        </row>
        <row r="32">
          <cell r="A32" t="str">
            <v>178010Y020</v>
          </cell>
          <cell r="B32" t="str">
            <v>Air Cleaner Filter</v>
          </cell>
          <cell r="C32">
            <v>1</v>
          </cell>
          <cell r="D32">
            <v>238</v>
          </cell>
        </row>
        <row r="33">
          <cell r="A33" t="str">
            <v>90919T1011</v>
          </cell>
          <cell r="B33" t="str">
            <v>Spark Plug (Set of 4 unit)</v>
          </cell>
          <cell r="C33">
            <v>1</v>
          </cell>
          <cell r="D33">
            <v>183.5</v>
          </cell>
        </row>
        <row r="34">
          <cell r="A34" t="str">
            <v>2321747020</v>
          </cell>
          <cell r="B34" t="str">
            <v>Fuel Filter</v>
          </cell>
          <cell r="C34">
            <v>1</v>
          </cell>
          <cell r="D34">
            <v>314.5</v>
          </cell>
        </row>
        <row r="35">
          <cell r="A35" t="str">
            <v>04152YZZA8</v>
          </cell>
          <cell r="B35" t="str">
            <v>Engine Oil Filter</v>
          </cell>
          <cell r="C35">
            <v>1</v>
          </cell>
          <cell r="D35">
            <v>476</v>
          </cell>
        </row>
        <row r="36">
          <cell r="A36" t="str">
            <v>178010N050</v>
          </cell>
          <cell r="B36" t="str">
            <v>Air Cleaner Filter</v>
          </cell>
          <cell r="C36">
            <v>1</v>
          </cell>
          <cell r="D36">
            <v>238.5</v>
          </cell>
        </row>
        <row r="37">
          <cell r="A37" t="str">
            <v>293000W080</v>
          </cell>
          <cell r="B37" t="str">
            <v>Vacuum Pump Brake Booster</v>
          </cell>
          <cell r="C37">
            <v>1</v>
          </cell>
          <cell r="D37">
            <v>30435.5</v>
          </cell>
        </row>
      </sheetData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Innova Petrol"/>
      <sheetName val="Innova Crysta(D) AT"/>
      <sheetName val="Innova Crysta(D) MT"/>
      <sheetName val="Innova Crysta(P) AT"/>
      <sheetName val="Innova Crysta(P) MT"/>
    </sheetNames>
    <sheetDataSet>
      <sheetData sheetId="0" refreshError="1">
        <row r="1">
          <cell r="C1" t="str">
            <v>Date as on 1-July-2017</v>
          </cell>
        </row>
        <row r="6">
          <cell r="D6">
            <v>560.5</v>
          </cell>
        </row>
        <row r="10">
          <cell r="A10">
            <v>2183</v>
          </cell>
          <cell r="B10">
            <v>2578.2999999999997</v>
          </cell>
          <cell r="C10">
            <v>1250.8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309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816.5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278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324.5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435.5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9755.5</v>
          </cell>
        </row>
        <row r="21">
          <cell r="A21" t="str">
            <v>Chemical Price Masters [in 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255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146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30</v>
          </cell>
        </row>
        <row r="27">
          <cell r="A27" t="str">
            <v>Parts Price Masters [in 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90430T0017</v>
          </cell>
          <cell r="B29" t="str">
            <v>Gasket Engine Oil Drain Plug</v>
          </cell>
          <cell r="C29">
            <v>1</v>
          </cell>
          <cell r="D29">
            <v>41</v>
          </cell>
        </row>
        <row r="30">
          <cell r="A30" t="str">
            <v>871390K050</v>
          </cell>
          <cell r="B30" t="str">
            <v>Air Conditioning Filter</v>
          </cell>
          <cell r="C30">
            <v>1</v>
          </cell>
          <cell r="D30">
            <v>1470</v>
          </cell>
        </row>
        <row r="31">
          <cell r="A31" t="str">
            <v>90915YZZD2</v>
          </cell>
          <cell r="B31" t="str">
            <v>Engine Oil Filter</v>
          </cell>
          <cell r="C31">
            <v>1</v>
          </cell>
          <cell r="D31">
            <v>323</v>
          </cell>
        </row>
        <row r="32">
          <cell r="A32" t="str">
            <v>178010L050</v>
          </cell>
          <cell r="B32" t="str">
            <v>Air Cleaner Filter</v>
          </cell>
          <cell r="C32">
            <v>1</v>
          </cell>
          <cell r="D32">
            <v>1301</v>
          </cell>
        </row>
        <row r="33">
          <cell r="A33" t="str">
            <v>90919T1004</v>
          </cell>
          <cell r="B33" t="str">
            <v>Spark Plug (Set of 4 unit)</v>
          </cell>
          <cell r="C33">
            <v>1</v>
          </cell>
          <cell r="D33">
            <v>297</v>
          </cell>
        </row>
        <row r="34">
          <cell r="A34" t="str">
            <v>233000C020</v>
          </cell>
          <cell r="B34" t="str">
            <v>Fuel Filter</v>
          </cell>
          <cell r="C34">
            <v>1</v>
          </cell>
          <cell r="D34">
            <v>961</v>
          </cell>
        </row>
        <row r="35">
          <cell r="A35" t="str">
            <v>178010L050</v>
          </cell>
          <cell r="B35" t="str">
            <v>Air Cleaner Filter</v>
          </cell>
          <cell r="C35">
            <v>1</v>
          </cell>
          <cell r="D35">
            <v>1301</v>
          </cell>
        </row>
        <row r="36">
          <cell r="A36" t="str">
            <v>2933167020</v>
          </cell>
          <cell r="B36" t="str">
            <v>Vacuum Pump Blade</v>
          </cell>
          <cell r="C36">
            <v>1</v>
          </cell>
          <cell r="D36">
            <v>620</v>
          </cell>
        </row>
        <row r="37">
          <cell r="A37" t="str">
            <v>1356809131</v>
          </cell>
          <cell r="B37" t="str">
            <v>Timing Belt</v>
          </cell>
          <cell r="C37">
            <v>1</v>
          </cell>
          <cell r="D37">
            <v>1974</v>
          </cell>
        </row>
        <row r="41">
          <cell r="A41" t="str">
            <v>9091901287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P"/>
      <sheetName val="Dlr Category"/>
      <sheetName val="PM &amp; GR Charge"/>
      <sheetName val="Cover Page"/>
      <sheetName val="Innova Crysta AT"/>
      <sheetName val="Innova Crysta(P) AT"/>
      <sheetName val="TT Innova Crysta P  (AT)"/>
      <sheetName val="Innova Crysta(P) MT "/>
      <sheetName val="TT Innova Crysta P  (MT)"/>
      <sheetName val="TT Innova Crysta D  (AT)"/>
      <sheetName val="Innova Crysta MT"/>
      <sheetName val="TT Innova Crysta D (MT) "/>
      <sheetName val="Innova D (CAF)"/>
      <sheetName val="TT Innova D"/>
      <sheetName val="COM Innova Diesel"/>
      <sheetName val="Innova P (CAF)"/>
      <sheetName val="TT Innova P"/>
      <sheetName val="COM Innova Petrol"/>
      <sheetName val="Etios D"/>
      <sheetName val="TT Etios or Cross or Liva D"/>
      <sheetName val="COM Etios  Liva Diesel"/>
      <sheetName val="Etios P"/>
      <sheetName val="TT Etios or Cross or Liva P"/>
      <sheetName val="COM Etios  Liva Petrol"/>
      <sheetName val="Altis -MMC-D "/>
      <sheetName val="TT New Altis Petrol"/>
      <sheetName val="TT New Altis Diesel"/>
      <sheetName val="TT New Altis D"/>
      <sheetName val="Altis D"/>
      <sheetName val="COM Altis Diesel"/>
      <sheetName val="Altis-MMC-P"/>
      <sheetName val="TT New Altis P"/>
      <sheetName val="Altis P"/>
      <sheetName val="TTCorolla Altis P"/>
      <sheetName val="Corolla P"/>
      <sheetName val="TTCorolla P"/>
      <sheetName val="COM Altis Petrol"/>
      <sheetName val="Camry ACV 30"/>
      <sheetName val="TTNew Camry ACV30"/>
      <sheetName val="Camry ACV 40"/>
      <sheetName val="TTNew Camry ACV40"/>
      <sheetName val="Camry ASV50"/>
      <sheetName val="TTNew Camry ASV50"/>
      <sheetName val="COM Camry-ASV50 (P)"/>
      <sheetName val="Camry AVV50R"/>
      <sheetName val="TTNew Camry AVV50"/>
      <sheetName val="COM Camry Hybrid-AVV50 (P)"/>
      <sheetName val="Prado D"/>
      <sheetName val="Prado P"/>
      <sheetName val="Qualis D"/>
      <sheetName val="Qualis P"/>
      <sheetName val="Prius P"/>
      <sheetName val="Fortuner D"/>
      <sheetName val="Additional Services Dummy"/>
      <sheetName val="TTCorolla Altis D"/>
      <sheetName val="TTFortuner"/>
      <sheetName val="TTPrado D"/>
      <sheetName val="TTPrado P"/>
      <sheetName val="TTQualis D"/>
      <sheetName val="TTQualis P"/>
      <sheetName val="TTPrius"/>
      <sheetName val="TTAddtional Servc Petrol"/>
      <sheetName val="TTAddtnal Servc Diesel"/>
      <sheetName val="Altis Petrol"/>
      <sheetName val="Altis Diesel"/>
      <sheetName val="Replacement "/>
      <sheetName val="COM Fortuner Diesel 2WD AT"/>
      <sheetName val="COM Fortuner Diesel 2WD MT"/>
      <sheetName val="COM Fortuner Diesel 4WD MT"/>
    </sheetNames>
    <sheetDataSet>
      <sheetData sheetId="0"/>
      <sheetData sheetId="1">
        <row r="4">
          <cell r="C4" t="str">
            <v>A+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COM Etios  Liva Petrol"/>
      <sheetName val="COM Etios  Liva Diesel"/>
    </sheetNames>
    <sheetDataSet>
      <sheetData sheetId="0" refreshError="1">
        <row r="6">
          <cell r="A6" t="str">
            <v>99999</v>
          </cell>
          <cell r="B6" t="str">
            <v>Labour Cost / Hour</v>
          </cell>
          <cell r="C6" t="str">
            <v>1Hr</v>
          </cell>
          <cell r="D6">
            <v>376.40599999999995</v>
          </cell>
        </row>
        <row r="8">
          <cell r="A8" t="str">
            <v>PM Service Labour Cost [in Rs./Hr + ST]</v>
          </cell>
        </row>
        <row r="9">
          <cell r="A9" t="str">
            <v>Medium (10k, 20k, 30k)</v>
          </cell>
          <cell r="B9" t="str">
            <v>Major (40k &amp; 80k)</v>
          </cell>
        </row>
        <row r="10">
          <cell r="A10">
            <v>1196.634</v>
          </cell>
          <cell r="B10">
            <v>1297.7579999999998</v>
          </cell>
        </row>
        <row r="12">
          <cell r="A12" t="str">
            <v>Lubrication Price Masters [in MRP]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1">
          <cell r="A21" t="str">
            <v>Chemical Price Masters [in MRP]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258.5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155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40.5</v>
          </cell>
        </row>
        <row r="27">
          <cell r="A27" t="str">
            <v>Parts Price Masters [in MRP]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9008043030</v>
          </cell>
          <cell r="B29" t="str">
            <v>Gasket Engine Oil Drain Plug</v>
          </cell>
          <cell r="C29">
            <v>1</v>
          </cell>
          <cell r="D29">
            <v>55</v>
          </cell>
        </row>
        <row r="30">
          <cell r="A30" t="str">
            <v>871390D060</v>
          </cell>
          <cell r="B30" t="str">
            <v>Air Conditioning Filter</v>
          </cell>
          <cell r="C30">
            <v>1</v>
          </cell>
          <cell r="D30">
            <v>375</v>
          </cell>
        </row>
        <row r="31">
          <cell r="A31" t="str">
            <v>90915TA005</v>
          </cell>
          <cell r="B31" t="str">
            <v>Engine Oil Filter</v>
          </cell>
          <cell r="C31">
            <v>1</v>
          </cell>
          <cell r="D31">
            <v>238</v>
          </cell>
        </row>
        <row r="32">
          <cell r="A32" t="str">
            <v>178010Y020</v>
          </cell>
          <cell r="B32" t="str">
            <v>Air Cleaner Filter</v>
          </cell>
          <cell r="C32">
            <v>1</v>
          </cell>
          <cell r="D32">
            <v>238</v>
          </cell>
        </row>
        <row r="33">
          <cell r="A33" t="str">
            <v>90919T1011</v>
          </cell>
          <cell r="B33" t="str">
            <v>Spark Plug (Set of 4 unit)</v>
          </cell>
          <cell r="C33">
            <v>1</v>
          </cell>
          <cell r="D33">
            <v>215.5</v>
          </cell>
        </row>
        <row r="34">
          <cell r="A34" t="str">
            <v>2321747020</v>
          </cell>
          <cell r="B34" t="str">
            <v>Fuel Filter</v>
          </cell>
          <cell r="C34">
            <v>1</v>
          </cell>
          <cell r="D34">
            <v>731</v>
          </cell>
        </row>
        <row r="35">
          <cell r="A35" t="str">
            <v>0415231110</v>
          </cell>
          <cell r="B35" t="str">
            <v>Engine Oil Filter</v>
          </cell>
          <cell r="C35">
            <v>1</v>
          </cell>
          <cell r="D35">
            <v>559.5</v>
          </cell>
        </row>
        <row r="36">
          <cell r="A36" t="str">
            <v>178010N050</v>
          </cell>
          <cell r="B36" t="str">
            <v>Air Cleaner Filter</v>
          </cell>
          <cell r="C36">
            <v>1</v>
          </cell>
          <cell r="D36">
            <v>238</v>
          </cell>
        </row>
        <row r="37">
          <cell r="A37" t="str">
            <v>293000W080</v>
          </cell>
          <cell r="B37" t="str">
            <v>Vacuum Pump Brake Booster</v>
          </cell>
          <cell r="C37">
            <v>1</v>
          </cell>
          <cell r="D37">
            <v>30375</v>
          </cell>
        </row>
      </sheetData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Etios Platinum Petrol"/>
      <sheetName val="Etios Platinum Diesel"/>
    </sheetNames>
    <sheetDataSet>
      <sheetData sheetId="0">
        <row r="29">
          <cell r="A29" t="str">
            <v>9043012031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Altis Petrol"/>
      <sheetName val="Altis Diesel"/>
    </sheetNames>
    <sheetDataSet>
      <sheetData sheetId="0">
        <row r="6">
          <cell r="A6" t="str">
            <v>99999</v>
          </cell>
          <cell r="B6" t="str">
            <v>Labour Cost / Hour</v>
          </cell>
        </row>
        <row r="8">
          <cell r="A8" t="str">
            <v>PM Service Labour Cost [in Rs./Hr + ST]</v>
          </cell>
        </row>
        <row r="9">
          <cell r="A9" t="str">
            <v>Medium (10k, 20k, 30k)</v>
          </cell>
          <cell r="B9" t="str">
            <v>Major (40k &amp; 80k)</v>
          </cell>
        </row>
        <row r="10">
          <cell r="A10">
            <v>1504.8</v>
          </cell>
          <cell r="B10">
            <v>1652.9999999999998</v>
          </cell>
        </row>
        <row r="12">
          <cell r="A12" t="str">
            <v>Lubrication Price Masters [in MRP]</v>
          </cell>
        </row>
        <row r="13">
          <cell r="A13" t="str">
            <v>Part No.</v>
          </cell>
          <cell r="B13" t="str">
            <v>Part Name</v>
          </cell>
        </row>
        <row r="14">
          <cell r="A14" t="str">
            <v>0888083119</v>
          </cell>
          <cell r="B14" t="str">
            <v>Engine Oil [1L] Mineral</v>
          </cell>
        </row>
        <row r="15">
          <cell r="A15" t="str">
            <v>0888083201</v>
          </cell>
          <cell r="B15" t="str">
            <v>Engine Oil [1L] Synthetic</v>
          </cell>
        </row>
        <row r="16">
          <cell r="A16" t="str">
            <v>0888580713</v>
          </cell>
          <cell r="B16" t="str">
            <v>Differential Oil</v>
          </cell>
        </row>
        <row r="17">
          <cell r="A17" t="str">
            <v>0888580703</v>
          </cell>
          <cell r="B17" t="str">
            <v>Transmission Oil *</v>
          </cell>
        </row>
        <row r="18">
          <cell r="A18" t="str">
            <v>0888600306</v>
          </cell>
          <cell r="B18" t="str">
            <v>ATF Oil</v>
          </cell>
        </row>
        <row r="19">
          <cell r="A19" t="str">
            <v>0888780709</v>
          </cell>
          <cell r="B19" t="str">
            <v>Grease</v>
          </cell>
        </row>
        <row r="21">
          <cell r="A21" t="str">
            <v>Chemical Price Masters [in MRP]</v>
          </cell>
        </row>
        <row r="22">
          <cell r="A22" t="str">
            <v>Part No.</v>
          </cell>
          <cell r="B22" t="str">
            <v>Part Name</v>
          </cell>
        </row>
        <row r="23">
          <cell r="A23" t="str">
            <v>0888980074</v>
          </cell>
          <cell r="B23" t="str">
            <v>Super Long Life Coolant</v>
          </cell>
        </row>
        <row r="24">
          <cell r="A24" t="str">
            <v>0882380015</v>
          </cell>
          <cell r="B24" t="str">
            <v>Brake Fluid (250 ml)</v>
          </cell>
        </row>
        <row r="25">
          <cell r="A25" t="str">
            <v>0880880020</v>
          </cell>
          <cell r="B25" t="str">
            <v>Windshield Washer Fluid (75 ml)</v>
          </cell>
        </row>
        <row r="27">
          <cell r="A27" t="str">
            <v>Parts Price Masters [in MRP]</v>
          </cell>
        </row>
        <row r="28">
          <cell r="A28" t="str">
            <v>Part No.</v>
          </cell>
          <cell r="B28" t="str">
            <v>Part Name</v>
          </cell>
        </row>
        <row r="29">
          <cell r="A29" t="str">
            <v>9008043030</v>
          </cell>
          <cell r="B29" t="str">
            <v>Gasket Engine Oil Drain Plug</v>
          </cell>
        </row>
        <row r="30">
          <cell r="A30" t="str">
            <v>8713902060</v>
          </cell>
          <cell r="B30" t="str">
            <v>Air Conditioning Filter</v>
          </cell>
        </row>
        <row r="31">
          <cell r="A31" t="str">
            <v>0415237010</v>
          </cell>
          <cell r="B31" t="str">
            <v>Engine Oil Filter</v>
          </cell>
        </row>
        <row r="32">
          <cell r="A32" t="str">
            <v>178010M020</v>
          </cell>
          <cell r="B32" t="str">
            <v>Air Cleaner Filter</v>
          </cell>
        </row>
        <row r="33">
          <cell r="A33" t="str">
            <v>9091901253</v>
          </cell>
          <cell r="B33" t="str">
            <v>Spark Plug (Set of 4 unit)</v>
          </cell>
        </row>
        <row r="34">
          <cell r="A34" t="str">
            <v>7774552030</v>
          </cell>
          <cell r="B34" t="str">
            <v>Fuel Filter</v>
          </cell>
        </row>
        <row r="35">
          <cell r="A35" t="str">
            <v>0415231090</v>
          </cell>
          <cell r="B35" t="str">
            <v>Engine Oil Filter</v>
          </cell>
        </row>
        <row r="36">
          <cell r="A36" t="str">
            <v>1780126020</v>
          </cell>
          <cell r="B36" t="str">
            <v>Air Cleaner Filter</v>
          </cell>
        </row>
        <row r="37">
          <cell r="A37" t="str">
            <v>293000W072</v>
          </cell>
          <cell r="B37" t="str">
            <v>Vacuum Pump Assy</v>
          </cell>
        </row>
        <row r="38">
          <cell r="A38" t="str">
            <v>2339026280</v>
          </cell>
          <cell r="B38" t="str">
            <v>Fuel Filter, Element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Altis Petrol"/>
      <sheetName val="Altis Diesel"/>
    </sheetNames>
    <sheetDataSet>
      <sheetData sheetId="0">
        <row r="6">
          <cell r="D6">
            <v>515.25</v>
          </cell>
        </row>
        <row r="29">
          <cell r="B29" t="str">
            <v>Gasket Engine Oil Drain Plug</v>
          </cell>
        </row>
        <row r="31">
          <cell r="B31" t="str">
            <v>Engine Oil Filter</v>
          </cell>
        </row>
        <row r="35">
          <cell r="B35" t="str">
            <v>Engine Oil Filter</v>
          </cell>
        </row>
      </sheetData>
      <sheetData sheetId="1"/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COM Altis Petrol"/>
      <sheetName val="COM Altis Diesel"/>
    </sheetNames>
    <sheetDataSet>
      <sheetData sheetId="0">
        <row r="6">
          <cell r="A6" t="str">
            <v>99999</v>
          </cell>
          <cell r="B6" t="str">
            <v>Labour Cost / Hour</v>
          </cell>
          <cell r="C6" t="str">
            <v>1Hr</v>
          </cell>
          <cell r="D6">
            <v>471.91199999999998</v>
          </cell>
        </row>
        <row r="8">
          <cell r="A8" t="str">
            <v>PM Service Labour Cost [in Rs./Hr + ST]</v>
          </cell>
        </row>
        <row r="9">
          <cell r="A9" t="str">
            <v>Medium (10k, 20k, 30k)</v>
          </cell>
          <cell r="B9" t="str">
            <v>Major (40k &amp; 80k)</v>
          </cell>
        </row>
        <row r="10">
          <cell r="A10">
            <v>1297.7579999999998</v>
          </cell>
          <cell r="B10">
            <v>1421.3539999999998</v>
          </cell>
        </row>
        <row r="12">
          <cell r="A12" t="str">
            <v>Lubrication Price Masters [in MRP]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1">
          <cell r="A21" t="str">
            <v>Chemical Price Masters [in MRP]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258.5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155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40.5</v>
          </cell>
        </row>
        <row r="27">
          <cell r="A27" t="str">
            <v>Parts Price Masters [in MRP]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</row>
        <row r="29">
          <cell r="A29" t="str">
            <v>9008043030</v>
          </cell>
          <cell r="B29" t="str">
            <v>Gasket Engine Oil Drain Plug</v>
          </cell>
          <cell r="C29">
            <v>1</v>
          </cell>
          <cell r="D29">
            <v>55</v>
          </cell>
        </row>
        <row r="30">
          <cell r="A30" t="str">
            <v>8713902060</v>
          </cell>
          <cell r="B30" t="str">
            <v>Air Conditioning Filter</v>
          </cell>
          <cell r="C30">
            <v>1</v>
          </cell>
          <cell r="D30">
            <v>1721</v>
          </cell>
        </row>
        <row r="31">
          <cell r="A31" t="str">
            <v>0415237010</v>
          </cell>
          <cell r="B31" t="str">
            <v>Engine Oil Filter</v>
          </cell>
          <cell r="C31">
            <v>1</v>
          </cell>
          <cell r="D31">
            <v>650</v>
          </cell>
        </row>
        <row r="32">
          <cell r="A32" t="str">
            <v>178010M020</v>
          </cell>
          <cell r="B32" t="str">
            <v>Air Cleaner Filter</v>
          </cell>
          <cell r="C32">
            <v>1</v>
          </cell>
          <cell r="D32">
            <v>959.5</v>
          </cell>
        </row>
        <row r="33">
          <cell r="A33" t="str">
            <v>9091901253</v>
          </cell>
          <cell r="B33" t="str">
            <v>Spark Plug (Set of 4 unit)</v>
          </cell>
          <cell r="C33">
            <v>1</v>
          </cell>
          <cell r="D33">
            <v>1517.5</v>
          </cell>
        </row>
        <row r="34">
          <cell r="A34" t="str">
            <v>7774552030</v>
          </cell>
          <cell r="B34" t="str">
            <v>Fuel Filter</v>
          </cell>
          <cell r="C34">
            <v>1</v>
          </cell>
          <cell r="D34">
            <v>682</v>
          </cell>
        </row>
        <row r="35">
          <cell r="A35" t="str">
            <v>0415231090</v>
          </cell>
          <cell r="B35" t="str">
            <v>Engine Oil Filter</v>
          </cell>
          <cell r="C35">
            <v>1</v>
          </cell>
          <cell r="D35">
            <v>744</v>
          </cell>
        </row>
        <row r="36">
          <cell r="A36" t="str">
            <v>1780126020</v>
          </cell>
          <cell r="B36" t="str">
            <v>Air Cleaner Filter</v>
          </cell>
          <cell r="C36">
            <v>1</v>
          </cell>
          <cell r="D36">
            <v>1260.5</v>
          </cell>
        </row>
        <row r="37">
          <cell r="A37" t="str">
            <v>293000W072</v>
          </cell>
          <cell r="B37" t="str">
            <v>Vacuum Pump Assy</v>
          </cell>
          <cell r="C37">
            <v>1</v>
          </cell>
          <cell r="D37">
            <v>49137.5</v>
          </cell>
        </row>
        <row r="38">
          <cell r="A38" t="str">
            <v>2339026280</v>
          </cell>
          <cell r="B38" t="str">
            <v>Fuel Filter, Element</v>
          </cell>
          <cell r="C38">
            <v>1</v>
          </cell>
          <cell r="D38">
            <v>2385</v>
          </cell>
        </row>
      </sheetData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COM Camry-ASV50 (P)"/>
      <sheetName val="COM Camry Hybrid-AVV50 (P)"/>
    </sheetNames>
    <sheetDataSet>
      <sheetData sheetId="0">
        <row r="6">
          <cell r="D6">
            <v>471.91199999999998</v>
          </cell>
        </row>
        <row r="10">
          <cell r="B10">
            <v>1606.7479999999998</v>
          </cell>
          <cell r="C10">
            <v>1735.962</v>
          </cell>
        </row>
      </sheetData>
      <sheetData sheetId="1" refreshError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Fortuner Diesel 4WD AT"/>
      <sheetName val="Fortuner Diesel 4WD MT"/>
      <sheetName val="Fortuner Diesel 2WD AT"/>
      <sheetName val="Fortuner Diesel 2WD MT"/>
      <sheetName val="Fortuner Petrol 2WD AT"/>
      <sheetName val="Fortuner Petrol 2WD MT"/>
    </sheetNames>
    <sheetDataSet>
      <sheetData sheetId="0">
        <row r="1">
          <cell r="C1" t="str">
            <v>Date as on 1-April-2017</v>
          </cell>
        </row>
        <row r="6">
          <cell r="D6">
            <v>546.25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306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356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0">
          <cell r="D20">
            <v>0</v>
          </cell>
        </row>
        <row r="21">
          <cell r="A21" t="str">
            <v>Chemical Price Masters [in MRP]</v>
          </cell>
          <cell r="B21">
            <v>0</v>
          </cell>
          <cell r="C21">
            <v>0</v>
          </cell>
          <cell r="D21">
            <v>0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MRP/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311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178.5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42</v>
          </cell>
        </row>
        <row r="26">
          <cell r="D26">
            <v>0</v>
          </cell>
        </row>
        <row r="27">
          <cell r="A27" t="str">
            <v>Parts Price Masters [in MRP]</v>
          </cell>
          <cell r="B27">
            <v>0</v>
          </cell>
          <cell r="C27">
            <v>0</v>
          </cell>
          <cell r="D27">
            <v>0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MRP/ Unit</v>
          </cell>
        </row>
        <row r="29">
          <cell r="A29" t="str">
            <v>9043012031</v>
          </cell>
          <cell r="B29" t="str">
            <v>Gasket Engine Oil Drain Plug</v>
          </cell>
          <cell r="C29">
            <v>1</v>
          </cell>
          <cell r="D29">
            <v>63.5</v>
          </cell>
        </row>
        <row r="30">
          <cell r="A30" t="str">
            <v>871390K050</v>
          </cell>
          <cell r="B30" t="str">
            <v>Air Conditioning Filter</v>
          </cell>
          <cell r="C30">
            <v>1</v>
          </cell>
          <cell r="D30">
            <v>2104.5</v>
          </cell>
        </row>
        <row r="31">
          <cell r="A31" t="str">
            <v>90915YZZD2</v>
          </cell>
          <cell r="B31" t="str">
            <v>Engine Oil Filter</v>
          </cell>
          <cell r="C31">
            <v>1</v>
          </cell>
          <cell r="D31">
            <v>464</v>
          </cell>
        </row>
        <row r="32">
          <cell r="A32" t="str">
            <v>178010L050</v>
          </cell>
          <cell r="B32" t="str">
            <v>Air Cleaner Filter</v>
          </cell>
          <cell r="C32">
            <v>1</v>
          </cell>
          <cell r="D32">
            <v>1863.5</v>
          </cell>
        </row>
        <row r="33">
          <cell r="A33" t="str">
            <v>1356809131</v>
          </cell>
          <cell r="B33" t="str">
            <v>Timing Belt</v>
          </cell>
          <cell r="C33">
            <v>1</v>
          </cell>
          <cell r="D33">
            <v>2826.5</v>
          </cell>
        </row>
        <row r="34">
          <cell r="A34" t="str">
            <v>1215710010</v>
          </cell>
          <cell r="B34" t="str">
            <v>GASKET,PLUG</v>
          </cell>
          <cell r="C34">
            <v>1</v>
          </cell>
          <cell r="D34">
            <v>55</v>
          </cell>
        </row>
        <row r="35">
          <cell r="A35" t="str">
            <v>9091901287</v>
          </cell>
          <cell r="B35" t="str">
            <v>Spark Plug (Set of 4 unit)</v>
          </cell>
          <cell r="C35">
            <v>1</v>
          </cell>
          <cell r="D35">
            <v>1942</v>
          </cell>
        </row>
        <row r="36">
          <cell r="A36" t="str">
            <v>2330075140</v>
          </cell>
          <cell r="B36" t="str">
            <v>Fuel Filter</v>
          </cell>
          <cell r="C36">
            <v>1</v>
          </cell>
          <cell r="D36">
            <v>2725</v>
          </cell>
        </row>
        <row r="37">
          <cell r="A37" t="str">
            <v>770240K210</v>
          </cell>
          <cell r="B37" t="str">
            <v>Fuel Filter (in Fuel Tank)</v>
          </cell>
          <cell r="C37">
            <v>1</v>
          </cell>
          <cell r="D37">
            <v>3677.5</v>
          </cell>
        </row>
        <row r="38">
          <cell r="A38" t="str">
            <v>9030117017</v>
          </cell>
          <cell r="B38" t="str">
            <v>E-Ring</v>
          </cell>
          <cell r="C38">
            <v>1</v>
          </cell>
          <cell r="D38">
            <v>159</v>
          </cell>
        </row>
        <row r="39">
          <cell r="A39" t="str">
            <v>90301T0051</v>
          </cell>
          <cell r="B39" t="str">
            <v>O-Ring</v>
          </cell>
          <cell r="C39">
            <v>1</v>
          </cell>
          <cell r="D39">
            <v>149.5</v>
          </cell>
        </row>
        <row r="40">
          <cell r="A40" t="str">
            <v>771690K030</v>
          </cell>
          <cell r="B40" t="str">
            <v>Gasket, Fuel Suction Tubeset</v>
          </cell>
          <cell r="C40">
            <v>1</v>
          </cell>
          <cell r="D40">
            <v>423.5</v>
          </cell>
        </row>
        <row r="41">
          <cell r="A41" t="str">
            <v>2933167020</v>
          </cell>
          <cell r="B41" t="str">
            <v>Vacuum Pump Blade</v>
          </cell>
          <cell r="C41">
            <v>1</v>
          </cell>
          <cell r="D41">
            <v>897.5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r Category"/>
      <sheetName val="PM &amp; GR Charge"/>
      <sheetName val="Innova D (CAF)"/>
      <sheetName val="Innova P (CAF)"/>
      <sheetName val="Etios D"/>
      <sheetName val="Etios P"/>
      <sheetName val="Altis -MMC-D "/>
      <sheetName val="Altis-MMC-P"/>
      <sheetName val="Altis D"/>
      <sheetName val="Altis P"/>
      <sheetName val="Corolla P"/>
      <sheetName val="Camry ACV 30"/>
      <sheetName val="Camry ACV 40"/>
      <sheetName val="Camry ASV50"/>
      <sheetName val="Camry AVV50R"/>
      <sheetName val="Prado D"/>
      <sheetName val="Prado P"/>
      <sheetName val="Qualis D"/>
      <sheetName val="Qualis P"/>
      <sheetName val="Prius P"/>
      <sheetName val="Fortuner D"/>
      <sheetName val="Additional Services Dummy"/>
      <sheetName val="Cover Page"/>
      <sheetName val="TT Innova D"/>
      <sheetName val="TT Innova P"/>
      <sheetName val="TT Etios or Cross or Liva D"/>
      <sheetName val="TT Etios or Cross or Liva P"/>
      <sheetName val="TT New Altis D"/>
      <sheetName val="TT New Altis P"/>
      <sheetName val="TTCorolla Altis D"/>
      <sheetName val="TTCorolla Altis P"/>
      <sheetName val="TTCorolla P"/>
      <sheetName val="TTNew Camry ACV30"/>
      <sheetName val="TTNew Camry ACV40"/>
      <sheetName val="TTNew Camry ASV50"/>
      <sheetName val="TTNew Camry AVV50"/>
      <sheetName val="TTFortuner"/>
      <sheetName val="TTPrado D"/>
      <sheetName val="TTPrado P"/>
      <sheetName val="TTQualis D"/>
      <sheetName val="TTQualis P"/>
      <sheetName val="TTPrius"/>
      <sheetName val="Replacement "/>
      <sheetName val="TTAddtional Servc Petrol"/>
      <sheetName val="TTAddtnal Servc Diesel"/>
      <sheetName val="MRP"/>
      <sheetName val="COM Innova Diesel"/>
      <sheetName val="COM Innova Petrol"/>
      <sheetName val="COM Altis Diesel"/>
      <sheetName val="COM Altis Petrol"/>
      <sheetName val="COM Fortuner Diesel 2WD AT"/>
      <sheetName val="COM Fortuner Diesel 2WD MT"/>
      <sheetName val="COM Fortuner Diesel 4WD MT"/>
      <sheetName val="COM Camry-ASV50 (P)"/>
      <sheetName val="COM Camry Hybrid-AVV50 (P)"/>
      <sheetName val="COM Etios  Liva Petrol"/>
      <sheetName val="COM Etios  Liva Diesel"/>
    </sheetNames>
    <sheetDataSet>
      <sheetData sheetId="0">
        <row r="4">
          <cell r="C4" t="str">
            <v>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59">
          <cell r="C59">
            <v>5463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Fortuner Diesel 4WD MT"/>
      <sheetName val="Fortuner Diesel 2WD MT"/>
      <sheetName val="Fortuner Diesel 2WD AT"/>
    </sheetNames>
    <sheetDataSet>
      <sheetData sheetId="0">
        <row r="1">
          <cell r="A1" t="str">
            <v>FORTUNER COST MASTER</v>
          </cell>
        </row>
        <row r="2">
          <cell r="A2" t="str">
            <v>Labour Price Reference</v>
          </cell>
        </row>
        <row r="3">
          <cell r="A3" t="str">
            <v>A+</v>
          </cell>
          <cell r="B3" t="str">
            <v>A</v>
          </cell>
        </row>
        <row r="4">
          <cell r="A4">
            <v>400</v>
          </cell>
          <cell r="B4">
            <v>390</v>
          </cell>
        </row>
        <row r="5">
          <cell r="A5" t="str">
            <v>Labour Price [in Rs./Hr + ST]</v>
          </cell>
        </row>
        <row r="6">
          <cell r="A6" t="str">
            <v>99999</v>
          </cell>
          <cell r="B6" t="str">
            <v>Labour Cost / Hour</v>
          </cell>
          <cell r="C6" t="str">
            <v>1Hr</v>
          </cell>
          <cell r="D6">
            <v>449.44</v>
          </cell>
        </row>
        <row r="8">
          <cell r="A8" t="str">
            <v>PM Service Labour Cost Masters [Innova]</v>
          </cell>
        </row>
        <row r="9">
          <cell r="A9" t="str">
            <v>Medium (10k, 20k, 30k)</v>
          </cell>
          <cell r="B9" t="str">
            <v>Major (40k &amp; 80k)</v>
          </cell>
          <cell r="C9" t="str">
            <v>5K</v>
          </cell>
        </row>
        <row r="10">
          <cell r="A10">
            <v>1691.0179999999998</v>
          </cell>
          <cell r="B10">
            <v>1971.9179999999999</v>
          </cell>
          <cell r="C10">
            <v>943.82399999999996</v>
          </cell>
        </row>
        <row r="12">
          <cell r="A12" t="str">
            <v>Lubrication Price Masters [in MRP]</v>
          </cell>
        </row>
        <row r="13">
          <cell r="A13" t="str">
            <v>Part No.</v>
          </cell>
          <cell r="B13" t="str">
            <v>Part Name</v>
          </cell>
          <cell r="C13" t="str">
            <v>Qty</v>
          </cell>
          <cell r="D13" t="str">
            <v>Cost/ Unit</v>
          </cell>
        </row>
        <row r="14">
          <cell r="A14" t="str">
            <v>0888083119</v>
          </cell>
          <cell r="B14" t="str">
            <v>Engine Oil [1L] Mineral</v>
          </cell>
          <cell r="C14" t="str">
            <v>1L</v>
          </cell>
          <cell r="D14">
            <v>335</v>
          </cell>
        </row>
        <row r="15">
          <cell r="A15" t="str">
            <v>0888083201</v>
          </cell>
          <cell r="B15" t="str">
            <v>Engine Oil [1L] Synthetic</v>
          </cell>
          <cell r="C15" t="str">
            <v>1L</v>
          </cell>
          <cell r="D15">
            <v>890</v>
          </cell>
        </row>
        <row r="16">
          <cell r="A16" t="str">
            <v>0888580713</v>
          </cell>
          <cell r="B16" t="str">
            <v>Differential Oil</v>
          </cell>
          <cell r="C16" t="str">
            <v>1L</v>
          </cell>
          <cell r="D16">
            <v>300</v>
          </cell>
        </row>
        <row r="17">
          <cell r="A17" t="str">
            <v>0888580703</v>
          </cell>
          <cell r="B17" t="str">
            <v>Transmission Oil *</v>
          </cell>
          <cell r="C17" t="str">
            <v>1L</v>
          </cell>
          <cell r="D17">
            <v>350</v>
          </cell>
        </row>
        <row r="18">
          <cell r="A18" t="str">
            <v>0888600306</v>
          </cell>
          <cell r="B18" t="str">
            <v>ATF Oil</v>
          </cell>
          <cell r="C18" t="str">
            <v>1L</v>
          </cell>
          <cell r="D18">
            <v>480</v>
          </cell>
        </row>
        <row r="19">
          <cell r="A19" t="str">
            <v>0888780709</v>
          </cell>
          <cell r="B19" t="str">
            <v>Grease</v>
          </cell>
          <cell r="C19" t="str">
            <v>16 Kg</v>
          </cell>
          <cell r="D19">
            <v>10760</v>
          </cell>
        </row>
        <row r="21">
          <cell r="A21" t="str">
            <v>Chemical Price Masters [in RP]</v>
          </cell>
        </row>
        <row r="22">
          <cell r="A22" t="str">
            <v>Part No.</v>
          </cell>
          <cell r="B22" t="str">
            <v>Part Name</v>
          </cell>
          <cell r="C22" t="str">
            <v>Qty</v>
          </cell>
          <cell r="D22" t="str">
            <v>Cost/ Unit</v>
          </cell>
        </row>
        <row r="23">
          <cell r="A23" t="str">
            <v>0888980074</v>
          </cell>
          <cell r="B23" t="str">
            <v>Super Long Life Coolant</v>
          </cell>
          <cell r="C23" t="str">
            <v>1L</v>
          </cell>
          <cell r="D23">
            <v>258.5</v>
          </cell>
        </row>
        <row r="24">
          <cell r="A24" t="str">
            <v>0882380015</v>
          </cell>
          <cell r="B24" t="str">
            <v>Brake Fluid (250 ml)</v>
          </cell>
          <cell r="C24" t="str">
            <v>250ml</v>
          </cell>
          <cell r="D24">
            <v>155</v>
          </cell>
        </row>
        <row r="25">
          <cell r="A25" t="str">
            <v>0880880020</v>
          </cell>
          <cell r="B25" t="str">
            <v>Windshield Washer Fluid (75 ml)</v>
          </cell>
          <cell r="C25" t="str">
            <v>75ml</v>
          </cell>
          <cell r="D25">
            <v>40.5</v>
          </cell>
        </row>
        <row r="27">
          <cell r="A27" t="str">
            <v>Parts Price Masters [in RP]</v>
          </cell>
        </row>
        <row r="28">
          <cell r="A28" t="str">
            <v>Part No.</v>
          </cell>
          <cell r="B28" t="str">
            <v>Part Name</v>
          </cell>
          <cell r="C28" t="str">
            <v>Qty</v>
          </cell>
          <cell r="D28" t="str">
            <v>Cost/ Unit</v>
          </cell>
        </row>
        <row r="29">
          <cell r="A29" t="str">
            <v>9043018008</v>
          </cell>
          <cell r="B29" t="str">
            <v>Gasket Engine Oil Drain Plug</v>
          </cell>
          <cell r="C29">
            <v>1</v>
          </cell>
          <cell r="D29">
            <v>57.5</v>
          </cell>
        </row>
        <row r="30">
          <cell r="A30" t="str">
            <v>8713902060</v>
          </cell>
          <cell r="B30" t="str">
            <v>Air Conditioning Filter</v>
          </cell>
          <cell r="C30">
            <v>1</v>
          </cell>
          <cell r="D30">
            <v>1721</v>
          </cell>
        </row>
        <row r="31">
          <cell r="A31" t="str">
            <v>90915YZZD2</v>
          </cell>
          <cell r="B31" t="str">
            <v>Engine Oil Filter</v>
          </cell>
          <cell r="C31">
            <v>1</v>
          </cell>
          <cell r="D31">
            <v>419</v>
          </cell>
        </row>
        <row r="32">
          <cell r="A32" t="str">
            <v>178010C030</v>
          </cell>
          <cell r="B32" t="str">
            <v>Air Cleaner Filter</v>
          </cell>
          <cell r="C32">
            <v>1</v>
          </cell>
          <cell r="D32">
            <v>1468.5</v>
          </cell>
        </row>
        <row r="33">
          <cell r="A33" t="str">
            <v>1356809131</v>
          </cell>
          <cell r="B33" t="str">
            <v>Timing Belt</v>
          </cell>
          <cell r="C33">
            <v>1</v>
          </cell>
          <cell r="D33">
            <v>2460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30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3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33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36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37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1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3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5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48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0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3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printerSettings" Target="../printerSettings/printerSettings56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58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9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62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65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7.bin"/><Relationship Id="rId1" Type="http://schemas.openxmlformats.org/officeDocument/2006/relationships/printerSettings" Target="../printerSettings/printerSettings66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68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.bin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8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I78"/>
  <sheetViews>
    <sheetView view="pageBreakPreview" topLeftCell="A42" zoomScaleNormal="100" zoomScaleSheetLayoutView="100" workbookViewId="0">
      <selection activeCell="D40" sqref="D40"/>
    </sheetView>
  </sheetViews>
  <sheetFormatPr defaultColWidth="9.140625" defaultRowHeight="12.75"/>
  <cols>
    <col min="1" max="1" width="14.42578125" style="117" bestFit="1" customWidth="1"/>
    <col min="2" max="2" width="12.140625" style="117" bestFit="1" customWidth="1"/>
    <col min="3" max="3" width="12.140625" style="117" customWidth="1"/>
    <col min="4" max="4" width="14.140625" style="117" bestFit="1" customWidth="1"/>
    <col min="5" max="5" width="14.85546875" style="117" customWidth="1"/>
    <col min="6" max="6" width="9.140625" style="117" customWidth="1"/>
    <col min="7" max="7" width="12.5703125" style="117" customWidth="1"/>
    <col min="8" max="8" width="8.7109375" style="117" customWidth="1"/>
    <col min="9" max="10" width="9.140625" style="117" customWidth="1"/>
    <col min="11" max="16384" width="9.140625" style="117"/>
  </cols>
  <sheetData>
    <row r="1" spans="1:9" hidden="1"/>
    <row r="2" spans="1:9" hidden="1"/>
    <row r="3" spans="1:9" ht="22.5" customHeight="1">
      <c r="A3" s="116" t="s">
        <v>216</v>
      </c>
      <c r="B3" s="1222" t="s">
        <v>594</v>
      </c>
      <c r="C3" s="1222"/>
      <c r="D3" s="1222"/>
      <c r="E3" s="1222"/>
      <c r="G3" s="116" t="s">
        <v>213</v>
      </c>
      <c r="H3" s="118">
        <v>0.18</v>
      </c>
      <c r="I3" s="119">
        <f>(1+H3)</f>
        <v>1.18</v>
      </c>
    </row>
    <row r="4" spans="1:9" ht="22.5" customHeight="1">
      <c r="A4" s="116" t="s">
        <v>218</v>
      </c>
      <c r="B4" s="1223" t="s">
        <v>219</v>
      </c>
      <c r="C4" s="1223"/>
      <c r="D4" s="1223"/>
      <c r="E4" s="1224" t="s">
        <v>220</v>
      </c>
    </row>
    <row r="5" spans="1:9" ht="22.5" customHeight="1">
      <c r="A5" s="116" t="s">
        <v>221</v>
      </c>
      <c r="B5" s="116" t="s">
        <v>222</v>
      </c>
      <c r="C5" s="116" t="s">
        <v>223</v>
      </c>
      <c r="D5" s="116" t="s">
        <v>224</v>
      </c>
      <c r="E5" s="1224"/>
    </row>
    <row r="6" spans="1:9" ht="22.5" customHeight="1">
      <c r="A6" s="116" t="s">
        <v>66</v>
      </c>
      <c r="B6" s="1002" t="s">
        <v>444</v>
      </c>
      <c r="C6" s="1002">
        <v>2005</v>
      </c>
      <c r="D6" s="1002">
        <v>2150</v>
      </c>
      <c r="E6" s="1002">
        <v>550</v>
      </c>
      <c r="F6" s="127"/>
    </row>
    <row r="7" spans="1:9" ht="22.5" customHeight="1">
      <c r="A7" s="116" t="s">
        <v>43</v>
      </c>
      <c r="B7" s="1002">
        <v>1345</v>
      </c>
      <c r="C7" s="1002">
        <v>2270</v>
      </c>
      <c r="D7" s="1002">
        <v>2660</v>
      </c>
      <c r="E7" s="1002">
        <v>585</v>
      </c>
      <c r="F7" s="127"/>
    </row>
    <row r="8" spans="1:9" ht="22.5" customHeight="1">
      <c r="A8" s="116" t="s">
        <v>50</v>
      </c>
      <c r="B8" s="1002"/>
      <c r="C8" s="1002">
        <v>2440</v>
      </c>
      <c r="D8" s="1002">
        <v>2680</v>
      </c>
      <c r="E8" s="1002">
        <v>585</v>
      </c>
      <c r="F8" s="127"/>
    </row>
    <row r="9" spans="1:9" ht="22.5" customHeight="1">
      <c r="A9" s="116" t="s">
        <v>54</v>
      </c>
      <c r="B9" s="1002">
        <v>1380</v>
      </c>
      <c r="C9" s="1002">
        <v>2485</v>
      </c>
      <c r="D9" s="1002">
        <v>2880</v>
      </c>
      <c r="E9" s="1002">
        <v>715</v>
      </c>
      <c r="F9" s="127"/>
    </row>
    <row r="10" spans="1:9" ht="22.5" customHeight="1">
      <c r="A10" s="116" t="s">
        <v>44</v>
      </c>
      <c r="B10" s="1002"/>
      <c r="C10" s="1002">
        <v>2730</v>
      </c>
      <c r="D10" s="1002">
        <v>2955</v>
      </c>
      <c r="E10" s="1002">
        <v>715</v>
      </c>
      <c r="F10" s="127"/>
    </row>
    <row r="11" spans="1:9" ht="22.5" customHeight="1">
      <c r="A11" s="116" t="s">
        <v>45</v>
      </c>
      <c r="B11" s="1002">
        <v>1780</v>
      </c>
      <c r="C11" s="1002">
        <v>3375</v>
      </c>
      <c r="D11" s="1002">
        <v>3870</v>
      </c>
      <c r="E11" s="1002">
        <v>715</v>
      </c>
      <c r="F11" s="127"/>
    </row>
    <row r="12" spans="1:9" ht="22.5" customHeight="1">
      <c r="A12" s="116" t="s">
        <v>587</v>
      </c>
      <c r="B12" s="1002"/>
      <c r="C12" s="1002">
        <v>1880</v>
      </c>
      <c r="D12" s="1002">
        <v>2030</v>
      </c>
      <c r="E12" s="1002">
        <v>585</v>
      </c>
      <c r="F12" s="127"/>
    </row>
    <row r="13" spans="1:9" ht="22.5" customHeight="1">
      <c r="A13" s="116" t="s">
        <v>56</v>
      </c>
      <c r="B13" s="1002">
        <v>1130</v>
      </c>
      <c r="C13" s="1002">
        <v>2730</v>
      </c>
      <c r="D13" s="1002">
        <v>2955</v>
      </c>
      <c r="E13" s="1002">
        <v>715</v>
      </c>
      <c r="F13" s="127"/>
    </row>
    <row r="14" spans="1:9">
      <c r="F14" s="127"/>
    </row>
    <row r="15" spans="1:9" hidden="1"/>
    <row r="16" spans="1:9" hidden="1"/>
    <row r="17" spans="1:6" hidden="1">
      <c r="A17" s="121"/>
    </row>
    <row r="18" spans="1:6">
      <c r="E18" s="122"/>
    </row>
    <row r="19" spans="1:6" ht="22.5" customHeight="1">
      <c r="A19" s="116" t="s">
        <v>216</v>
      </c>
      <c r="B19" s="1222" t="s">
        <v>217</v>
      </c>
      <c r="C19" s="1222"/>
      <c r="D19" s="1222"/>
      <c r="E19" s="1222"/>
    </row>
    <row r="20" spans="1:6" ht="22.5" customHeight="1">
      <c r="A20" s="116" t="s">
        <v>218</v>
      </c>
      <c r="B20" s="1223" t="s">
        <v>219</v>
      </c>
      <c r="C20" s="1223"/>
      <c r="D20" s="1223"/>
      <c r="E20" s="1224" t="s">
        <v>220</v>
      </c>
    </row>
    <row r="21" spans="1:6" ht="22.5" customHeight="1">
      <c r="A21" s="116" t="s">
        <v>221</v>
      </c>
      <c r="B21" s="116" t="s">
        <v>222</v>
      </c>
      <c r="C21" s="116" t="s">
        <v>223</v>
      </c>
      <c r="D21" s="116" t="s">
        <v>224</v>
      </c>
      <c r="E21" s="1224"/>
    </row>
    <row r="22" spans="1:6" ht="22.5" customHeight="1">
      <c r="A22" s="116" t="s">
        <v>66</v>
      </c>
      <c r="B22" s="1002"/>
      <c r="C22" s="1002">
        <v>1975</v>
      </c>
      <c r="D22" s="1002">
        <v>2115</v>
      </c>
      <c r="E22" s="1002">
        <v>530</v>
      </c>
      <c r="F22" s="127"/>
    </row>
    <row r="23" spans="1:6" ht="22.5" customHeight="1">
      <c r="A23" s="116" t="s">
        <v>43</v>
      </c>
      <c r="B23" s="1002">
        <v>1335</v>
      </c>
      <c r="C23" s="1002">
        <v>2245</v>
      </c>
      <c r="D23" s="1002">
        <v>2635</v>
      </c>
      <c r="E23" s="1002">
        <v>570</v>
      </c>
      <c r="F23" s="127"/>
    </row>
    <row r="24" spans="1:6" ht="22.5" customHeight="1">
      <c r="A24" s="116" t="s">
        <v>50</v>
      </c>
      <c r="B24" s="1002"/>
      <c r="C24" s="1002">
        <v>2415</v>
      </c>
      <c r="D24" s="1002">
        <v>2650</v>
      </c>
      <c r="E24" s="1002">
        <v>570</v>
      </c>
      <c r="F24" s="127"/>
    </row>
    <row r="25" spans="1:6" ht="22.5" customHeight="1">
      <c r="A25" s="116" t="s">
        <v>54</v>
      </c>
      <c r="B25" s="1002">
        <v>1365</v>
      </c>
      <c r="C25" s="1002">
        <v>2455</v>
      </c>
      <c r="D25" s="1002">
        <v>2855</v>
      </c>
      <c r="E25" s="1002">
        <v>705</v>
      </c>
      <c r="F25" s="127"/>
    </row>
    <row r="26" spans="1:6" ht="22.5" customHeight="1">
      <c r="A26" s="116" t="s">
        <v>44</v>
      </c>
      <c r="B26" s="1141"/>
      <c r="C26" s="1002">
        <v>2705</v>
      </c>
      <c r="D26" s="1002">
        <v>2925</v>
      </c>
      <c r="E26" s="1002">
        <v>705</v>
      </c>
      <c r="F26" s="127"/>
    </row>
    <row r="27" spans="1:6" ht="22.5" customHeight="1">
      <c r="A27" s="116" t="s">
        <v>45</v>
      </c>
      <c r="B27" s="1002">
        <v>1765</v>
      </c>
      <c r="C27" s="1002">
        <v>3340</v>
      </c>
      <c r="D27" s="1002">
        <v>3835</v>
      </c>
      <c r="E27" s="1002">
        <v>705</v>
      </c>
      <c r="F27" s="127"/>
    </row>
    <row r="28" spans="1:6" ht="22.5" customHeight="1">
      <c r="A28" s="116" t="s">
        <v>587</v>
      </c>
      <c r="B28" s="1002"/>
      <c r="C28" s="1002">
        <v>1865</v>
      </c>
      <c r="D28" s="1002">
        <v>2010</v>
      </c>
      <c r="E28" s="1002">
        <v>570</v>
      </c>
      <c r="F28" s="127"/>
    </row>
    <row r="29" spans="1:6" ht="22.5" customHeight="1">
      <c r="A29" s="116" t="s">
        <v>56</v>
      </c>
      <c r="B29" s="1002">
        <v>1120</v>
      </c>
      <c r="C29" s="1002">
        <v>2705</v>
      </c>
      <c r="D29" s="1002">
        <v>2925</v>
      </c>
      <c r="E29" s="1002">
        <v>705</v>
      </c>
      <c r="F29" s="127"/>
    </row>
    <row r="30" spans="1:6">
      <c r="A30" s="121"/>
      <c r="F30" s="127"/>
    </row>
    <row r="31" spans="1:6">
      <c r="E31" s="122"/>
    </row>
    <row r="32" spans="1:6">
      <c r="A32" s="121"/>
      <c r="B32" s="121"/>
      <c r="C32" s="121"/>
      <c r="D32" s="121"/>
      <c r="E32" s="122"/>
    </row>
    <row r="34" spans="1:5" ht="21.95" customHeight="1">
      <c r="A34" s="116" t="s">
        <v>216</v>
      </c>
      <c r="B34" s="1222" t="s">
        <v>226</v>
      </c>
      <c r="C34" s="1222"/>
      <c r="D34" s="1222"/>
      <c r="E34" s="1222"/>
    </row>
    <row r="35" spans="1:5" ht="21.95" customHeight="1">
      <c r="A35" s="116" t="s">
        <v>218</v>
      </c>
      <c r="B35" s="1223" t="s">
        <v>219</v>
      </c>
      <c r="C35" s="1223"/>
      <c r="D35" s="1223"/>
      <c r="E35" s="1224" t="s">
        <v>220</v>
      </c>
    </row>
    <row r="36" spans="1:5" ht="21.95" customHeight="1">
      <c r="A36" s="116" t="s">
        <v>221</v>
      </c>
      <c r="B36" s="116" t="s">
        <v>222</v>
      </c>
      <c r="C36" s="116" t="s">
        <v>223</v>
      </c>
      <c r="D36" s="116" t="s">
        <v>224</v>
      </c>
      <c r="E36" s="1224"/>
    </row>
    <row r="37" spans="1:5" ht="21.95" customHeight="1">
      <c r="A37" s="116" t="s">
        <v>66</v>
      </c>
      <c r="B37" s="1002"/>
      <c r="C37" s="1002">
        <v>1860</v>
      </c>
      <c r="D37" s="1002">
        <v>2005</v>
      </c>
      <c r="E37" s="1002">
        <v>505</v>
      </c>
    </row>
    <row r="38" spans="1:5" ht="21.95" customHeight="1">
      <c r="A38" s="116" t="s">
        <v>43</v>
      </c>
      <c r="B38" s="1002">
        <v>1310</v>
      </c>
      <c r="C38" s="1002">
        <v>2145</v>
      </c>
      <c r="D38" s="1002">
        <v>2510</v>
      </c>
      <c r="E38" s="1002">
        <v>550</v>
      </c>
    </row>
    <row r="39" spans="1:5" ht="21.95" customHeight="1">
      <c r="A39" s="116" t="s">
        <v>50</v>
      </c>
      <c r="B39" s="1002"/>
      <c r="C39" s="1002">
        <v>2100</v>
      </c>
      <c r="D39" s="1002">
        <v>2300</v>
      </c>
      <c r="E39" s="1002">
        <v>550</v>
      </c>
    </row>
    <row r="40" spans="1:5" ht="21.95" customHeight="1">
      <c r="A40" s="116" t="s">
        <v>54</v>
      </c>
      <c r="B40" s="1002">
        <v>1315</v>
      </c>
      <c r="C40" s="1002">
        <v>2335</v>
      </c>
      <c r="D40" s="1002">
        <v>2710</v>
      </c>
      <c r="E40" s="1002">
        <v>670</v>
      </c>
    </row>
    <row r="41" spans="1:5" ht="21.95" customHeight="1">
      <c r="A41" s="116" t="s">
        <v>44</v>
      </c>
      <c r="B41" s="1002"/>
      <c r="C41" s="1002">
        <v>2550</v>
      </c>
      <c r="D41" s="1002">
        <v>2765</v>
      </c>
      <c r="E41" s="1002">
        <v>670</v>
      </c>
    </row>
    <row r="42" spans="1:5" ht="21.95" customHeight="1">
      <c r="A42" s="116" t="s">
        <v>45</v>
      </c>
      <c r="B42" s="1002">
        <v>1695</v>
      </c>
      <c r="C42" s="1002">
        <v>3155</v>
      </c>
      <c r="D42" s="1002">
        <v>3585</v>
      </c>
      <c r="E42" s="1002">
        <v>670</v>
      </c>
    </row>
    <row r="43" spans="1:5" ht="21.95" customHeight="1">
      <c r="A43" s="116" t="s">
        <v>587</v>
      </c>
      <c r="B43" s="1002"/>
      <c r="C43" s="1002">
        <v>1765</v>
      </c>
      <c r="D43" s="1002">
        <v>1895</v>
      </c>
      <c r="E43" s="1002">
        <v>550</v>
      </c>
    </row>
    <row r="44" spans="1:5" ht="21.95" customHeight="1">
      <c r="A44" s="116" t="s">
        <v>56</v>
      </c>
      <c r="B44" s="1002">
        <v>1100</v>
      </c>
      <c r="C44" s="1002">
        <v>2550</v>
      </c>
      <c r="D44" s="1002">
        <v>2765</v>
      </c>
      <c r="E44" s="1002">
        <v>670</v>
      </c>
    </row>
    <row r="45" spans="1:5">
      <c r="A45" s="121"/>
      <c r="B45" s="121"/>
      <c r="C45" s="121"/>
      <c r="D45" s="121"/>
      <c r="E45" s="122"/>
    </row>
    <row r="48" spans="1:5" ht="21.95" customHeight="1">
      <c r="A48" s="116" t="s">
        <v>216</v>
      </c>
      <c r="B48" s="1222" t="s">
        <v>227</v>
      </c>
      <c r="C48" s="1222"/>
      <c r="D48" s="1222"/>
      <c r="E48" s="1222"/>
    </row>
    <row r="49" spans="1:7" ht="21.95" customHeight="1">
      <c r="A49" s="116" t="s">
        <v>218</v>
      </c>
      <c r="B49" s="1223" t="s">
        <v>219</v>
      </c>
      <c r="C49" s="1223"/>
      <c r="D49" s="1223"/>
      <c r="E49" s="1224" t="s">
        <v>220</v>
      </c>
    </row>
    <row r="50" spans="1:7" ht="21.95" customHeight="1">
      <c r="A50" s="116" t="s">
        <v>221</v>
      </c>
      <c r="B50" s="116" t="s">
        <v>222</v>
      </c>
      <c r="C50" s="116" t="s">
        <v>223</v>
      </c>
      <c r="D50" s="116" t="s">
        <v>224</v>
      </c>
      <c r="E50" s="1224"/>
    </row>
    <row r="51" spans="1:7" ht="21.95" customHeight="1">
      <c r="A51" s="116" t="s">
        <v>66</v>
      </c>
      <c r="B51" s="1002"/>
      <c r="C51" s="1002">
        <v>1730</v>
      </c>
      <c r="D51" s="1002">
        <v>1845</v>
      </c>
      <c r="E51" s="1002">
        <v>475</v>
      </c>
      <c r="F51" s="127"/>
    </row>
    <row r="52" spans="1:7" ht="21.95" customHeight="1">
      <c r="A52" s="116" t="s">
        <v>43</v>
      </c>
      <c r="B52" s="1002">
        <v>1225</v>
      </c>
      <c r="C52" s="1002">
        <v>2020</v>
      </c>
      <c r="D52" s="1002">
        <v>2365</v>
      </c>
      <c r="E52" s="1002">
        <v>520</v>
      </c>
      <c r="F52" s="127"/>
      <c r="G52" s="127"/>
    </row>
    <row r="53" spans="1:7" ht="21.95" customHeight="1">
      <c r="A53" s="116" t="s">
        <v>50</v>
      </c>
      <c r="B53" s="1002"/>
      <c r="C53" s="1002">
        <v>1920</v>
      </c>
      <c r="D53" s="1002">
        <v>2105</v>
      </c>
      <c r="E53" s="1002">
        <v>520</v>
      </c>
      <c r="F53" s="127"/>
    </row>
    <row r="54" spans="1:7" ht="21.95" customHeight="1">
      <c r="A54" s="116" t="s">
        <v>54</v>
      </c>
      <c r="B54" s="1002">
        <v>1240</v>
      </c>
      <c r="C54" s="1002">
        <v>2195</v>
      </c>
      <c r="D54" s="1002">
        <v>2340</v>
      </c>
      <c r="E54" s="1002">
        <v>630</v>
      </c>
      <c r="F54" s="127"/>
    </row>
    <row r="55" spans="1:7" ht="21.95" customHeight="1">
      <c r="A55" s="116" t="s">
        <v>44</v>
      </c>
      <c r="B55" s="1002"/>
      <c r="C55" s="1002">
        <v>2365</v>
      </c>
      <c r="D55" s="1002">
        <v>2570</v>
      </c>
      <c r="E55" s="1002">
        <v>630</v>
      </c>
      <c r="F55" s="127"/>
    </row>
    <row r="56" spans="1:7" ht="21.95" customHeight="1">
      <c r="A56" s="116" t="s">
        <v>45</v>
      </c>
      <c r="B56" s="1002">
        <v>1595</v>
      </c>
      <c r="C56" s="1002">
        <v>2995</v>
      </c>
      <c r="D56" s="1002">
        <v>3465</v>
      </c>
      <c r="E56" s="1002">
        <v>630</v>
      </c>
      <c r="F56" s="127"/>
    </row>
    <row r="57" spans="1:7" ht="21.95" customHeight="1">
      <c r="A57" s="116" t="s">
        <v>587</v>
      </c>
      <c r="B57" s="1141"/>
      <c r="C57" s="1002">
        <v>1600</v>
      </c>
      <c r="D57" s="1002">
        <v>1715</v>
      </c>
      <c r="E57" s="1002">
        <v>520</v>
      </c>
      <c r="F57" s="127"/>
    </row>
    <row r="58" spans="1:7" ht="21.95" customHeight="1">
      <c r="A58" s="116" t="s">
        <v>56</v>
      </c>
      <c r="B58" s="1002">
        <v>1025</v>
      </c>
      <c r="C58" s="1002">
        <v>2365</v>
      </c>
      <c r="D58" s="1002">
        <v>2570</v>
      </c>
      <c r="E58" s="1002">
        <v>600</v>
      </c>
      <c r="F58" s="127"/>
    </row>
    <row r="59" spans="1:7">
      <c r="F59" s="127"/>
    </row>
    <row r="62" spans="1:7" ht="24.95" customHeight="1">
      <c r="A62" s="116" t="s">
        <v>216</v>
      </c>
      <c r="B62" s="1225" t="str">
        <f>'Dlr Category'!C4</f>
        <v>A++</v>
      </c>
      <c r="C62" s="1226"/>
      <c r="D62" s="1226"/>
      <c r="E62" s="1227"/>
    </row>
    <row r="63" spans="1:7" ht="24.95" customHeight="1">
      <c r="A63" s="116" t="s">
        <v>218</v>
      </c>
      <c r="B63" s="1223" t="s">
        <v>219</v>
      </c>
      <c r="C63" s="1223"/>
      <c r="D63" s="1223"/>
      <c r="E63" s="1224" t="s">
        <v>220</v>
      </c>
    </row>
    <row r="64" spans="1:7" ht="24.95" customHeight="1">
      <c r="A64" s="116" t="s">
        <v>221</v>
      </c>
      <c r="B64" s="116" t="s">
        <v>222</v>
      </c>
      <c r="C64" s="116" t="s">
        <v>223</v>
      </c>
      <c r="D64" s="116" t="s">
        <v>224</v>
      </c>
      <c r="E64" s="1224"/>
    </row>
    <row r="65" spans="1:7" ht="24.95" customHeight="1">
      <c r="A65" s="116" t="s">
        <v>66</v>
      </c>
      <c r="B65" s="120">
        <v>0</v>
      </c>
      <c r="C65" s="123">
        <f t="shared" ref="B65:E72" si="0">IF($B$62=$A$74,C6,IF($B$62=$A$75,C22,IF($B$62=$A$76,C37,IF($B$62=$A$77,C51))))*$I$3</f>
        <v>2365.9</v>
      </c>
      <c r="D65" s="123">
        <f t="shared" si="0"/>
        <v>2537</v>
      </c>
      <c r="E65" s="123">
        <f>IF($B$62=$A$74,E6,IF($B$62=$A$75,E22,IF($B$62=$A$76,E37,IF($B$62=$A$77,E51))))*$I$3</f>
        <v>649</v>
      </c>
    </row>
    <row r="66" spans="1:7" ht="24.95" customHeight="1">
      <c r="A66" s="116" t="s">
        <v>43</v>
      </c>
      <c r="B66" s="123">
        <f t="shared" si="0"/>
        <v>1587.1</v>
      </c>
      <c r="C66" s="123">
        <f t="shared" si="0"/>
        <v>2678.6</v>
      </c>
      <c r="D66" s="123">
        <f t="shared" si="0"/>
        <v>3138.7999999999997</v>
      </c>
      <c r="E66" s="123">
        <f t="shared" si="0"/>
        <v>690.3</v>
      </c>
    </row>
    <row r="67" spans="1:7" ht="24.95" customHeight="1">
      <c r="A67" s="116" t="s">
        <v>50</v>
      </c>
      <c r="B67" s="120">
        <f t="shared" si="0"/>
        <v>0</v>
      </c>
      <c r="C67" s="123">
        <f t="shared" si="0"/>
        <v>2879.2</v>
      </c>
      <c r="D67" s="123">
        <f t="shared" si="0"/>
        <v>3162.3999999999996</v>
      </c>
      <c r="E67" s="123">
        <f t="shared" si="0"/>
        <v>690.3</v>
      </c>
    </row>
    <row r="68" spans="1:7" ht="24.95" customHeight="1">
      <c r="A68" s="116" t="s">
        <v>54</v>
      </c>
      <c r="B68" s="123">
        <f t="shared" si="0"/>
        <v>1628.3999999999999</v>
      </c>
      <c r="C68" s="123">
        <f t="shared" si="0"/>
        <v>2932.2999999999997</v>
      </c>
      <c r="D68" s="123">
        <f t="shared" si="0"/>
        <v>3398.3999999999996</v>
      </c>
      <c r="E68" s="123">
        <f t="shared" si="0"/>
        <v>843.69999999999993</v>
      </c>
    </row>
    <row r="69" spans="1:7" ht="24.95" customHeight="1">
      <c r="A69" s="116" t="s">
        <v>44</v>
      </c>
      <c r="B69" s="123">
        <f t="shared" si="0"/>
        <v>0</v>
      </c>
      <c r="C69" s="123">
        <f t="shared" si="0"/>
        <v>3221.3999999999996</v>
      </c>
      <c r="D69" s="123">
        <f t="shared" si="0"/>
        <v>3486.8999999999996</v>
      </c>
      <c r="E69" s="123">
        <f t="shared" si="0"/>
        <v>843.69999999999993</v>
      </c>
      <c r="F69" s="127"/>
    </row>
    <row r="70" spans="1:7" ht="24.95" customHeight="1">
      <c r="A70" s="116" t="s">
        <v>45</v>
      </c>
      <c r="B70" s="123">
        <f t="shared" si="0"/>
        <v>2100.4</v>
      </c>
      <c r="C70" s="123">
        <f t="shared" si="0"/>
        <v>3982.5</v>
      </c>
      <c r="D70" s="123">
        <f t="shared" si="0"/>
        <v>4566.5999999999995</v>
      </c>
      <c r="E70" s="123">
        <f t="shared" si="0"/>
        <v>843.69999999999993</v>
      </c>
    </row>
    <row r="71" spans="1:7" ht="24.95" customHeight="1">
      <c r="A71" s="116" t="s">
        <v>587</v>
      </c>
      <c r="B71" s="123">
        <f>IF($B$62=$A$74,B12,IF($B$62=$A$75,B28,IF($B$62=$A$76,B43,IF($B$62=$A$77,B57))))*$I$3</f>
        <v>0</v>
      </c>
      <c r="C71" s="123">
        <f>IF($B$62=$A$74,C12,IF($B$62=$A$75,C28,IF($B$62=$A$76,C43,IF($B$62=$A$77,C57))))*$I$3</f>
        <v>2218.4</v>
      </c>
      <c r="D71" s="123">
        <f t="shared" si="0"/>
        <v>2395.4</v>
      </c>
      <c r="E71" s="123">
        <f t="shared" si="0"/>
        <v>690.3</v>
      </c>
    </row>
    <row r="72" spans="1:7" ht="24.95" customHeight="1">
      <c r="A72" s="116" t="s">
        <v>56</v>
      </c>
      <c r="B72" s="123">
        <f t="shared" si="0"/>
        <v>1333.3999999999999</v>
      </c>
      <c r="C72" s="123">
        <f t="shared" si="0"/>
        <v>3221.3999999999996</v>
      </c>
      <c r="D72" s="123">
        <f t="shared" si="0"/>
        <v>3486.8999999999996</v>
      </c>
      <c r="E72" s="123">
        <f t="shared" si="0"/>
        <v>843.69999999999993</v>
      </c>
    </row>
    <row r="73" spans="1:7">
      <c r="E73" s="127"/>
    </row>
    <row r="74" spans="1:7">
      <c r="A74" s="124" t="s">
        <v>594</v>
      </c>
    </row>
    <row r="75" spans="1:7">
      <c r="A75" s="124" t="s">
        <v>217</v>
      </c>
    </row>
    <row r="76" spans="1:7">
      <c r="A76" s="152" t="s">
        <v>226</v>
      </c>
    </row>
    <row r="77" spans="1:7">
      <c r="A77" s="124" t="s">
        <v>227</v>
      </c>
    </row>
    <row r="78" spans="1:7">
      <c r="G78" s="117" t="s">
        <v>517</v>
      </c>
    </row>
  </sheetData>
  <mergeCells count="15">
    <mergeCell ref="B62:E62"/>
    <mergeCell ref="B63:D63"/>
    <mergeCell ref="E63:E64"/>
    <mergeCell ref="B34:E34"/>
    <mergeCell ref="B35:D35"/>
    <mergeCell ref="E35:E36"/>
    <mergeCell ref="B48:E48"/>
    <mergeCell ref="B49:D49"/>
    <mergeCell ref="E49:E50"/>
    <mergeCell ref="B3:E3"/>
    <mergeCell ref="B4:D4"/>
    <mergeCell ref="E4:E5"/>
    <mergeCell ref="B19:E19"/>
    <mergeCell ref="B20:D20"/>
    <mergeCell ref="E20:E21"/>
  </mergeCells>
  <phoneticPr fontId="0" type="noConversion"/>
  <printOptions horizontalCentered="1"/>
  <pageMargins left="0" right="0" top="0" bottom="0" header="0" footer="0"/>
  <pageSetup paperSize="9" scale="59" orientation="portrait" r:id="rId1"/>
  <headerFooter alignWithMargins="0"/>
  <rowBreaks count="1" manualBreakCount="1">
    <brk id="31" max="5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4:F7"/>
  <sheetViews>
    <sheetView workbookViewId="0">
      <selection activeCell="B7" sqref="B7"/>
    </sheetView>
  </sheetViews>
  <sheetFormatPr defaultColWidth="9.140625" defaultRowHeight="12.75"/>
  <cols>
    <col min="1" max="1" width="9.140625" style="117"/>
    <col min="2" max="2" width="60.5703125" style="117" bestFit="1" customWidth="1"/>
    <col min="3" max="3" width="20.140625" style="117" customWidth="1"/>
    <col min="4" max="4" width="9.140625" style="117"/>
    <col min="5" max="6" width="9.140625" style="117" hidden="1" customWidth="1"/>
    <col min="7" max="8" width="0" style="117" hidden="1" customWidth="1"/>
    <col min="9" max="16384" width="9.140625" style="117"/>
  </cols>
  <sheetData>
    <row r="4" spans="2:6" ht="123">
      <c r="B4" s="125" t="s">
        <v>228</v>
      </c>
      <c r="C4" s="126" t="s">
        <v>594</v>
      </c>
      <c r="D4" s="117" t="str">
        <f>C4</f>
        <v>A++</v>
      </c>
      <c r="E4" s="1140" t="s">
        <v>593</v>
      </c>
      <c r="F4" s="117" t="s">
        <v>594</v>
      </c>
    </row>
    <row r="5" spans="2:6">
      <c r="F5" s="117" t="s">
        <v>217</v>
      </c>
    </row>
    <row r="6" spans="2:6">
      <c r="F6" s="117" t="s">
        <v>226</v>
      </c>
    </row>
    <row r="7" spans="2:6">
      <c r="F7" s="117" t="s">
        <v>227</v>
      </c>
    </row>
  </sheetData>
  <autoFilter ref="B4:F7"/>
  <phoneticPr fontId="0" type="noConversion"/>
  <dataValidations count="1">
    <dataValidation type="list" allowBlank="1" showInputMessage="1" showErrorMessage="1" sqref="C4">
      <formula1>$F$4:$F$7</formula1>
    </dataValidation>
  </dataValidation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P47"/>
  <sheetViews>
    <sheetView view="pageBreakPreview" zoomScale="85" zoomScaleNormal="100" zoomScaleSheetLayoutView="85" workbookViewId="0">
      <selection activeCell="B45" sqref="B45"/>
    </sheetView>
  </sheetViews>
  <sheetFormatPr defaultRowHeight="12.75"/>
  <cols>
    <col min="11" max="11" width="10" customWidth="1"/>
  </cols>
  <sheetData>
    <row r="3" spans="1:16">
      <c r="A3" s="491"/>
      <c r="B3" s="491"/>
      <c r="C3" s="491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</row>
    <row r="4" spans="1:16">
      <c r="A4" s="491"/>
      <c r="B4" s="491"/>
      <c r="C4" s="491"/>
      <c r="D4" s="491"/>
      <c r="E4" s="491"/>
      <c r="F4" s="491"/>
      <c r="G4" s="491"/>
      <c r="H4" s="491"/>
      <c r="I4" s="491"/>
      <c r="J4" s="491"/>
      <c r="K4" s="491"/>
      <c r="L4" s="491"/>
      <c r="M4" s="491"/>
      <c r="N4" s="491"/>
      <c r="O4" s="491"/>
      <c r="P4" s="491"/>
    </row>
    <row r="5" spans="1:16">
      <c r="A5" s="491"/>
      <c r="B5" s="491"/>
      <c r="C5" s="491"/>
      <c r="D5" s="491"/>
      <c r="E5" s="491"/>
      <c r="F5" s="491"/>
      <c r="G5" s="491"/>
      <c r="H5" s="491"/>
      <c r="I5" s="491"/>
      <c r="J5" s="491"/>
      <c r="K5" s="491"/>
      <c r="L5" s="491"/>
      <c r="M5" s="491"/>
      <c r="N5" s="491"/>
      <c r="O5" s="491"/>
      <c r="P5" s="491"/>
    </row>
    <row r="6" spans="1:16">
      <c r="A6" s="491"/>
      <c r="B6" s="491"/>
      <c r="C6" s="491"/>
      <c r="D6" s="491"/>
      <c r="E6" s="491"/>
      <c r="F6" s="491"/>
      <c r="G6" s="491"/>
      <c r="H6" s="491"/>
      <c r="I6" s="491"/>
      <c r="J6" s="491"/>
      <c r="K6" s="491"/>
      <c r="L6" s="491"/>
      <c r="M6" s="491"/>
      <c r="N6" s="491"/>
      <c r="O6" s="491"/>
      <c r="P6" s="491"/>
    </row>
    <row r="7" spans="1:16">
      <c r="A7" s="491"/>
      <c r="B7" s="491"/>
      <c r="C7" s="491"/>
      <c r="D7" s="491"/>
      <c r="E7" s="491"/>
      <c r="F7" s="491"/>
      <c r="G7" s="491"/>
      <c r="H7" s="491"/>
      <c r="I7" s="491"/>
      <c r="J7" s="491"/>
      <c r="K7" s="491"/>
      <c r="L7" s="491"/>
      <c r="M7" s="491"/>
      <c r="N7" s="491"/>
      <c r="O7" s="491"/>
      <c r="P7" s="491"/>
    </row>
    <row r="8" spans="1:16">
      <c r="A8" s="491"/>
      <c r="B8" s="491"/>
      <c r="C8" s="491"/>
      <c r="D8" s="491"/>
      <c r="E8" s="491"/>
      <c r="F8" s="491"/>
      <c r="G8" s="491"/>
      <c r="H8" s="491"/>
      <c r="I8" s="491"/>
      <c r="J8" s="491"/>
      <c r="K8" s="491"/>
      <c r="L8" s="491"/>
      <c r="M8" s="491"/>
      <c r="N8" s="491"/>
      <c r="O8" s="491"/>
      <c r="P8" s="491"/>
    </row>
    <row r="9" spans="1:16">
      <c r="A9" s="491"/>
      <c r="B9" s="491"/>
      <c r="C9" s="491"/>
      <c r="D9" s="491"/>
      <c r="E9" s="491"/>
      <c r="F9" s="491"/>
      <c r="G9" s="491"/>
      <c r="H9" s="491"/>
      <c r="I9" s="491"/>
      <c r="J9" s="491"/>
      <c r="K9" s="491"/>
      <c r="L9" s="491"/>
      <c r="M9" s="491"/>
      <c r="N9" s="491"/>
      <c r="O9" s="491"/>
      <c r="P9" s="491"/>
    </row>
    <row r="10" spans="1:16">
      <c r="A10" s="491"/>
      <c r="B10" s="491"/>
      <c r="C10" s="491"/>
      <c r="D10" s="491"/>
      <c r="E10" s="491"/>
      <c r="F10" s="491"/>
      <c r="G10" s="491"/>
      <c r="H10" s="491"/>
      <c r="I10" s="491"/>
      <c r="J10" s="491"/>
      <c r="K10" s="491"/>
      <c r="L10" s="491"/>
      <c r="M10" s="491"/>
      <c r="N10" s="491"/>
      <c r="O10" s="491"/>
      <c r="P10" s="491"/>
    </row>
    <row r="11" spans="1:16">
      <c r="A11" s="491"/>
      <c r="B11" s="491"/>
      <c r="C11" s="491"/>
      <c r="D11" s="491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1"/>
    </row>
    <row r="12" spans="1:16">
      <c r="A12" s="491"/>
      <c r="B12" s="491"/>
      <c r="C12" s="491"/>
      <c r="D12" s="491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1"/>
    </row>
    <row r="13" spans="1:16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1"/>
    </row>
    <row r="14" spans="1:16">
      <c r="A14" s="491"/>
      <c r="B14" s="491"/>
      <c r="C14" s="491"/>
      <c r="D14" s="491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1"/>
    </row>
    <row r="15" spans="1:16">
      <c r="A15" s="491"/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</row>
    <row r="16" spans="1:16">
      <c r="A16" s="491"/>
      <c r="B16" s="491"/>
      <c r="C16" s="491"/>
      <c r="D16" s="491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1"/>
    </row>
    <row r="17" spans="1:16">
      <c r="A17" s="491"/>
      <c r="B17" s="491"/>
      <c r="C17" s="491"/>
      <c r="D17" s="491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1"/>
    </row>
    <row r="18" spans="1:16">
      <c r="A18" s="491"/>
      <c r="B18" s="491"/>
      <c r="C18" s="491"/>
      <c r="D18" s="491"/>
      <c r="E18" s="491"/>
      <c r="F18" s="491"/>
      <c r="G18" s="491"/>
      <c r="H18" s="491"/>
      <c r="I18" s="491"/>
      <c r="J18" s="491"/>
      <c r="K18" s="491"/>
      <c r="L18" s="491"/>
      <c r="M18" s="491"/>
      <c r="N18" s="491"/>
      <c r="O18" s="491"/>
      <c r="P18" s="491"/>
    </row>
    <row r="19" spans="1:16">
      <c r="A19" s="491"/>
      <c r="B19" s="491"/>
      <c r="C19" s="491"/>
      <c r="D19" s="491"/>
      <c r="E19" s="491"/>
      <c r="F19" s="491"/>
      <c r="G19" s="491"/>
      <c r="H19" s="491"/>
      <c r="I19" s="491"/>
      <c r="J19" s="491"/>
      <c r="K19" s="491"/>
      <c r="L19" s="491"/>
      <c r="M19" s="491"/>
      <c r="N19" s="491"/>
      <c r="O19" s="491"/>
      <c r="P19" s="491"/>
    </row>
    <row r="20" spans="1:16">
      <c r="A20" s="491"/>
      <c r="B20" s="491"/>
      <c r="C20" s="491"/>
      <c r="D20" s="491"/>
      <c r="E20" s="491"/>
      <c r="F20" s="491"/>
      <c r="G20" s="491"/>
      <c r="H20" s="491"/>
      <c r="I20" s="491"/>
      <c r="J20" s="491"/>
      <c r="K20" s="491"/>
      <c r="L20" s="491"/>
      <c r="M20" s="491"/>
      <c r="N20" s="491"/>
      <c r="O20" s="491"/>
      <c r="P20" s="491"/>
    </row>
    <row r="21" spans="1:16">
      <c r="A21" s="491"/>
      <c r="B21" s="491"/>
      <c r="C21" s="491"/>
      <c r="D21" s="491"/>
      <c r="E21" s="491"/>
      <c r="F21" s="491"/>
      <c r="G21" s="491"/>
      <c r="H21" s="491"/>
      <c r="I21" s="491"/>
      <c r="J21" s="491"/>
      <c r="K21" s="491"/>
      <c r="L21" s="491"/>
      <c r="M21" s="491"/>
      <c r="N21" s="491"/>
      <c r="O21" s="491"/>
      <c r="P21" s="491"/>
    </row>
    <row r="22" spans="1:16">
      <c r="A22" s="491"/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</row>
    <row r="23" spans="1:16">
      <c r="A23" s="491"/>
      <c r="B23" s="491"/>
      <c r="C23" s="491"/>
      <c r="D23" s="491"/>
      <c r="E23" s="491"/>
      <c r="F23" s="491"/>
      <c r="G23" s="491"/>
      <c r="H23" s="491"/>
      <c r="I23" s="491"/>
      <c r="J23" s="491"/>
      <c r="K23" s="491"/>
      <c r="L23" s="491"/>
      <c r="M23" s="491"/>
      <c r="N23" s="491"/>
      <c r="O23" s="491"/>
      <c r="P23" s="491"/>
    </row>
    <row r="24" spans="1:16">
      <c r="A24" s="491"/>
      <c r="B24" s="491"/>
      <c r="C24" s="491"/>
      <c r="D24" s="491"/>
      <c r="E24" s="491"/>
      <c r="F24" s="491"/>
      <c r="G24" s="491"/>
      <c r="H24" s="491"/>
      <c r="I24" s="491"/>
      <c r="J24" s="491"/>
      <c r="K24" s="491"/>
      <c r="L24" s="491"/>
      <c r="M24" s="491"/>
      <c r="N24" s="491"/>
      <c r="O24" s="491"/>
      <c r="P24" s="491"/>
    </row>
    <row r="25" spans="1:16">
      <c r="A25" s="491"/>
      <c r="B25" s="491"/>
      <c r="C25" s="491"/>
      <c r="D25" s="491"/>
      <c r="E25" s="491"/>
      <c r="F25" s="491"/>
      <c r="G25" s="491"/>
      <c r="H25" s="491"/>
      <c r="I25" s="491"/>
      <c r="J25" s="491"/>
      <c r="K25" s="491"/>
      <c r="L25" s="491"/>
      <c r="M25" s="491"/>
      <c r="N25" s="491"/>
      <c r="O25" s="491"/>
      <c r="P25" s="491"/>
    </row>
    <row r="26" spans="1:16">
      <c r="A26" s="491"/>
      <c r="B26" s="491"/>
      <c r="C26" s="491"/>
      <c r="D26" s="491"/>
      <c r="E26" s="491"/>
      <c r="F26" s="491"/>
      <c r="G26" s="491"/>
      <c r="H26" s="491"/>
      <c r="I26" s="491"/>
      <c r="J26" s="491"/>
      <c r="K26" s="491"/>
      <c r="L26" s="491"/>
      <c r="M26" s="491"/>
      <c r="N26" s="491"/>
      <c r="O26" s="491"/>
      <c r="P26" s="491"/>
    </row>
    <row r="27" spans="1:16">
      <c r="A27" s="491"/>
      <c r="B27" s="1228"/>
      <c r="C27" s="491"/>
      <c r="D27" s="491"/>
      <c r="E27" s="491"/>
      <c r="F27" s="491"/>
      <c r="G27" s="491"/>
      <c r="H27" s="491"/>
      <c r="I27" s="491"/>
      <c r="J27" s="491"/>
      <c r="K27" s="491"/>
      <c r="L27" s="491"/>
      <c r="M27" s="491"/>
      <c r="N27" s="491"/>
      <c r="O27" s="491"/>
      <c r="P27" s="491"/>
    </row>
    <row r="28" spans="1:16">
      <c r="A28" s="491"/>
      <c r="B28" s="1228"/>
      <c r="C28" s="491"/>
      <c r="D28" s="491"/>
      <c r="E28" s="491"/>
      <c r="F28" s="491"/>
      <c r="G28" s="491"/>
      <c r="H28" s="491"/>
      <c r="I28" s="491"/>
      <c r="J28" s="491"/>
      <c r="K28" s="491"/>
      <c r="L28" s="491"/>
      <c r="M28" s="491"/>
      <c r="N28" s="491"/>
      <c r="O28" s="491"/>
      <c r="P28" s="491"/>
    </row>
    <row r="29" spans="1:16">
      <c r="A29" s="491"/>
      <c r="B29" s="1228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</row>
    <row r="30" spans="1:16">
      <c r="A30" s="491"/>
      <c r="B30" s="491"/>
      <c r="C30" s="491"/>
      <c r="D30" s="491"/>
      <c r="E30" s="491"/>
      <c r="F30" s="491"/>
      <c r="G30" s="491"/>
      <c r="H30" s="491"/>
      <c r="I30" s="491"/>
      <c r="J30" s="491"/>
      <c r="K30" s="491"/>
      <c r="L30" s="491"/>
      <c r="M30" s="491"/>
      <c r="N30" s="491"/>
      <c r="O30" s="491"/>
      <c r="P30" s="491"/>
    </row>
    <row r="31" spans="1:16">
      <c r="A31" s="491"/>
      <c r="B31" s="491"/>
      <c r="C31" s="491"/>
      <c r="D31" s="491"/>
      <c r="E31" s="491"/>
      <c r="F31" s="491"/>
      <c r="G31" s="491"/>
      <c r="H31" s="491"/>
      <c r="I31" s="491"/>
      <c r="J31" s="491"/>
      <c r="K31" s="491"/>
      <c r="L31" s="491"/>
      <c r="M31" s="491"/>
      <c r="N31" s="491"/>
      <c r="O31" s="491"/>
      <c r="P31" s="491"/>
    </row>
    <row r="32" spans="1:16">
      <c r="A32" s="491"/>
      <c r="B32" s="491"/>
      <c r="C32" s="491"/>
      <c r="D32" s="491"/>
      <c r="E32" s="491"/>
      <c r="F32" s="491"/>
      <c r="G32" s="491"/>
      <c r="H32" s="491"/>
      <c r="I32" s="491"/>
      <c r="J32" s="491"/>
      <c r="K32" s="491"/>
      <c r="L32" s="491"/>
      <c r="M32" s="491"/>
      <c r="N32" s="491"/>
      <c r="O32" s="491"/>
      <c r="P32" s="491"/>
    </row>
    <row r="33" spans="1:16">
      <c r="A33" s="491"/>
      <c r="B33" s="491"/>
      <c r="C33" s="491"/>
      <c r="D33" s="491"/>
      <c r="E33" s="491"/>
      <c r="F33" s="491"/>
      <c r="G33" s="491"/>
      <c r="H33" s="491"/>
      <c r="I33" s="491"/>
      <c r="J33" s="491"/>
      <c r="K33" s="491"/>
      <c r="L33" s="491"/>
      <c r="M33" s="491"/>
      <c r="N33" s="491"/>
      <c r="O33" s="491"/>
      <c r="P33" s="491"/>
    </row>
    <row r="34" spans="1:16">
      <c r="A34" s="491"/>
      <c r="B34" s="491"/>
      <c r="C34" s="491"/>
      <c r="D34" s="491"/>
      <c r="E34" s="491"/>
      <c r="F34" s="491"/>
      <c r="G34" s="491"/>
      <c r="H34" s="491"/>
      <c r="I34" s="491"/>
      <c r="J34" s="491"/>
      <c r="K34" s="491"/>
      <c r="L34" s="491"/>
      <c r="M34" s="491"/>
      <c r="N34" s="491"/>
      <c r="O34" s="491"/>
      <c r="P34" s="491"/>
    </row>
    <row r="35" spans="1:16">
      <c r="A35" s="491"/>
      <c r="B35" s="491"/>
      <c r="C35" s="491"/>
      <c r="D35" s="491"/>
      <c r="E35" s="491"/>
      <c r="F35" s="491"/>
      <c r="G35" s="491"/>
      <c r="H35" s="491"/>
      <c r="I35" s="491"/>
      <c r="J35" s="491"/>
      <c r="K35" s="491"/>
      <c r="L35" s="491"/>
      <c r="M35" s="491"/>
      <c r="N35" s="491"/>
      <c r="O35" s="491"/>
      <c r="P35" s="491"/>
    </row>
    <row r="36" spans="1:16">
      <c r="A36" s="492"/>
      <c r="B36" s="492"/>
      <c r="C36" s="492"/>
      <c r="D36" s="492"/>
      <c r="E36" s="492"/>
      <c r="F36" s="492"/>
      <c r="G36" s="492"/>
      <c r="H36" s="492"/>
      <c r="I36" s="492"/>
      <c r="J36" s="492"/>
      <c r="K36" s="492"/>
      <c r="L36" s="492"/>
      <c r="M36" s="492"/>
      <c r="N36" s="492"/>
      <c r="O36" s="492"/>
      <c r="P36" s="492"/>
    </row>
    <row r="37" spans="1:16">
      <c r="A37" s="492"/>
      <c r="B37" s="492"/>
      <c r="C37" s="492"/>
      <c r="D37" s="492"/>
      <c r="E37" s="492"/>
      <c r="F37" s="492"/>
      <c r="G37" s="492"/>
      <c r="H37" s="492"/>
      <c r="I37" s="492"/>
      <c r="J37" s="492"/>
      <c r="K37" s="492"/>
      <c r="L37" s="492"/>
      <c r="M37" s="492"/>
      <c r="N37" s="492"/>
      <c r="O37" s="492"/>
      <c r="P37" s="492"/>
    </row>
    <row r="38" spans="1:16">
      <c r="A38" s="492"/>
      <c r="B38" s="492"/>
      <c r="C38" s="492"/>
      <c r="D38" s="492"/>
      <c r="E38" s="492"/>
      <c r="F38" s="492"/>
      <c r="G38" s="492"/>
      <c r="H38" s="492"/>
      <c r="I38" s="492"/>
      <c r="J38" s="492"/>
      <c r="K38" s="492"/>
      <c r="L38" s="492"/>
      <c r="M38" s="492"/>
      <c r="N38" s="492"/>
      <c r="O38" s="492"/>
      <c r="P38" s="492"/>
    </row>
    <row r="39" spans="1:16">
      <c r="A39" s="492"/>
      <c r="B39" s="492"/>
      <c r="C39" s="492"/>
      <c r="D39" s="492"/>
      <c r="E39" s="492"/>
      <c r="F39" s="492"/>
      <c r="G39" s="492"/>
      <c r="H39" s="492"/>
      <c r="I39" s="492"/>
      <c r="J39" s="492"/>
      <c r="K39" s="492"/>
      <c r="L39" s="492"/>
      <c r="M39" s="492"/>
      <c r="N39" s="492"/>
      <c r="O39" s="492"/>
      <c r="P39" s="492"/>
    </row>
    <row r="40" spans="1:16" ht="27.75">
      <c r="A40" s="492"/>
      <c r="B40" s="492"/>
      <c r="C40" s="1229" t="s">
        <v>634</v>
      </c>
      <c r="D40" s="1230"/>
      <c r="E40" s="1230"/>
      <c r="F40" s="1230"/>
      <c r="G40" s="1230"/>
      <c r="H40" s="1230"/>
      <c r="I40" s="1230"/>
      <c r="J40" s="1230"/>
      <c r="K40" s="1230"/>
      <c r="L40" s="1230"/>
      <c r="M40" s="1230"/>
      <c r="N40" s="1231"/>
      <c r="O40" s="492"/>
      <c r="P40" s="492"/>
    </row>
    <row r="41" spans="1:16">
      <c r="A41" s="492"/>
      <c r="B41" s="492"/>
      <c r="C41" s="492"/>
      <c r="D41" s="492"/>
      <c r="E41" s="492"/>
      <c r="F41" s="492"/>
      <c r="G41" s="492"/>
      <c r="H41" s="492"/>
      <c r="I41" s="492"/>
      <c r="J41" s="492"/>
      <c r="K41" s="492"/>
      <c r="L41" s="492"/>
      <c r="M41" s="492"/>
      <c r="N41" s="492"/>
      <c r="O41" s="492"/>
      <c r="P41" s="492"/>
    </row>
    <row r="42" spans="1:16" ht="12.75" customHeight="1">
      <c r="A42" s="492"/>
      <c r="B42" s="492"/>
      <c r="C42" s="492"/>
      <c r="D42" s="492"/>
      <c r="E42" s="492"/>
      <c r="F42" s="492"/>
      <c r="G42" s="492"/>
      <c r="H42" s="492"/>
      <c r="I42" s="492"/>
      <c r="J42" s="1215"/>
      <c r="K42" s="1215"/>
      <c r="L42" s="1215"/>
      <c r="M42" s="1215"/>
      <c r="N42" s="1215"/>
      <c r="O42" s="1215"/>
      <c r="P42" s="492"/>
    </row>
    <row r="43" spans="1:16" ht="12.75" customHeight="1">
      <c r="A43" s="492"/>
      <c r="B43" s="492"/>
      <c r="C43" s="492"/>
      <c r="D43" s="492"/>
      <c r="E43" s="492"/>
      <c r="F43" s="492"/>
      <c r="G43" s="492"/>
      <c r="H43" s="492"/>
      <c r="I43" s="1215"/>
      <c r="J43" s="1215"/>
      <c r="K43" s="1215"/>
      <c r="L43" s="1215"/>
      <c r="M43" s="1215"/>
      <c r="N43" s="1215"/>
      <c r="O43" s="1215"/>
      <c r="P43" s="492"/>
    </row>
    <row r="44" spans="1:16" ht="12.75" customHeight="1">
      <c r="A44" s="492"/>
      <c r="B44" s="492"/>
      <c r="C44" s="492"/>
      <c r="D44" s="492"/>
      <c r="E44" s="492"/>
      <c r="F44" s="492"/>
      <c r="G44" s="492"/>
      <c r="H44" s="492"/>
      <c r="I44" s="1215"/>
      <c r="J44" s="1215"/>
      <c r="K44" s="1215"/>
      <c r="L44" s="1215"/>
      <c r="M44" s="1215"/>
      <c r="N44" s="1215"/>
      <c r="O44" s="1215"/>
      <c r="P44" s="492"/>
    </row>
    <row r="45" spans="1:16" ht="15" customHeight="1">
      <c r="A45" s="492"/>
      <c r="B45" s="1216" t="s">
        <v>659</v>
      </c>
      <c r="C45" s="492"/>
      <c r="D45" s="492"/>
      <c r="E45" s="492"/>
      <c r="F45" s="492"/>
      <c r="G45" s="492"/>
      <c r="H45" s="492"/>
      <c r="I45" s="1215"/>
      <c r="J45" s="1215"/>
      <c r="K45" s="1215"/>
      <c r="L45" s="1215"/>
      <c r="M45" s="1215"/>
      <c r="N45" s="1215"/>
      <c r="O45" s="1215"/>
      <c r="P45" s="492"/>
    </row>
    <row r="46" spans="1:16" ht="12.75" customHeight="1">
      <c r="A46" s="492"/>
      <c r="B46" s="492"/>
      <c r="C46" s="492"/>
      <c r="D46" s="492"/>
      <c r="E46" s="492"/>
      <c r="F46" s="492"/>
      <c r="G46" s="492"/>
      <c r="H46" s="492"/>
      <c r="I46" s="1215"/>
      <c r="J46" s="1215"/>
      <c r="K46" s="1215"/>
      <c r="L46" s="1215"/>
      <c r="M46" s="1215"/>
      <c r="N46" s="1215"/>
      <c r="O46" s="1215"/>
      <c r="P46" s="492"/>
    </row>
    <row r="47" spans="1:16">
      <c r="A47" s="492"/>
      <c r="B47" s="492"/>
      <c r="C47" s="492"/>
      <c r="D47" s="492"/>
      <c r="E47" s="492"/>
      <c r="F47" s="492"/>
      <c r="G47" s="492"/>
      <c r="H47" s="492"/>
      <c r="I47" s="492"/>
      <c r="J47" s="492"/>
      <c r="K47" s="492"/>
      <c r="L47" s="492"/>
      <c r="M47" s="492"/>
      <c r="N47" s="492"/>
      <c r="O47" s="492"/>
      <c r="P47" s="492"/>
    </row>
  </sheetData>
  <mergeCells count="2">
    <mergeCell ref="B27:B29"/>
    <mergeCell ref="C40:N40"/>
  </mergeCells>
  <printOptions horizontalCentered="1" verticalCentered="1"/>
  <pageMargins left="0" right="0" top="0" bottom="0" header="0" footer="0"/>
  <pageSetup paperSize="9" scale="9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0000"/>
  </sheetPr>
  <dimension ref="A1:F163"/>
  <sheetViews>
    <sheetView topLeftCell="A7" zoomScale="90" zoomScaleNormal="90" zoomScaleSheetLayoutView="85" workbookViewId="0">
      <selection activeCell="D40" sqref="D40"/>
    </sheetView>
  </sheetViews>
  <sheetFormatPr defaultColWidth="9.140625" defaultRowHeight="12.75"/>
  <cols>
    <col min="1" max="1" width="14.42578125" style="181" customWidth="1"/>
    <col min="2" max="2" width="13.5703125" style="507" customWidth="1"/>
    <col min="3" max="3" width="10" style="181" bestFit="1" customWidth="1"/>
    <col min="4" max="5" width="15" style="181" customWidth="1"/>
    <col min="6" max="6" width="20.85546875" style="181" bestFit="1" customWidth="1"/>
    <col min="7" max="16384" width="9.140625" style="181"/>
  </cols>
  <sheetData>
    <row r="1" spans="1:6" ht="27.75" customHeight="1">
      <c r="A1" s="183" t="s">
        <v>151</v>
      </c>
      <c r="B1" s="505" t="s">
        <v>152</v>
      </c>
      <c r="C1" s="183" t="s">
        <v>265</v>
      </c>
      <c r="D1" s="732" t="s">
        <v>521</v>
      </c>
      <c r="E1" s="732" t="s">
        <v>595</v>
      </c>
      <c r="F1" s="839" t="s">
        <v>564</v>
      </c>
    </row>
    <row r="2" spans="1:6">
      <c r="A2" s="182" t="s">
        <v>170</v>
      </c>
      <c r="B2" s="838">
        <f>CEILING(D2*1.18,0.5)</f>
        <v>35.5</v>
      </c>
      <c r="C2" s="180" t="s">
        <v>244</v>
      </c>
      <c r="D2" s="181">
        <v>30</v>
      </c>
      <c r="E2" s="181">
        <v>3402</v>
      </c>
      <c r="F2" s="181" t="s">
        <v>461</v>
      </c>
    </row>
    <row r="3" spans="1:6">
      <c r="A3" s="180" t="s">
        <v>169</v>
      </c>
      <c r="B3" s="838">
        <f t="shared" ref="B3:B6" si="0">CEILING(D3*1.18,0.5)</f>
        <v>172.5</v>
      </c>
      <c r="C3" s="180" t="s">
        <v>244</v>
      </c>
      <c r="D3" s="181">
        <v>146</v>
      </c>
      <c r="E3" s="181">
        <v>3819</v>
      </c>
      <c r="F3" s="181" t="s">
        <v>462</v>
      </c>
    </row>
    <row r="4" spans="1:6">
      <c r="A4" s="182" t="s">
        <v>175</v>
      </c>
      <c r="B4" s="838">
        <f t="shared" si="0"/>
        <v>199.5</v>
      </c>
      <c r="C4" s="180" t="s">
        <v>244</v>
      </c>
      <c r="D4" s="181">
        <v>169</v>
      </c>
      <c r="E4" s="181">
        <v>3820</v>
      </c>
      <c r="F4" s="181" t="s">
        <v>463</v>
      </c>
    </row>
    <row r="5" spans="1:6">
      <c r="A5" s="182" t="s">
        <v>168</v>
      </c>
      <c r="B5" s="838">
        <f t="shared" si="0"/>
        <v>301</v>
      </c>
      <c r="C5" s="180" t="s">
        <v>244</v>
      </c>
      <c r="D5" s="181">
        <v>255</v>
      </c>
      <c r="E5" s="181">
        <v>3820</v>
      </c>
      <c r="F5" s="181" t="s">
        <v>464</v>
      </c>
    </row>
    <row r="6" spans="1:6">
      <c r="A6" s="182" t="s">
        <v>173</v>
      </c>
      <c r="B6" s="838">
        <f t="shared" si="0"/>
        <v>805</v>
      </c>
      <c r="C6" s="180" t="s">
        <v>244</v>
      </c>
      <c r="D6" s="181">
        <v>682</v>
      </c>
      <c r="E6" s="181">
        <v>2710</v>
      </c>
      <c r="F6" s="181" t="s">
        <v>465</v>
      </c>
    </row>
    <row r="7" spans="1:6">
      <c r="A7" s="739" t="s">
        <v>172</v>
      </c>
      <c r="B7" s="837">
        <v>315</v>
      </c>
      <c r="C7" s="450" t="s">
        <v>2</v>
      </c>
    </row>
    <row r="8" spans="1:6">
      <c r="A8" s="450" t="s">
        <v>163</v>
      </c>
      <c r="B8" s="837">
        <v>325</v>
      </c>
      <c r="C8" s="450" t="s">
        <v>245</v>
      </c>
    </row>
    <row r="9" spans="1:6">
      <c r="A9" s="182" t="s">
        <v>122</v>
      </c>
      <c r="B9" s="506">
        <f t="shared" ref="B9:B25" si="1">CEILING(D9*1.28,0.5)</f>
        <v>1362</v>
      </c>
      <c r="C9" s="180" t="s">
        <v>243</v>
      </c>
      <c r="D9" s="181">
        <v>1064</v>
      </c>
      <c r="E9" s="181">
        <v>8708</v>
      </c>
      <c r="F9" s="181" t="s">
        <v>466</v>
      </c>
    </row>
    <row r="10" spans="1:6">
      <c r="A10" s="182" t="s">
        <v>118</v>
      </c>
      <c r="B10" s="506">
        <f t="shared" si="1"/>
        <v>1779.5</v>
      </c>
      <c r="C10" s="180" t="s">
        <v>243</v>
      </c>
      <c r="D10" s="181">
        <v>1390</v>
      </c>
      <c r="E10" s="181">
        <v>8708</v>
      </c>
      <c r="F10" s="181" t="s">
        <v>467</v>
      </c>
    </row>
    <row r="11" spans="1:6">
      <c r="A11" s="182" t="s">
        <v>120</v>
      </c>
      <c r="B11" s="506">
        <f t="shared" si="1"/>
        <v>3131</v>
      </c>
      <c r="C11" s="180" t="s">
        <v>243</v>
      </c>
      <c r="D11" s="181">
        <v>2446</v>
      </c>
      <c r="E11" s="181">
        <v>8708</v>
      </c>
      <c r="F11" s="181" t="s">
        <v>467</v>
      </c>
    </row>
    <row r="12" spans="1:6">
      <c r="A12" s="180" t="s">
        <v>102</v>
      </c>
      <c r="B12" s="506">
        <f t="shared" si="1"/>
        <v>2514</v>
      </c>
      <c r="C12" s="180" t="s">
        <v>243</v>
      </c>
      <c r="D12" s="181">
        <v>1964</v>
      </c>
      <c r="E12" s="181">
        <v>8708</v>
      </c>
      <c r="F12" s="181" t="s">
        <v>468</v>
      </c>
    </row>
    <row r="13" spans="1:6">
      <c r="A13" s="180" t="s">
        <v>117</v>
      </c>
      <c r="B13" s="506">
        <f t="shared" si="1"/>
        <v>3213</v>
      </c>
      <c r="C13" s="180" t="s">
        <v>243</v>
      </c>
      <c r="D13" s="181">
        <v>2510</v>
      </c>
      <c r="E13" s="181">
        <v>8708</v>
      </c>
      <c r="F13" s="181" t="s">
        <v>469</v>
      </c>
    </row>
    <row r="14" spans="1:6">
      <c r="A14" s="182" t="s">
        <v>233</v>
      </c>
      <c r="B14" s="506">
        <f t="shared" si="1"/>
        <v>3617.5</v>
      </c>
      <c r="C14" s="180" t="s">
        <v>243</v>
      </c>
      <c r="D14" s="181">
        <v>2826</v>
      </c>
      <c r="E14" s="181">
        <v>8708</v>
      </c>
      <c r="F14" s="181" t="s">
        <v>468</v>
      </c>
    </row>
    <row r="15" spans="1:6">
      <c r="A15" s="182" t="s">
        <v>113</v>
      </c>
      <c r="B15" s="506">
        <f t="shared" si="1"/>
        <v>4031</v>
      </c>
      <c r="C15" s="180" t="s">
        <v>243</v>
      </c>
      <c r="D15" s="181">
        <v>3149</v>
      </c>
      <c r="E15" s="181">
        <v>8708</v>
      </c>
      <c r="F15" s="181" t="s">
        <v>468</v>
      </c>
    </row>
    <row r="16" spans="1:6">
      <c r="A16" s="182" t="s">
        <v>126</v>
      </c>
      <c r="B16" s="506">
        <f t="shared" si="1"/>
        <v>4553</v>
      </c>
      <c r="C16" s="180" t="s">
        <v>243</v>
      </c>
      <c r="D16" s="181">
        <v>3557</v>
      </c>
      <c r="E16" s="181">
        <v>8708</v>
      </c>
      <c r="F16" s="181" t="s">
        <v>470</v>
      </c>
    </row>
    <row r="17" spans="1:6">
      <c r="A17" s="182" t="s">
        <v>111</v>
      </c>
      <c r="B17" s="506">
        <f t="shared" si="1"/>
        <v>5326.5</v>
      </c>
      <c r="C17" s="180" t="s">
        <v>243</v>
      </c>
      <c r="D17" s="181">
        <v>4161</v>
      </c>
      <c r="E17" s="181">
        <v>8708</v>
      </c>
      <c r="F17" s="181" t="s">
        <v>469</v>
      </c>
    </row>
    <row r="18" spans="1:6">
      <c r="A18" s="182" t="s">
        <v>119</v>
      </c>
      <c r="B18" s="506">
        <f t="shared" si="1"/>
        <v>4859</v>
      </c>
      <c r="C18" s="180" t="s">
        <v>243</v>
      </c>
      <c r="D18" s="181">
        <v>3796</v>
      </c>
      <c r="E18" s="181">
        <v>8708</v>
      </c>
      <c r="F18" s="181" t="s">
        <v>471</v>
      </c>
    </row>
    <row r="19" spans="1:6">
      <c r="A19" s="182" t="s">
        <v>114</v>
      </c>
      <c r="B19" s="506">
        <f t="shared" si="1"/>
        <v>3948</v>
      </c>
      <c r="C19" s="180" t="s">
        <v>243</v>
      </c>
      <c r="D19" s="181">
        <v>3084</v>
      </c>
      <c r="E19" s="181">
        <v>8708</v>
      </c>
      <c r="F19" s="181" t="s">
        <v>468</v>
      </c>
    </row>
    <row r="20" spans="1:6">
      <c r="A20" s="180" t="s">
        <v>234</v>
      </c>
      <c r="B20" s="506">
        <f t="shared" si="1"/>
        <v>3219.5</v>
      </c>
      <c r="C20" s="180" t="s">
        <v>243</v>
      </c>
      <c r="D20" s="181">
        <v>2515</v>
      </c>
      <c r="E20" s="181">
        <v>8708</v>
      </c>
      <c r="F20" s="181" t="s">
        <v>468</v>
      </c>
    </row>
    <row r="21" spans="1:6">
      <c r="A21" s="180" t="s">
        <v>125</v>
      </c>
      <c r="B21" s="506">
        <f t="shared" si="1"/>
        <v>4765.5</v>
      </c>
      <c r="C21" s="180" t="s">
        <v>243</v>
      </c>
      <c r="D21" s="181">
        <v>3723</v>
      </c>
      <c r="E21" s="181">
        <v>8708</v>
      </c>
      <c r="F21" s="181" t="s">
        <v>466</v>
      </c>
    </row>
    <row r="22" spans="1:6">
      <c r="A22" s="180" t="s">
        <v>237</v>
      </c>
      <c r="B22" s="506">
        <f t="shared" si="1"/>
        <v>4806.5</v>
      </c>
      <c r="C22" s="180" t="s">
        <v>243</v>
      </c>
      <c r="D22" s="181">
        <v>3755</v>
      </c>
      <c r="E22" s="181">
        <v>8708</v>
      </c>
      <c r="F22" s="181" t="s">
        <v>466</v>
      </c>
    </row>
    <row r="23" spans="1:6">
      <c r="A23" s="180" t="s">
        <v>115</v>
      </c>
      <c r="B23" s="506">
        <f t="shared" si="1"/>
        <v>3948</v>
      </c>
      <c r="C23" s="180" t="s">
        <v>243</v>
      </c>
      <c r="D23" s="181">
        <v>3084</v>
      </c>
      <c r="E23" s="181">
        <v>8708</v>
      </c>
      <c r="F23" s="181" t="s">
        <v>468</v>
      </c>
    </row>
    <row r="24" spans="1:6">
      <c r="A24" s="180" t="s">
        <v>123</v>
      </c>
      <c r="B24" s="506">
        <f t="shared" si="1"/>
        <v>5972.5</v>
      </c>
      <c r="C24" s="180" t="s">
        <v>243</v>
      </c>
      <c r="D24" s="181">
        <v>4666</v>
      </c>
      <c r="E24" s="181">
        <v>8708</v>
      </c>
      <c r="F24" s="181" t="s">
        <v>470</v>
      </c>
    </row>
    <row r="25" spans="1:6">
      <c r="A25" s="180" t="s">
        <v>103</v>
      </c>
      <c r="B25" s="506">
        <f t="shared" si="1"/>
        <v>4946</v>
      </c>
      <c r="C25" s="180" t="s">
        <v>243</v>
      </c>
      <c r="D25" s="181">
        <v>3864</v>
      </c>
      <c r="E25" s="181">
        <v>8708</v>
      </c>
      <c r="F25" s="181" t="s">
        <v>469</v>
      </c>
    </row>
    <row r="26" spans="1:6">
      <c r="A26" s="180" t="s">
        <v>124</v>
      </c>
      <c r="B26" s="506">
        <f t="shared" ref="B26:B47" si="2">CEILING(D26*1.28,0.5)</f>
        <v>5661.5</v>
      </c>
      <c r="C26" s="180" t="s">
        <v>243</v>
      </c>
      <c r="D26" s="181">
        <v>4423</v>
      </c>
      <c r="E26" s="181">
        <v>8708</v>
      </c>
      <c r="F26" s="181" t="s">
        <v>466</v>
      </c>
    </row>
    <row r="27" spans="1:6">
      <c r="A27" s="180" t="s">
        <v>121</v>
      </c>
      <c r="B27" s="506">
        <f t="shared" si="2"/>
        <v>5542.5</v>
      </c>
      <c r="C27" s="180" t="s">
        <v>243</v>
      </c>
      <c r="D27" s="181">
        <v>4330</v>
      </c>
      <c r="E27" s="181">
        <v>8708</v>
      </c>
      <c r="F27" s="181" t="s">
        <v>555</v>
      </c>
    </row>
    <row r="28" spans="1:6">
      <c r="A28" s="180" t="s">
        <v>248</v>
      </c>
      <c r="B28" s="506">
        <f t="shared" si="2"/>
        <v>6394</v>
      </c>
      <c r="C28" s="180" t="s">
        <v>243</v>
      </c>
      <c r="D28" s="181">
        <v>4995</v>
      </c>
      <c r="E28" s="181">
        <v>8708</v>
      </c>
      <c r="F28" s="181" t="s">
        <v>468</v>
      </c>
    </row>
    <row r="29" spans="1:6">
      <c r="A29" s="180" t="s">
        <v>105</v>
      </c>
      <c r="B29" s="506">
        <f t="shared" si="2"/>
        <v>6328.5</v>
      </c>
      <c r="C29" s="180" t="s">
        <v>243</v>
      </c>
      <c r="D29" s="181">
        <v>4944</v>
      </c>
      <c r="E29" s="181">
        <v>8708</v>
      </c>
      <c r="F29" s="181" t="s">
        <v>468</v>
      </c>
    </row>
    <row r="30" spans="1:6">
      <c r="A30" s="180" t="s">
        <v>107</v>
      </c>
      <c r="B30" s="506">
        <f t="shared" si="2"/>
        <v>5613</v>
      </c>
      <c r="C30" s="180" t="s">
        <v>243</v>
      </c>
      <c r="D30" s="181">
        <v>4385</v>
      </c>
      <c r="E30" s="181">
        <v>8708</v>
      </c>
      <c r="F30" s="181" t="s">
        <v>469</v>
      </c>
    </row>
    <row r="31" spans="1:6">
      <c r="A31" s="180" t="s">
        <v>236</v>
      </c>
      <c r="B31" s="506">
        <f t="shared" si="2"/>
        <v>10017.5</v>
      </c>
      <c r="C31" s="180" t="s">
        <v>243</v>
      </c>
      <c r="D31" s="181">
        <v>7826</v>
      </c>
      <c r="E31" s="181">
        <v>8708</v>
      </c>
      <c r="F31" s="181" t="s">
        <v>466</v>
      </c>
    </row>
    <row r="32" spans="1:6">
      <c r="A32" s="180" t="s">
        <v>238</v>
      </c>
      <c r="B32" s="506">
        <f t="shared" si="2"/>
        <v>7372</v>
      </c>
      <c r="C32" s="180" t="s">
        <v>243</v>
      </c>
      <c r="D32" s="181">
        <v>5759</v>
      </c>
      <c r="E32" s="181">
        <v>8708</v>
      </c>
      <c r="F32" s="181" t="s">
        <v>466</v>
      </c>
    </row>
    <row r="33" spans="1:6">
      <c r="A33" s="180" t="s">
        <v>106</v>
      </c>
      <c r="B33" s="506">
        <f t="shared" si="2"/>
        <v>6141.5</v>
      </c>
      <c r="C33" s="180" t="s">
        <v>243</v>
      </c>
      <c r="D33" s="181">
        <v>4798</v>
      </c>
      <c r="E33" s="181">
        <v>8708</v>
      </c>
      <c r="F33" s="181" t="s">
        <v>468</v>
      </c>
    </row>
    <row r="34" spans="1:6">
      <c r="A34" s="180" t="s">
        <v>231</v>
      </c>
      <c r="B34" s="506">
        <f t="shared" si="2"/>
        <v>6149.5</v>
      </c>
      <c r="C34" s="180" t="s">
        <v>243</v>
      </c>
      <c r="D34" s="181">
        <v>4804</v>
      </c>
      <c r="E34" s="181">
        <v>8708</v>
      </c>
      <c r="F34" s="181" t="s">
        <v>468</v>
      </c>
    </row>
    <row r="35" spans="1:6">
      <c r="A35" s="180" t="s">
        <v>235</v>
      </c>
      <c r="B35" s="506">
        <f t="shared" si="2"/>
        <v>7462.5</v>
      </c>
      <c r="C35" s="180" t="s">
        <v>243</v>
      </c>
      <c r="D35" s="181">
        <v>5830</v>
      </c>
      <c r="E35" s="181">
        <v>8708</v>
      </c>
      <c r="F35" s="181" t="s">
        <v>466</v>
      </c>
    </row>
    <row r="36" spans="1:6">
      <c r="A36" s="180" t="s">
        <v>230</v>
      </c>
      <c r="B36" s="506">
        <f t="shared" si="2"/>
        <v>5338</v>
      </c>
      <c r="C36" s="180" t="s">
        <v>243</v>
      </c>
      <c r="D36" s="181">
        <v>4170</v>
      </c>
      <c r="E36" s="181">
        <v>8708</v>
      </c>
      <c r="F36" s="181" t="s">
        <v>472</v>
      </c>
    </row>
    <row r="37" spans="1:6">
      <c r="A37" s="180" t="s">
        <v>110</v>
      </c>
      <c r="B37" s="506">
        <f t="shared" si="2"/>
        <v>4237</v>
      </c>
      <c r="C37" s="180" t="s">
        <v>243</v>
      </c>
      <c r="D37" s="181">
        <v>3310</v>
      </c>
      <c r="E37" s="181">
        <v>8708</v>
      </c>
      <c r="F37" s="181" t="s">
        <v>469</v>
      </c>
    </row>
    <row r="38" spans="1:6">
      <c r="A38" s="180" t="s">
        <v>232</v>
      </c>
      <c r="B38" s="506">
        <f t="shared" si="2"/>
        <v>4237</v>
      </c>
      <c r="C38" s="180" t="s">
        <v>243</v>
      </c>
      <c r="D38" s="181">
        <v>3310</v>
      </c>
      <c r="E38" s="181">
        <v>8708</v>
      </c>
      <c r="F38" s="181" t="s">
        <v>468</v>
      </c>
    </row>
    <row r="39" spans="1:6">
      <c r="A39" s="180" t="s">
        <v>108</v>
      </c>
      <c r="B39" s="506">
        <f t="shared" si="2"/>
        <v>5613</v>
      </c>
      <c r="C39" s="180" t="s">
        <v>243</v>
      </c>
      <c r="D39" s="181">
        <v>4385</v>
      </c>
      <c r="E39" s="181">
        <v>8708</v>
      </c>
      <c r="F39" s="181" t="s">
        <v>468</v>
      </c>
    </row>
    <row r="40" spans="1:6">
      <c r="A40" s="180" t="s">
        <v>264</v>
      </c>
      <c r="B40" s="506">
        <f t="shared" si="2"/>
        <v>3182.5</v>
      </c>
      <c r="C40" s="180" t="s">
        <v>243</v>
      </c>
      <c r="D40" s="181">
        <v>2486</v>
      </c>
      <c r="E40" s="181">
        <v>8708</v>
      </c>
      <c r="F40" s="181" t="s">
        <v>466</v>
      </c>
    </row>
    <row r="41" spans="1:6">
      <c r="A41" s="180" t="s">
        <v>146</v>
      </c>
      <c r="B41" s="506">
        <f t="shared" si="2"/>
        <v>7626.5</v>
      </c>
      <c r="C41" s="180" t="s">
        <v>243</v>
      </c>
      <c r="D41" s="181">
        <v>5958</v>
      </c>
      <c r="E41" s="181">
        <v>8708</v>
      </c>
      <c r="F41" s="181" t="s">
        <v>466</v>
      </c>
    </row>
    <row r="42" spans="1:6">
      <c r="A42" s="180" t="s">
        <v>127</v>
      </c>
      <c r="B42" s="506">
        <f t="shared" si="2"/>
        <v>7626.5</v>
      </c>
      <c r="C42" s="180" t="s">
        <v>243</v>
      </c>
      <c r="D42" s="181">
        <v>5958</v>
      </c>
      <c r="E42" s="181">
        <v>8708</v>
      </c>
      <c r="F42" s="181" t="s">
        <v>466</v>
      </c>
    </row>
    <row r="43" spans="1:6">
      <c r="A43" s="180" t="s">
        <v>116</v>
      </c>
      <c r="B43" s="506">
        <f t="shared" si="2"/>
        <v>5421</v>
      </c>
      <c r="C43" s="180" t="s">
        <v>243</v>
      </c>
      <c r="D43" s="181">
        <v>4235</v>
      </c>
      <c r="E43" s="181">
        <v>8708</v>
      </c>
      <c r="F43" s="181" t="s">
        <v>468</v>
      </c>
    </row>
    <row r="44" spans="1:6">
      <c r="A44" s="180" t="s">
        <v>112</v>
      </c>
      <c r="B44" s="506">
        <f t="shared" si="2"/>
        <v>7249</v>
      </c>
      <c r="C44" s="180" t="s">
        <v>243</v>
      </c>
      <c r="D44" s="181">
        <v>5663</v>
      </c>
      <c r="E44" s="181">
        <v>8708</v>
      </c>
      <c r="F44" s="181" t="s">
        <v>468</v>
      </c>
    </row>
    <row r="45" spans="1:6">
      <c r="A45" s="180" t="s">
        <v>145</v>
      </c>
      <c r="B45" s="506">
        <f t="shared" si="2"/>
        <v>9196</v>
      </c>
      <c r="C45" s="180" t="s">
        <v>243</v>
      </c>
      <c r="D45" s="181">
        <v>7184</v>
      </c>
      <c r="E45" s="181">
        <v>8708</v>
      </c>
      <c r="F45" s="181" t="s">
        <v>466</v>
      </c>
    </row>
    <row r="46" spans="1:6">
      <c r="A46" s="180" t="s">
        <v>109</v>
      </c>
      <c r="B46" s="506">
        <f t="shared" si="2"/>
        <v>7237.5</v>
      </c>
      <c r="C46" s="180" t="s">
        <v>243</v>
      </c>
      <c r="D46" s="181">
        <v>5654</v>
      </c>
      <c r="E46" s="181">
        <v>8708</v>
      </c>
      <c r="F46" s="181" t="s">
        <v>468</v>
      </c>
    </row>
    <row r="47" spans="1:6">
      <c r="A47" s="180" t="s">
        <v>229</v>
      </c>
      <c r="B47" s="506">
        <f t="shared" si="2"/>
        <v>8694</v>
      </c>
      <c r="C47" s="180" t="s">
        <v>243</v>
      </c>
      <c r="D47" s="181">
        <v>6792</v>
      </c>
      <c r="E47" s="181">
        <v>8708</v>
      </c>
      <c r="F47" s="181" t="s">
        <v>468</v>
      </c>
    </row>
    <row r="48" spans="1:6">
      <c r="A48" s="450" t="s">
        <v>174</v>
      </c>
      <c r="B48" s="837">
        <v>9755.5</v>
      </c>
      <c r="C48" s="450" t="s">
        <v>266</v>
      </c>
    </row>
    <row r="49" spans="1:6">
      <c r="A49" s="182" t="s">
        <v>209</v>
      </c>
      <c r="B49" s="838">
        <f>CEILING(D49*1.18,0.5)</f>
        <v>46.5</v>
      </c>
      <c r="C49" s="180" t="s">
        <v>242</v>
      </c>
      <c r="D49" s="181">
        <v>39</v>
      </c>
      <c r="E49" s="181">
        <v>8484</v>
      </c>
      <c r="F49" s="181" t="s">
        <v>473</v>
      </c>
    </row>
    <row r="50" spans="1:6">
      <c r="A50" s="182" t="s">
        <v>208</v>
      </c>
      <c r="B50" s="506">
        <f t="shared" ref="B50" si="3">CEILING(D50*1.28,0.5)</f>
        <v>73</v>
      </c>
      <c r="C50" s="180" t="s">
        <v>242</v>
      </c>
      <c r="D50" s="181">
        <v>57</v>
      </c>
      <c r="E50" s="181">
        <v>8708</v>
      </c>
      <c r="F50" s="181" t="s">
        <v>474</v>
      </c>
    </row>
    <row r="51" spans="1:6">
      <c r="A51" s="182" t="s">
        <v>165</v>
      </c>
      <c r="B51" s="838">
        <f t="shared" ref="B51:B53" si="4">CEILING(D51*1.18,0.5)</f>
        <v>58</v>
      </c>
      <c r="C51" s="180" t="s">
        <v>242</v>
      </c>
      <c r="D51" s="181">
        <v>49</v>
      </c>
      <c r="E51" s="181">
        <v>4016</v>
      </c>
      <c r="F51" s="181" t="s">
        <v>475</v>
      </c>
    </row>
    <row r="52" spans="1:6">
      <c r="A52" s="182" t="s">
        <v>194</v>
      </c>
      <c r="B52" s="838">
        <f t="shared" si="4"/>
        <v>58</v>
      </c>
      <c r="C52" s="180" t="s">
        <v>242</v>
      </c>
      <c r="D52" s="181">
        <v>49</v>
      </c>
      <c r="E52" s="181">
        <v>4016</v>
      </c>
      <c r="F52" s="181" t="s">
        <v>475</v>
      </c>
    </row>
    <row r="53" spans="1:6">
      <c r="A53" s="182" t="s">
        <v>263</v>
      </c>
      <c r="B53" s="838">
        <f t="shared" si="4"/>
        <v>63</v>
      </c>
      <c r="C53" s="180" t="s">
        <v>242</v>
      </c>
      <c r="D53" s="181">
        <v>53</v>
      </c>
      <c r="E53" s="181">
        <v>8708</v>
      </c>
      <c r="F53" s="181" t="s">
        <v>475</v>
      </c>
    </row>
    <row r="54" spans="1:6">
      <c r="A54" s="182" t="s">
        <v>262</v>
      </c>
      <c r="B54" s="506">
        <f t="shared" ref="B54" si="5">CEILING(D54*1.28,0.5)</f>
        <v>155</v>
      </c>
      <c r="C54" s="180" t="s">
        <v>242</v>
      </c>
      <c r="D54" s="181">
        <v>121</v>
      </c>
      <c r="E54" s="181">
        <v>8708</v>
      </c>
      <c r="F54" s="181" t="s">
        <v>476</v>
      </c>
    </row>
    <row r="55" spans="1:6">
      <c r="A55" s="182" t="s">
        <v>157</v>
      </c>
      <c r="B55" s="838">
        <f t="shared" ref="B55:B57" si="6">CEILING(D55*1.18,0.5)</f>
        <v>235</v>
      </c>
      <c r="C55" s="180" t="s">
        <v>242</v>
      </c>
      <c r="D55" s="181">
        <v>199</v>
      </c>
      <c r="E55" s="181">
        <v>8421</v>
      </c>
      <c r="F55" s="181" t="s">
        <v>477</v>
      </c>
    </row>
    <row r="56" spans="1:6">
      <c r="A56" s="182" t="s">
        <v>61</v>
      </c>
      <c r="B56" s="838">
        <f t="shared" si="6"/>
        <v>301</v>
      </c>
      <c r="C56" s="180" t="s">
        <v>242</v>
      </c>
      <c r="D56" s="181">
        <v>255</v>
      </c>
      <c r="E56" s="181">
        <v>8421</v>
      </c>
      <c r="F56" s="181" t="s">
        <v>478</v>
      </c>
    </row>
    <row r="57" spans="1:6">
      <c r="A57" s="182" t="s">
        <v>63</v>
      </c>
      <c r="B57" s="838">
        <f t="shared" si="6"/>
        <v>235</v>
      </c>
      <c r="C57" s="180" t="s">
        <v>242</v>
      </c>
      <c r="D57" s="181">
        <v>199</v>
      </c>
      <c r="E57" s="181">
        <v>8421</v>
      </c>
      <c r="F57" s="181" t="s">
        <v>477</v>
      </c>
    </row>
    <row r="58" spans="1:6">
      <c r="A58" s="182" t="s">
        <v>186</v>
      </c>
      <c r="B58" s="506">
        <f t="shared" ref="B58:B60" si="7">CEILING(D58*1.28,0.5)</f>
        <v>315</v>
      </c>
      <c r="C58" s="180" t="s">
        <v>242</v>
      </c>
      <c r="D58" s="181">
        <v>246</v>
      </c>
      <c r="E58" s="181">
        <v>8708</v>
      </c>
      <c r="F58" s="181" t="s">
        <v>479</v>
      </c>
    </row>
    <row r="59" spans="1:6">
      <c r="A59" s="182" t="s">
        <v>203</v>
      </c>
      <c r="B59" s="506">
        <f t="shared" si="7"/>
        <v>355</v>
      </c>
      <c r="C59" s="180" t="s">
        <v>242</v>
      </c>
      <c r="D59" s="181">
        <v>277</v>
      </c>
      <c r="E59" s="181">
        <v>8708</v>
      </c>
      <c r="F59" s="181" t="s">
        <v>480</v>
      </c>
    </row>
    <row r="60" spans="1:6">
      <c r="A60" s="182" t="s">
        <v>204</v>
      </c>
      <c r="B60" s="506">
        <f t="shared" si="7"/>
        <v>328</v>
      </c>
      <c r="C60" s="180" t="s">
        <v>242</v>
      </c>
      <c r="D60" s="181">
        <v>256</v>
      </c>
      <c r="E60" s="181">
        <v>8708</v>
      </c>
      <c r="F60" s="181" t="s">
        <v>481</v>
      </c>
    </row>
    <row r="61" spans="1:6">
      <c r="A61" s="182" t="s">
        <v>153</v>
      </c>
      <c r="B61" s="838">
        <f t="shared" ref="B61:B62" si="8">CEILING(D61*1.18,0.5)</f>
        <v>445</v>
      </c>
      <c r="C61" s="180" t="s">
        <v>242</v>
      </c>
      <c r="D61" s="181">
        <v>377</v>
      </c>
      <c r="E61" s="181">
        <v>8421</v>
      </c>
      <c r="F61" s="181" t="s">
        <v>482</v>
      </c>
    </row>
    <row r="62" spans="1:6">
      <c r="A62" s="182" t="s">
        <v>62</v>
      </c>
      <c r="B62" s="838">
        <f t="shared" si="8"/>
        <v>332</v>
      </c>
      <c r="C62" s="180" t="s">
        <v>242</v>
      </c>
      <c r="D62" s="181">
        <v>281</v>
      </c>
      <c r="E62" s="181">
        <v>8421</v>
      </c>
      <c r="F62" s="181" t="s">
        <v>483</v>
      </c>
    </row>
    <row r="63" spans="1:6">
      <c r="A63" s="180" t="s">
        <v>205</v>
      </c>
      <c r="B63" s="506">
        <f t="shared" ref="B63" si="9">CEILING(D63*1.28,0.5)</f>
        <v>406</v>
      </c>
      <c r="C63" s="180" t="s">
        <v>242</v>
      </c>
      <c r="D63" s="181">
        <v>317</v>
      </c>
      <c r="E63" s="181">
        <v>8708</v>
      </c>
      <c r="F63" s="181" t="s">
        <v>476</v>
      </c>
    </row>
    <row r="64" spans="1:6">
      <c r="A64" s="180" t="s">
        <v>196</v>
      </c>
      <c r="B64" s="838">
        <f t="shared" ref="B64:B66" si="10">CEILING(D64*1.18,0.5)</f>
        <v>467.5</v>
      </c>
      <c r="C64" s="180" t="s">
        <v>242</v>
      </c>
      <c r="D64" s="181">
        <v>396</v>
      </c>
      <c r="E64" s="181">
        <v>4010</v>
      </c>
      <c r="F64" s="181" t="s">
        <v>484</v>
      </c>
    </row>
    <row r="65" spans="1:6">
      <c r="A65" s="180" t="s">
        <v>162</v>
      </c>
      <c r="B65" s="838">
        <f t="shared" si="10"/>
        <v>400.5</v>
      </c>
      <c r="C65" s="180" t="s">
        <v>242</v>
      </c>
      <c r="D65" s="181">
        <v>339</v>
      </c>
      <c r="E65" s="181">
        <v>8421</v>
      </c>
      <c r="F65" s="181" t="s">
        <v>485</v>
      </c>
    </row>
    <row r="66" spans="1:6">
      <c r="A66" s="180" t="s">
        <v>160</v>
      </c>
      <c r="B66" s="838">
        <f t="shared" si="10"/>
        <v>400.5</v>
      </c>
      <c r="C66" s="180" t="s">
        <v>242</v>
      </c>
      <c r="D66" s="181">
        <v>339</v>
      </c>
      <c r="E66" s="181">
        <v>8421</v>
      </c>
      <c r="F66" s="181" t="s">
        <v>486</v>
      </c>
    </row>
    <row r="67" spans="1:6">
      <c r="A67" s="180" t="s">
        <v>198</v>
      </c>
      <c r="B67" s="506">
        <f t="shared" ref="B67" si="11">CEILING(D67*1.28,0.5)</f>
        <v>691.5</v>
      </c>
      <c r="C67" s="180" t="s">
        <v>242</v>
      </c>
      <c r="D67" s="181">
        <v>540</v>
      </c>
      <c r="E67" s="181">
        <v>8708</v>
      </c>
      <c r="F67" s="181" t="s">
        <v>487</v>
      </c>
    </row>
    <row r="68" spans="1:6">
      <c r="A68" s="503" t="s">
        <v>445</v>
      </c>
      <c r="B68" s="838">
        <f t="shared" ref="B68:B73" si="12">CEILING(D68*1.18,0.5)</f>
        <v>437</v>
      </c>
      <c r="C68" s="180" t="s">
        <v>242</v>
      </c>
      <c r="D68" s="181">
        <v>370</v>
      </c>
      <c r="E68" s="181">
        <v>8421</v>
      </c>
      <c r="F68" s="181" t="s">
        <v>503</v>
      </c>
    </row>
    <row r="69" spans="1:6">
      <c r="A69" s="180" t="s">
        <v>197</v>
      </c>
      <c r="B69" s="838">
        <f t="shared" si="12"/>
        <v>677.5</v>
      </c>
      <c r="C69" s="180" t="s">
        <v>242</v>
      </c>
      <c r="D69" s="181">
        <v>574</v>
      </c>
      <c r="E69" s="181">
        <v>4010</v>
      </c>
      <c r="F69" s="181" t="s">
        <v>484</v>
      </c>
    </row>
    <row r="70" spans="1:6">
      <c r="A70" s="182" t="s">
        <v>161</v>
      </c>
      <c r="B70" s="838">
        <f t="shared" si="12"/>
        <v>666</v>
      </c>
      <c r="C70" s="180" t="s">
        <v>242</v>
      </c>
      <c r="D70" s="181">
        <v>564</v>
      </c>
      <c r="E70" s="181">
        <v>8421</v>
      </c>
      <c r="F70" s="181" t="s">
        <v>489</v>
      </c>
    </row>
    <row r="71" spans="1:6">
      <c r="A71" s="182" t="s">
        <v>171</v>
      </c>
      <c r="B71" s="838">
        <f t="shared" si="12"/>
        <v>525.5</v>
      </c>
      <c r="C71" s="180" t="s">
        <v>242</v>
      </c>
      <c r="D71" s="181">
        <v>445</v>
      </c>
      <c r="E71" s="181">
        <v>8421</v>
      </c>
      <c r="F71" s="181" t="s">
        <v>488</v>
      </c>
    </row>
    <row r="72" spans="1:6">
      <c r="A72" s="182" t="s">
        <v>199</v>
      </c>
      <c r="B72" s="838">
        <f t="shared" si="12"/>
        <v>695.5</v>
      </c>
      <c r="C72" s="180" t="s">
        <v>242</v>
      </c>
      <c r="D72" s="181">
        <v>589</v>
      </c>
      <c r="E72" s="181">
        <v>8421</v>
      </c>
      <c r="F72" s="181" t="s">
        <v>486</v>
      </c>
    </row>
    <row r="73" spans="1:6">
      <c r="A73" s="182" t="s">
        <v>200</v>
      </c>
      <c r="B73" s="838">
        <f t="shared" si="12"/>
        <v>695.5</v>
      </c>
      <c r="C73" s="180" t="s">
        <v>242</v>
      </c>
      <c r="D73" s="181">
        <v>589</v>
      </c>
      <c r="E73" s="181">
        <v>8421</v>
      </c>
      <c r="F73" s="181" t="s">
        <v>486</v>
      </c>
    </row>
    <row r="74" spans="1:6">
      <c r="A74" s="182" t="s">
        <v>250</v>
      </c>
      <c r="B74" s="506">
        <f t="shared" ref="B74" si="13">CEILING(D74*1.28,0.5)</f>
        <v>1352</v>
      </c>
      <c r="C74" s="180" t="s">
        <v>242</v>
      </c>
      <c r="D74" s="181">
        <v>1056</v>
      </c>
      <c r="E74" s="181">
        <v>8708</v>
      </c>
      <c r="F74" s="181" t="s">
        <v>490</v>
      </c>
    </row>
    <row r="75" spans="1:6">
      <c r="A75" s="182" t="s">
        <v>164</v>
      </c>
      <c r="B75" s="838">
        <f t="shared" ref="B75:B84" si="14">CEILING(D75*1.18,0.5)</f>
        <v>627</v>
      </c>
      <c r="C75" s="180" t="s">
        <v>242</v>
      </c>
      <c r="D75" s="181">
        <v>531</v>
      </c>
      <c r="E75" s="181">
        <v>8421</v>
      </c>
      <c r="F75" s="181" t="s">
        <v>491</v>
      </c>
    </row>
    <row r="76" spans="1:6">
      <c r="A76" s="182" t="s">
        <v>158</v>
      </c>
      <c r="B76" s="838">
        <f t="shared" si="14"/>
        <v>1677</v>
      </c>
      <c r="C76" s="180" t="s">
        <v>242</v>
      </c>
      <c r="D76" s="181">
        <v>1421</v>
      </c>
      <c r="E76" s="181">
        <v>8421</v>
      </c>
      <c r="F76" s="181" t="s">
        <v>492</v>
      </c>
    </row>
    <row r="77" spans="1:6">
      <c r="A77" s="182" t="s">
        <v>201</v>
      </c>
      <c r="B77" s="838">
        <f t="shared" si="14"/>
        <v>792</v>
      </c>
      <c r="C77" s="180" t="s">
        <v>242</v>
      </c>
      <c r="D77" s="181">
        <v>671</v>
      </c>
      <c r="E77" s="181">
        <v>8421</v>
      </c>
      <c r="F77" s="181" t="s">
        <v>486</v>
      </c>
    </row>
    <row r="78" spans="1:6">
      <c r="A78" s="182" t="s">
        <v>202</v>
      </c>
      <c r="B78" s="838">
        <f t="shared" si="14"/>
        <v>843</v>
      </c>
      <c r="C78" s="180" t="s">
        <v>242</v>
      </c>
      <c r="D78" s="181">
        <v>714</v>
      </c>
      <c r="E78" s="181">
        <v>8421</v>
      </c>
      <c r="F78" s="181" t="s">
        <v>486</v>
      </c>
    </row>
    <row r="79" spans="1:6">
      <c r="A79" s="182" t="s">
        <v>195</v>
      </c>
      <c r="B79" s="838">
        <f t="shared" si="14"/>
        <v>1106</v>
      </c>
      <c r="C79" s="180" t="s">
        <v>242</v>
      </c>
      <c r="D79" s="181">
        <v>937</v>
      </c>
      <c r="E79" s="181">
        <v>4010</v>
      </c>
      <c r="F79" s="181" t="s">
        <v>484</v>
      </c>
    </row>
    <row r="80" spans="1:6">
      <c r="A80" s="182" t="s">
        <v>140</v>
      </c>
      <c r="B80" s="838">
        <f t="shared" si="14"/>
        <v>956</v>
      </c>
      <c r="C80" s="180" t="s">
        <v>242</v>
      </c>
      <c r="D80" s="181">
        <v>810</v>
      </c>
      <c r="E80" s="181">
        <v>8421</v>
      </c>
      <c r="F80" s="181" t="s">
        <v>477</v>
      </c>
    </row>
    <row r="81" spans="1:6">
      <c r="A81" s="182" t="s">
        <v>156</v>
      </c>
      <c r="B81" s="838">
        <f t="shared" si="14"/>
        <v>1171</v>
      </c>
      <c r="C81" s="180" t="s">
        <v>242</v>
      </c>
      <c r="D81" s="181">
        <v>992</v>
      </c>
      <c r="E81" s="181">
        <v>8421</v>
      </c>
      <c r="F81" s="181" t="s">
        <v>556</v>
      </c>
    </row>
    <row r="82" spans="1:6">
      <c r="A82" s="182" t="s">
        <v>159</v>
      </c>
      <c r="B82" s="838">
        <f t="shared" si="14"/>
        <v>1506</v>
      </c>
      <c r="C82" s="180" t="s">
        <v>242</v>
      </c>
      <c r="D82" s="181">
        <v>1276</v>
      </c>
      <c r="E82" s="181">
        <v>8421</v>
      </c>
      <c r="F82" s="181" t="s">
        <v>493</v>
      </c>
    </row>
    <row r="83" spans="1:6">
      <c r="A83" s="182" t="s">
        <v>180</v>
      </c>
      <c r="B83" s="838">
        <f t="shared" si="14"/>
        <v>1251</v>
      </c>
      <c r="C83" s="180" t="s">
        <v>242</v>
      </c>
      <c r="D83" s="181">
        <v>1060</v>
      </c>
      <c r="E83" s="181">
        <v>8421</v>
      </c>
      <c r="F83" s="181" t="s">
        <v>494</v>
      </c>
    </row>
    <row r="84" spans="1:6">
      <c r="A84" s="182" t="s">
        <v>252</v>
      </c>
      <c r="B84" s="838">
        <f t="shared" si="14"/>
        <v>1205</v>
      </c>
      <c r="C84" s="180" t="s">
        <v>242</v>
      </c>
      <c r="D84" s="181">
        <v>1021</v>
      </c>
      <c r="E84" s="181">
        <v>8421</v>
      </c>
      <c r="F84" s="181" t="s">
        <v>494</v>
      </c>
    </row>
    <row r="85" spans="1:6">
      <c r="A85" s="182" t="s">
        <v>206</v>
      </c>
      <c r="B85" s="506">
        <f t="shared" ref="B85:B86" si="15">CEILING(D85*1.28,0.5)</f>
        <v>1404.5</v>
      </c>
      <c r="C85" s="180" t="s">
        <v>242</v>
      </c>
      <c r="D85" s="181">
        <v>1097</v>
      </c>
      <c r="E85" s="181">
        <v>8708</v>
      </c>
      <c r="F85" s="181" t="s">
        <v>476</v>
      </c>
    </row>
    <row r="86" spans="1:6">
      <c r="A86" s="182" t="s">
        <v>214</v>
      </c>
      <c r="B86" s="506">
        <f t="shared" si="15"/>
        <v>1469.5</v>
      </c>
      <c r="C86" s="180" t="s">
        <v>242</v>
      </c>
      <c r="D86" s="181">
        <v>1148</v>
      </c>
      <c r="E86" s="181">
        <v>8708</v>
      </c>
      <c r="F86" s="181" t="s">
        <v>476</v>
      </c>
    </row>
    <row r="87" spans="1:6">
      <c r="A87" s="182" t="s">
        <v>155</v>
      </c>
      <c r="B87" s="838">
        <f t="shared" ref="B87:B92" si="16">CEILING(D87*1.18,0.5)</f>
        <v>1710</v>
      </c>
      <c r="C87" s="180" t="s">
        <v>242</v>
      </c>
      <c r="D87" s="181">
        <v>1449</v>
      </c>
      <c r="E87" s="181">
        <v>8421</v>
      </c>
      <c r="F87" s="181" t="s">
        <v>495</v>
      </c>
    </row>
    <row r="88" spans="1:6">
      <c r="A88" s="182" t="s">
        <v>251</v>
      </c>
      <c r="B88" s="838">
        <f t="shared" si="16"/>
        <v>1466</v>
      </c>
      <c r="C88" s="180" t="s">
        <v>242</v>
      </c>
      <c r="D88" s="181">
        <v>1242</v>
      </c>
      <c r="E88" s="181">
        <v>8421</v>
      </c>
      <c r="F88" s="181" t="s">
        <v>494</v>
      </c>
    </row>
    <row r="89" spans="1:6">
      <c r="A89" s="182" t="s">
        <v>176</v>
      </c>
      <c r="B89" s="838">
        <f t="shared" si="16"/>
        <v>1466</v>
      </c>
      <c r="C89" s="180" t="s">
        <v>242</v>
      </c>
      <c r="D89" s="181">
        <v>1242</v>
      </c>
      <c r="E89" s="181">
        <v>8421</v>
      </c>
      <c r="F89" s="181" t="s">
        <v>494</v>
      </c>
    </row>
    <row r="90" spans="1:6">
      <c r="A90" s="182" t="s">
        <v>215</v>
      </c>
      <c r="B90" s="838">
        <f t="shared" si="16"/>
        <v>1466</v>
      </c>
      <c r="C90" s="180" t="s">
        <v>242</v>
      </c>
      <c r="D90" s="181">
        <v>1242</v>
      </c>
      <c r="E90" s="181">
        <v>8421</v>
      </c>
      <c r="F90" s="181" t="s">
        <v>477</v>
      </c>
    </row>
    <row r="91" spans="1:6">
      <c r="A91" s="182" t="s">
        <v>177</v>
      </c>
      <c r="B91" s="838">
        <f t="shared" si="16"/>
        <v>1466</v>
      </c>
      <c r="C91" s="180" t="s">
        <v>242</v>
      </c>
      <c r="D91" s="181">
        <v>1242</v>
      </c>
      <c r="E91" s="181">
        <v>8421</v>
      </c>
      <c r="F91" s="181" t="s">
        <v>494</v>
      </c>
    </row>
    <row r="92" spans="1:6">
      <c r="A92" s="182" t="s">
        <v>154</v>
      </c>
      <c r="B92" s="838">
        <f t="shared" si="16"/>
        <v>1710</v>
      </c>
      <c r="C92" s="180" t="s">
        <v>242</v>
      </c>
      <c r="D92" s="181">
        <v>1449</v>
      </c>
      <c r="E92" s="181">
        <v>8421</v>
      </c>
      <c r="F92" s="181" t="s">
        <v>477</v>
      </c>
    </row>
    <row r="93" spans="1:6">
      <c r="A93" s="182" t="s">
        <v>207</v>
      </c>
      <c r="B93" s="506">
        <f t="shared" ref="B93" si="17">CEILING(D93*1.28,0.5)</f>
        <v>1614.5</v>
      </c>
      <c r="C93" s="180" t="s">
        <v>242</v>
      </c>
      <c r="D93" s="181">
        <v>1261</v>
      </c>
      <c r="E93" s="181">
        <v>8708</v>
      </c>
      <c r="F93" s="181" t="s">
        <v>476</v>
      </c>
    </row>
    <row r="94" spans="1:6">
      <c r="A94" s="182" t="s">
        <v>191</v>
      </c>
      <c r="B94" s="838">
        <f t="shared" ref="B94:B104" si="18">CEILING(D94*1.18,0.5)</f>
        <v>1482.5</v>
      </c>
      <c r="C94" s="180" t="s">
        <v>242</v>
      </c>
      <c r="D94" s="181">
        <v>1256</v>
      </c>
      <c r="E94" s="181">
        <v>8421</v>
      </c>
      <c r="F94" s="181" t="s">
        <v>483</v>
      </c>
    </row>
    <row r="95" spans="1:6">
      <c r="A95" s="182" t="s">
        <v>178</v>
      </c>
      <c r="B95" s="838">
        <f t="shared" si="18"/>
        <v>1703</v>
      </c>
      <c r="C95" s="180" t="s">
        <v>242</v>
      </c>
      <c r="D95" s="181">
        <v>1443</v>
      </c>
      <c r="E95" s="181">
        <v>8421</v>
      </c>
      <c r="F95" s="181" t="s">
        <v>494</v>
      </c>
    </row>
    <row r="96" spans="1:6">
      <c r="A96" s="182" t="s">
        <v>167</v>
      </c>
      <c r="B96" s="838">
        <f t="shared" si="18"/>
        <v>1840</v>
      </c>
      <c r="C96" s="180" t="s">
        <v>242</v>
      </c>
      <c r="D96" s="181">
        <v>1559</v>
      </c>
      <c r="E96" s="181">
        <v>8421</v>
      </c>
      <c r="F96" s="181" t="s">
        <v>483</v>
      </c>
    </row>
    <row r="97" spans="1:6">
      <c r="A97" s="182" t="s">
        <v>179</v>
      </c>
      <c r="B97" s="838">
        <f t="shared" si="18"/>
        <v>2309.5</v>
      </c>
      <c r="C97" s="180" t="s">
        <v>242</v>
      </c>
      <c r="D97" s="181">
        <v>1957</v>
      </c>
      <c r="E97" s="181">
        <v>8421</v>
      </c>
      <c r="F97" s="181" t="s">
        <v>557</v>
      </c>
    </row>
    <row r="98" spans="1:6">
      <c r="A98" s="182" t="s">
        <v>184</v>
      </c>
      <c r="B98" s="838">
        <f t="shared" si="18"/>
        <v>2189</v>
      </c>
      <c r="C98" s="180" t="s">
        <v>242</v>
      </c>
      <c r="D98" s="181">
        <v>1855</v>
      </c>
      <c r="E98" s="181">
        <v>8421</v>
      </c>
      <c r="F98" s="181" t="s">
        <v>493</v>
      </c>
    </row>
    <row r="99" spans="1:6">
      <c r="A99" s="182" t="s">
        <v>166</v>
      </c>
      <c r="B99" s="838">
        <f t="shared" si="18"/>
        <v>2491</v>
      </c>
      <c r="C99" s="180" t="s">
        <v>242</v>
      </c>
      <c r="D99" s="181">
        <v>2111</v>
      </c>
      <c r="E99" s="181">
        <v>8421</v>
      </c>
      <c r="F99" s="181" t="s">
        <v>496</v>
      </c>
    </row>
    <row r="100" spans="1:6">
      <c r="A100" s="182" t="s">
        <v>181</v>
      </c>
      <c r="B100" s="838">
        <f t="shared" si="18"/>
        <v>2525.5</v>
      </c>
      <c r="C100" s="180" t="s">
        <v>242</v>
      </c>
      <c r="D100" s="181">
        <v>2140</v>
      </c>
      <c r="E100" s="181">
        <v>8421</v>
      </c>
      <c r="F100" s="181" t="s">
        <v>492</v>
      </c>
    </row>
    <row r="101" spans="1:6">
      <c r="A101" s="182" t="s">
        <v>261</v>
      </c>
      <c r="B101" s="838">
        <f t="shared" si="18"/>
        <v>2483</v>
      </c>
      <c r="C101" s="180" t="s">
        <v>242</v>
      </c>
      <c r="D101" s="181">
        <v>2104</v>
      </c>
      <c r="E101" s="181">
        <v>4010</v>
      </c>
      <c r="F101" s="181" t="s">
        <v>497</v>
      </c>
    </row>
    <row r="102" spans="1:6">
      <c r="A102" s="182" t="s">
        <v>210</v>
      </c>
      <c r="B102" s="838">
        <f t="shared" si="18"/>
        <v>2483</v>
      </c>
      <c r="C102" s="180" t="s">
        <v>242</v>
      </c>
      <c r="D102" s="181">
        <v>2104</v>
      </c>
      <c r="E102" s="181">
        <v>4010</v>
      </c>
      <c r="F102" s="181" t="s">
        <v>497</v>
      </c>
    </row>
    <row r="103" spans="1:6">
      <c r="A103" s="180" t="s">
        <v>185</v>
      </c>
      <c r="B103" s="838">
        <f t="shared" si="18"/>
        <v>3022</v>
      </c>
      <c r="C103" s="180" t="s">
        <v>242</v>
      </c>
      <c r="D103" s="181">
        <v>2561</v>
      </c>
      <c r="E103" s="181">
        <v>8421</v>
      </c>
      <c r="F103" s="181" t="s">
        <v>498</v>
      </c>
    </row>
    <row r="104" spans="1:6">
      <c r="A104" s="180" t="s">
        <v>182</v>
      </c>
      <c r="B104" s="838">
        <f t="shared" si="18"/>
        <v>2853.5</v>
      </c>
      <c r="C104" s="180" t="s">
        <v>242</v>
      </c>
      <c r="D104" s="181">
        <v>2418</v>
      </c>
      <c r="E104" s="181">
        <v>8421</v>
      </c>
      <c r="F104" s="181" t="s">
        <v>492</v>
      </c>
    </row>
    <row r="105" spans="1:6">
      <c r="A105" s="182" t="s">
        <v>187</v>
      </c>
      <c r="B105" s="506">
        <f t="shared" ref="B105" si="19">CEILING(D105*1.28,0.5)</f>
        <v>3571.5</v>
      </c>
      <c r="C105" s="180" t="s">
        <v>242</v>
      </c>
      <c r="D105" s="181">
        <v>2790</v>
      </c>
      <c r="E105" s="181">
        <v>8708</v>
      </c>
      <c r="F105" s="181" t="s">
        <v>499</v>
      </c>
    </row>
    <row r="106" spans="1:6">
      <c r="A106" s="182" t="s">
        <v>183</v>
      </c>
      <c r="B106" s="838">
        <f t="shared" ref="B106:B110" si="20">CEILING(D106*1.18,0.5)</f>
        <v>3975.5</v>
      </c>
      <c r="C106" s="180" t="s">
        <v>242</v>
      </c>
      <c r="D106" s="181">
        <v>3369</v>
      </c>
      <c r="E106" s="181">
        <v>8421</v>
      </c>
      <c r="F106" s="181" t="s">
        <v>492</v>
      </c>
    </row>
    <row r="107" spans="1:6">
      <c r="A107" s="180" t="s">
        <v>211</v>
      </c>
      <c r="B107" s="838">
        <f t="shared" si="20"/>
        <v>4602</v>
      </c>
      <c r="C107" s="180" t="s">
        <v>242</v>
      </c>
      <c r="D107" s="181">
        <v>3900</v>
      </c>
      <c r="E107" s="181">
        <v>4010</v>
      </c>
      <c r="F107" s="181" t="s">
        <v>497</v>
      </c>
    </row>
    <row r="108" spans="1:6">
      <c r="A108" s="180" t="s">
        <v>190</v>
      </c>
      <c r="B108" s="838">
        <f t="shared" si="20"/>
        <v>3721</v>
      </c>
      <c r="C108" s="180" t="s">
        <v>242</v>
      </c>
      <c r="D108" s="181">
        <v>3153</v>
      </c>
      <c r="E108" s="181">
        <v>8421</v>
      </c>
      <c r="F108" s="181" t="s">
        <v>483</v>
      </c>
    </row>
    <row r="109" spans="1:6">
      <c r="A109" s="180" t="s">
        <v>193</v>
      </c>
      <c r="B109" s="838">
        <f t="shared" si="20"/>
        <v>3721</v>
      </c>
      <c r="C109" s="180" t="s">
        <v>242</v>
      </c>
      <c r="D109" s="181">
        <v>3153</v>
      </c>
      <c r="E109" s="181">
        <v>8421</v>
      </c>
      <c r="F109" s="181" t="s">
        <v>483</v>
      </c>
    </row>
    <row r="110" spans="1:6">
      <c r="A110" s="180" t="s">
        <v>254</v>
      </c>
      <c r="B110" s="838">
        <f t="shared" si="20"/>
        <v>3734</v>
      </c>
      <c r="C110" s="180" t="s">
        <v>242</v>
      </c>
      <c r="D110" s="181">
        <v>3164</v>
      </c>
      <c r="E110" s="181">
        <v>8421</v>
      </c>
      <c r="F110" s="181" t="s">
        <v>483</v>
      </c>
    </row>
    <row r="111" spans="1:6">
      <c r="A111" s="840" t="s">
        <v>581</v>
      </c>
      <c r="B111" s="506">
        <f t="shared" ref="B111:B112" si="21">CEILING(D111*1.28,0.5)</f>
        <v>18062.5</v>
      </c>
      <c r="C111" s="180" t="s">
        <v>242</v>
      </c>
      <c r="D111" s="181">
        <v>14111</v>
      </c>
      <c r="E111" s="181">
        <v>8708</v>
      </c>
      <c r="F111" s="181" t="s">
        <v>582</v>
      </c>
    </row>
    <row r="112" spans="1:6">
      <c r="A112" s="840" t="s">
        <v>188</v>
      </c>
      <c r="B112" s="506">
        <f t="shared" si="21"/>
        <v>8274</v>
      </c>
      <c r="C112" s="840" t="s">
        <v>242</v>
      </c>
      <c r="D112" s="181">
        <v>6464</v>
      </c>
      <c r="E112" s="181">
        <v>8708</v>
      </c>
      <c r="F112" s="181" t="s">
        <v>499</v>
      </c>
    </row>
    <row r="113" spans="1:6">
      <c r="A113" s="840" t="s">
        <v>192</v>
      </c>
      <c r="B113" s="838">
        <f>CEILING(D113*1.18,0.5)</f>
        <v>6118.5</v>
      </c>
      <c r="C113" s="840" t="s">
        <v>242</v>
      </c>
      <c r="D113" s="181">
        <v>5185</v>
      </c>
      <c r="E113" s="181">
        <v>8421</v>
      </c>
      <c r="F113" s="181" t="s">
        <v>483</v>
      </c>
    </row>
    <row r="114" spans="1:6">
      <c r="A114" s="840" t="s">
        <v>325</v>
      </c>
      <c r="B114" s="506">
        <f t="shared" ref="B114:B120" si="22">CEILING(D114*1.28,0.5)</f>
        <v>850</v>
      </c>
      <c r="C114" s="840" t="s">
        <v>242</v>
      </c>
      <c r="D114" s="181">
        <v>664</v>
      </c>
      <c r="E114" s="181">
        <v>8708</v>
      </c>
      <c r="F114" s="181" t="s">
        <v>500</v>
      </c>
    </row>
    <row r="115" spans="1:6">
      <c r="A115" s="840" t="s">
        <v>428</v>
      </c>
      <c r="B115" s="506">
        <f t="shared" si="22"/>
        <v>406</v>
      </c>
      <c r="C115" s="840" t="s">
        <v>242</v>
      </c>
      <c r="D115" s="181">
        <v>317</v>
      </c>
      <c r="E115" s="181">
        <v>8708</v>
      </c>
      <c r="F115" s="181" t="s">
        <v>476</v>
      </c>
    </row>
    <row r="116" spans="1:6">
      <c r="A116" s="840" t="s">
        <v>430</v>
      </c>
      <c r="B116" s="506">
        <f t="shared" si="22"/>
        <v>50235</v>
      </c>
      <c r="C116" s="840" t="s">
        <v>242</v>
      </c>
      <c r="D116" s="181">
        <v>39246</v>
      </c>
      <c r="E116" s="181">
        <v>8708</v>
      </c>
      <c r="F116" s="181" t="s">
        <v>501</v>
      </c>
    </row>
    <row r="117" spans="1:6">
      <c r="A117" s="840" t="s">
        <v>432</v>
      </c>
      <c r="B117" s="506">
        <f t="shared" si="22"/>
        <v>699</v>
      </c>
      <c r="C117" s="840" t="s">
        <v>242</v>
      </c>
      <c r="D117" s="181">
        <v>546</v>
      </c>
      <c r="E117" s="181">
        <v>8708</v>
      </c>
      <c r="F117" s="181" t="s">
        <v>502</v>
      </c>
    </row>
    <row r="118" spans="1:6">
      <c r="A118" s="840" t="s">
        <v>433</v>
      </c>
      <c r="B118" s="838">
        <f>CEILING(D118*1.18,0.5)</f>
        <v>63</v>
      </c>
      <c r="C118" s="840" t="s">
        <v>242</v>
      </c>
      <c r="D118" s="181">
        <v>53</v>
      </c>
      <c r="E118" s="181">
        <v>8708</v>
      </c>
      <c r="F118" s="181" t="s">
        <v>475</v>
      </c>
    </row>
    <row r="119" spans="1:6">
      <c r="A119" s="840" t="s">
        <v>434</v>
      </c>
      <c r="B119" s="506">
        <f t="shared" si="22"/>
        <v>48728.5</v>
      </c>
      <c r="C119" s="840" t="s">
        <v>242</v>
      </c>
      <c r="D119" s="181">
        <v>38069</v>
      </c>
      <c r="E119" s="181">
        <v>8708</v>
      </c>
      <c r="F119" s="181" t="s">
        <v>501</v>
      </c>
    </row>
    <row r="120" spans="1:6">
      <c r="A120" s="840" t="s">
        <v>189</v>
      </c>
      <c r="B120" s="506">
        <f t="shared" si="22"/>
        <v>4772</v>
      </c>
      <c r="C120" s="840" t="s">
        <v>242</v>
      </c>
      <c r="D120" s="181">
        <v>3728</v>
      </c>
      <c r="E120" s="181">
        <v>8708</v>
      </c>
      <c r="F120" s="181" t="s">
        <v>499</v>
      </c>
    </row>
    <row r="121" spans="1:6">
      <c r="A121" s="180" t="s">
        <v>445</v>
      </c>
      <c r="B121" s="838">
        <f t="shared" ref="B121:B123" si="23">CEILING(D121*1.18,0.5)</f>
        <v>437</v>
      </c>
      <c r="C121" s="840" t="s">
        <v>242</v>
      </c>
      <c r="D121" s="181">
        <v>370</v>
      </c>
      <c r="E121" s="181">
        <v>8421</v>
      </c>
      <c r="F121" s="181" t="s">
        <v>503</v>
      </c>
    </row>
    <row r="122" spans="1:6">
      <c r="A122" s="180" t="s">
        <v>446</v>
      </c>
      <c r="B122" s="838">
        <f t="shared" si="23"/>
        <v>627</v>
      </c>
      <c r="C122" s="180" t="s">
        <v>242</v>
      </c>
      <c r="D122" s="181">
        <v>531</v>
      </c>
      <c r="E122" s="181">
        <v>8421</v>
      </c>
      <c r="F122" s="181" t="s">
        <v>503</v>
      </c>
    </row>
    <row r="123" spans="1:6">
      <c r="A123" s="180" t="s">
        <v>447</v>
      </c>
      <c r="B123" s="838">
        <f t="shared" si="23"/>
        <v>525.5</v>
      </c>
      <c r="C123" s="180" t="s">
        <v>242</v>
      </c>
      <c r="D123" s="181">
        <v>445</v>
      </c>
      <c r="E123" s="181">
        <v>8421</v>
      </c>
      <c r="F123" s="181" t="s">
        <v>503</v>
      </c>
    </row>
    <row r="124" spans="1:6">
      <c r="A124" s="182" t="s">
        <v>448</v>
      </c>
      <c r="B124" s="506">
        <f t="shared" ref="B124:B125" si="24">CEILING(D124*1.28,0.5)</f>
        <v>1614.5</v>
      </c>
      <c r="C124" s="180" t="s">
        <v>242</v>
      </c>
      <c r="D124" s="181">
        <v>1261</v>
      </c>
      <c r="E124" s="181">
        <v>8708</v>
      </c>
      <c r="F124" s="181" t="s">
        <v>476</v>
      </c>
    </row>
    <row r="125" spans="1:6">
      <c r="A125" s="182" t="s">
        <v>449</v>
      </c>
      <c r="B125" s="506">
        <f t="shared" si="24"/>
        <v>1404.5</v>
      </c>
      <c r="C125" s="180" t="s">
        <v>242</v>
      </c>
      <c r="D125" s="181">
        <v>1097</v>
      </c>
      <c r="E125" s="181">
        <v>8708</v>
      </c>
      <c r="F125" s="181" t="s">
        <v>476</v>
      </c>
    </row>
    <row r="126" spans="1:6">
      <c r="A126" s="182" t="s">
        <v>511</v>
      </c>
      <c r="B126" s="838">
        <f t="shared" ref="B126:B128" si="25">CEILING(D126*1.18,0.5)</f>
        <v>58</v>
      </c>
      <c r="C126" s="180" t="s">
        <v>242</v>
      </c>
      <c r="D126" s="181">
        <v>49</v>
      </c>
      <c r="E126" s="181">
        <v>8484</v>
      </c>
      <c r="F126" s="181" t="s">
        <v>475</v>
      </c>
    </row>
    <row r="127" spans="1:6">
      <c r="A127" s="182" t="s">
        <v>512</v>
      </c>
      <c r="B127" s="838">
        <f t="shared" si="25"/>
        <v>1633.5</v>
      </c>
      <c r="C127" s="180" t="s">
        <v>242</v>
      </c>
      <c r="D127" s="181">
        <v>1384</v>
      </c>
      <c r="E127" s="181">
        <v>8421</v>
      </c>
      <c r="F127" s="181" t="s">
        <v>495</v>
      </c>
    </row>
    <row r="128" spans="1:6">
      <c r="A128" s="182" t="s">
        <v>513</v>
      </c>
      <c r="B128" s="838">
        <f t="shared" si="25"/>
        <v>1840</v>
      </c>
      <c r="C128" s="180" t="s">
        <v>242</v>
      </c>
      <c r="D128" s="181">
        <v>1559</v>
      </c>
      <c r="E128" s="181">
        <v>8421</v>
      </c>
      <c r="F128" s="181" t="s">
        <v>558</v>
      </c>
    </row>
    <row r="129" spans="1:6">
      <c r="A129" s="182" t="s">
        <v>325</v>
      </c>
      <c r="B129" s="506">
        <f t="shared" ref="B129" si="26">CEILING(D129*1.28,0.5)</f>
        <v>850</v>
      </c>
      <c r="C129" s="180" t="s">
        <v>242</v>
      </c>
      <c r="D129" s="181">
        <v>664</v>
      </c>
      <c r="E129" s="181">
        <v>8708</v>
      </c>
      <c r="F129" s="181" t="s">
        <v>500</v>
      </c>
    </row>
    <row r="130" spans="1:6">
      <c r="A130" s="182" t="s">
        <v>261</v>
      </c>
      <c r="B130" s="838">
        <f t="shared" ref="B130:B131" si="27">CEILING(D130*1.18,0.5)</f>
        <v>2483</v>
      </c>
      <c r="C130" s="180" t="s">
        <v>242</v>
      </c>
      <c r="D130" s="181">
        <v>2104</v>
      </c>
      <c r="E130" s="181">
        <v>4010</v>
      </c>
      <c r="F130" s="181" t="s">
        <v>497</v>
      </c>
    </row>
    <row r="131" spans="1:6">
      <c r="A131" s="182" t="s">
        <v>209</v>
      </c>
      <c r="B131" s="838">
        <f t="shared" si="27"/>
        <v>46.5</v>
      </c>
      <c r="C131" s="180" t="s">
        <v>242</v>
      </c>
      <c r="D131" s="181">
        <v>39</v>
      </c>
      <c r="E131" s="181">
        <v>8484</v>
      </c>
      <c r="F131" s="181" t="s">
        <v>473</v>
      </c>
    </row>
    <row r="132" spans="1:6">
      <c r="A132" s="182" t="s">
        <v>450</v>
      </c>
      <c r="B132" s="506">
        <f t="shared" ref="B132:B133" si="28">CEILING(D132*1.28,0.5)</f>
        <v>4826</v>
      </c>
      <c r="C132" s="180" t="s">
        <v>242</v>
      </c>
      <c r="D132" s="181">
        <v>3770</v>
      </c>
      <c r="E132" s="181">
        <v>8708</v>
      </c>
      <c r="F132" s="181" t="s">
        <v>499</v>
      </c>
    </row>
    <row r="133" spans="1:6">
      <c r="A133" s="504" t="s">
        <v>451</v>
      </c>
      <c r="B133" s="506">
        <f t="shared" si="28"/>
        <v>4750.5</v>
      </c>
      <c r="C133" s="180" t="s">
        <v>242</v>
      </c>
      <c r="D133" s="181">
        <v>3711</v>
      </c>
      <c r="E133" s="181">
        <v>8708</v>
      </c>
      <c r="F133" s="181" t="s">
        <v>499</v>
      </c>
    </row>
    <row r="134" spans="1:6">
      <c r="A134" s="504" t="s">
        <v>452</v>
      </c>
      <c r="B134" s="838">
        <f t="shared" ref="B134:B135" si="29">CEILING(D134*1.18,0.5)</f>
        <v>1251</v>
      </c>
      <c r="C134" s="180" t="s">
        <v>242</v>
      </c>
      <c r="D134" s="181">
        <v>1060</v>
      </c>
      <c r="E134" s="181">
        <v>8421</v>
      </c>
      <c r="F134" s="181" t="s">
        <v>494</v>
      </c>
    </row>
    <row r="135" spans="1:6">
      <c r="A135" s="504" t="s">
        <v>453</v>
      </c>
      <c r="B135" s="838">
        <f t="shared" si="29"/>
        <v>4602</v>
      </c>
      <c r="C135" s="180" t="s">
        <v>242</v>
      </c>
      <c r="D135" s="181">
        <v>3900</v>
      </c>
      <c r="E135" s="181">
        <v>4010</v>
      </c>
      <c r="F135" s="181" t="s">
        <v>504</v>
      </c>
    </row>
    <row r="136" spans="1:6">
      <c r="A136" s="504" t="s">
        <v>455</v>
      </c>
      <c r="B136" s="506">
        <f t="shared" ref="B136" si="30">CEILING(D136*1.28,0.5)</f>
        <v>358.5</v>
      </c>
      <c r="C136" s="180" t="s">
        <v>242</v>
      </c>
      <c r="D136" s="181">
        <v>280</v>
      </c>
      <c r="E136" s="181">
        <v>8708</v>
      </c>
      <c r="F136" s="181" t="s">
        <v>505</v>
      </c>
    </row>
    <row r="137" spans="1:6">
      <c r="A137" s="504" t="s">
        <v>456</v>
      </c>
      <c r="B137" s="838">
        <f t="shared" ref="B137:B138" si="31">CEILING(D137*1.18,0.5)</f>
        <v>3721</v>
      </c>
      <c r="C137" s="180" t="s">
        <v>242</v>
      </c>
      <c r="D137" s="181">
        <v>3153</v>
      </c>
      <c r="E137" s="181">
        <v>8421</v>
      </c>
      <c r="F137" s="181" t="s">
        <v>506</v>
      </c>
    </row>
    <row r="138" spans="1:6">
      <c r="A138" s="504" t="s">
        <v>457</v>
      </c>
      <c r="B138" s="838">
        <f t="shared" si="31"/>
        <v>1999</v>
      </c>
      <c r="C138" s="180" t="s">
        <v>242</v>
      </c>
      <c r="D138" s="181">
        <v>1694</v>
      </c>
      <c r="E138" s="181">
        <v>8421</v>
      </c>
      <c r="F138" s="181" t="s">
        <v>483</v>
      </c>
    </row>
    <row r="139" spans="1:6">
      <c r="A139" s="504" t="s">
        <v>458</v>
      </c>
      <c r="B139" s="506">
        <f t="shared" ref="B139:B140" si="32">CEILING(D139*1.28,0.5)</f>
        <v>6394</v>
      </c>
      <c r="C139" s="180" t="s">
        <v>242</v>
      </c>
      <c r="D139" s="181">
        <v>4995</v>
      </c>
      <c r="E139" s="181">
        <v>8708</v>
      </c>
      <c r="F139" s="181" t="s">
        <v>559</v>
      </c>
    </row>
    <row r="140" spans="1:6">
      <c r="A140" s="504" t="s">
        <v>459</v>
      </c>
      <c r="B140" s="506">
        <f t="shared" si="32"/>
        <v>5457</v>
      </c>
      <c r="C140" s="180" t="s">
        <v>242</v>
      </c>
      <c r="D140" s="181">
        <v>4263</v>
      </c>
      <c r="E140" s="181">
        <v>8708</v>
      </c>
      <c r="F140" s="181" t="s">
        <v>468</v>
      </c>
    </row>
    <row r="141" spans="1:6">
      <c r="A141" s="733" t="s">
        <v>527</v>
      </c>
      <c r="B141" s="838">
        <f>CEILING(D141*1.18,0.5)</f>
        <v>551.5</v>
      </c>
      <c r="C141" s="180" t="s">
        <v>242</v>
      </c>
      <c r="D141" s="181">
        <v>467</v>
      </c>
      <c r="E141" s="181">
        <v>8421</v>
      </c>
      <c r="F141" s="181" t="s">
        <v>506</v>
      </c>
    </row>
    <row r="142" spans="1:6">
      <c r="A142" s="735" t="s">
        <v>460</v>
      </c>
      <c r="B142" s="506">
        <f t="shared" ref="B142:B146" si="33">CEILING(D142*1.28,0.5)</f>
        <v>48588</v>
      </c>
      <c r="C142" s="734"/>
      <c r="D142" s="181">
        <v>37959</v>
      </c>
      <c r="E142" s="181">
        <v>8708</v>
      </c>
      <c r="F142" s="181" t="s">
        <v>501</v>
      </c>
    </row>
    <row r="143" spans="1:6">
      <c r="A143" s="735" t="s">
        <v>533</v>
      </c>
      <c r="B143" s="506">
        <f t="shared" si="33"/>
        <v>5665.5</v>
      </c>
      <c r="C143" s="734"/>
      <c r="D143" s="181">
        <v>4426</v>
      </c>
      <c r="E143" s="181">
        <v>8708</v>
      </c>
      <c r="F143" s="181" t="s">
        <v>560</v>
      </c>
    </row>
    <row r="144" spans="1:6">
      <c r="A144" s="735" t="s">
        <v>535</v>
      </c>
      <c r="B144" s="506">
        <f t="shared" si="33"/>
        <v>4795</v>
      </c>
      <c r="C144" s="734"/>
      <c r="D144" s="181">
        <v>3746</v>
      </c>
      <c r="E144" s="181">
        <v>8708</v>
      </c>
      <c r="F144" s="181" t="s">
        <v>561</v>
      </c>
    </row>
    <row r="145" spans="1:6">
      <c r="A145" s="735" t="s">
        <v>539</v>
      </c>
      <c r="B145" s="506">
        <f t="shared" si="33"/>
        <v>7409</v>
      </c>
      <c r="C145" s="734"/>
      <c r="D145" s="181">
        <v>5788</v>
      </c>
      <c r="E145" s="181">
        <v>8708</v>
      </c>
      <c r="F145" s="181" t="s">
        <v>562</v>
      </c>
    </row>
    <row r="146" spans="1:6">
      <c r="A146" s="735" t="s">
        <v>549</v>
      </c>
      <c r="B146" s="506">
        <f t="shared" si="33"/>
        <v>7364</v>
      </c>
      <c r="C146" s="734"/>
      <c r="D146" s="181">
        <v>5753</v>
      </c>
      <c r="E146" s="181">
        <v>8708</v>
      </c>
      <c r="F146" s="181" t="s">
        <v>466</v>
      </c>
    </row>
    <row r="147" spans="1:6">
      <c r="A147" s="835" t="s">
        <v>209</v>
      </c>
      <c r="B147" s="838">
        <f>CEILING(D147*1.18,0.5)</f>
        <v>46.5</v>
      </c>
      <c r="D147" s="181">
        <v>39</v>
      </c>
      <c r="E147" s="181">
        <v>8484</v>
      </c>
      <c r="F147" s="181" t="s">
        <v>473</v>
      </c>
    </row>
    <row r="148" spans="1:6">
      <c r="A148" s="835" t="s">
        <v>543</v>
      </c>
      <c r="B148" s="506">
        <f t="shared" ref="B148" si="34">CEILING(D148*1.28,0.5)</f>
        <v>1825.5</v>
      </c>
      <c r="D148" s="181">
        <v>1426</v>
      </c>
      <c r="E148" s="181">
        <v>8708</v>
      </c>
      <c r="F148" s="181" t="s">
        <v>476</v>
      </c>
    </row>
    <row r="149" spans="1:6">
      <c r="A149" s="835" t="s">
        <v>551</v>
      </c>
      <c r="B149" s="838">
        <f t="shared" ref="B149:B150" si="35">CEILING(D149*1.18,0.5)</f>
        <v>2395.5</v>
      </c>
      <c r="D149" s="181">
        <v>2030</v>
      </c>
      <c r="E149" s="181">
        <v>8421</v>
      </c>
      <c r="F149" s="181" t="s">
        <v>492</v>
      </c>
    </row>
    <row r="150" spans="1:6">
      <c r="A150" s="835" t="s">
        <v>553</v>
      </c>
      <c r="B150" s="838">
        <f t="shared" si="35"/>
        <v>470</v>
      </c>
      <c r="D150" s="181">
        <v>398</v>
      </c>
      <c r="E150" s="181">
        <v>8421</v>
      </c>
      <c r="F150" s="181" t="s">
        <v>563</v>
      </c>
    </row>
    <row r="151" spans="1:6">
      <c r="A151" s="835" t="s">
        <v>566</v>
      </c>
      <c r="B151" s="506">
        <f t="shared" ref="B151:B153" si="36">CEILING(D151*1.28,0.5)</f>
        <v>2089</v>
      </c>
      <c r="D151" s="181">
        <v>1632</v>
      </c>
      <c r="E151" s="181">
        <v>8708</v>
      </c>
      <c r="F151" s="181" t="e">
        <v>#N/A</v>
      </c>
    </row>
    <row r="152" spans="1:6">
      <c r="A152" s="181" t="s">
        <v>579</v>
      </c>
      <c r="B152" s="506">
        <f t="shared" si="36"/>
        <v>17486.5</v>
      </c>
      <c r="D152" s="181">
        <v>13661</v>
      </c>
      <c r="E152" s="181">
        <v>8708</v>
      </c>
      <c r="F152" s="507" t="s">
        <v>580</v>
      </c>
    </row>
    <row r="153" spans="1:6">
      <c r="A153" s="181" t="s">
        <v>649</v>
      </c>
      <c r="B153" s="506">
        <f t="shared" si="36"/>
        <v>362.5</v>
      </c>
      <c r="D153" s="181">
        <v>283</v>
      </c>
      <c r="E153" s="181">
        <v>8708</v>
      </c>
      <c r="F153" s="1209" t="s">
        <v>650</v>
      </c>
    </row>
    <row r="154" spans="1:6">
      <c r="A154" s="181" t="s">
        <v>627</v>
      </c>
      <c r="B154" s="838">
        <f t="shared" ref="B154:B156" si="37">CEILING(D154*1.18,0.5)</f>
        <v>695.5</v>
      </c>
      <c r="D154" s="181">
        <v>589</v>
      </c>
      <c r="E154" s="181">
        <v>8421</v>
      </c>
      <c r="F154" s="181" t="s">
        <v>486</v>
      </c>
    </row>
    <row r="155" spans="1:6">
      <c r="A155" s="181" t="s">
        <v>633</v>
      </c>
      <c r="B155" s="838">
        <f t="shared" si="37"/>
        <v>3734</v>
      </c>
      <c r="D155" s="181">
        <v>3164</v>
      </c>
      <c r="E155" s="181">
        <v>8421</v>
      </c>
      <c r="F155" s="181" t="s">
        <v>483</v>
      </c>
    </row>
    <row r="156" spans="1:6">
      <c r="A156" s="181" t="s">
        <v>628</v>
      </c>
      <c r="B156" s="838">
        <f t="shared" si="37"/>
        <v>1244</v>
      </c>
      <c r="D156" s="181">
        <v>1054</v>
      </c>
      <c r="E156" s="181">
        <v>8421</v>
      </c>
      <c r="F156" s="181" t="s">
        <v>477</v>
      </c>
    </row>
    <row r="157" spans="1:6">
      <c r="A157" s="181" t="s">
        <v>629</v>
      </c>
      <c r="B157" s="506">
        <f t="shared" ref="B157:B160" si="38">CEILING(D157*1.28,0.5)</f>
        <v>4968</v>
      </c>
      <c r="D157" s="181">
        <v>3881</v>
      </c>
      <c r="E157" s="181">
        <v>8708</v>
      </c>
      <c r="F157" s="181" t="s">
        <v>499</v>
      </c>
    </row>
    <row r="158" spans="1:6">
      <c r="A158" s="1210" t="s">
        <v>651</v>
      </c>
      <c r="B158" s="506">
        <f t="shared" si="38"/>
        <v>1996</v>
      </c>
      <c r="D158" s="181">
        <v>1559</v>
      </c>
      <c r="E158" s="181">
        <v>8708</v>
      </c>
      <c r="F158" s="181" t="s">
        <v>476</v>
      </c>
    </row>
    <row r="159" spans="1:6">
      <c r="A159" s="181" t="s">
        <v>585</v>
      </c>
      <c r="B159" s="838">
        <f t="shared" ref="B159" si="39">CEILING(D159*1.18,0.5)</f>
        <v>46.5</v>
      </c>
      <c r="D159" s="181">
        <v>39</v>
      </c>
      <c r="E159" s="181">
        <v>8484</v>
      </c>
      <c r="F159" s="181" t="s">
        <v>475</v>
      </c>
    </row>
    <row r="160" spans="1:6">
      <c r="A160" s="181" t="s">
        <v>586</v>
      </c>
      <c r="B160" s="506">
        <f t="shared" si="38"/>
        <v>1668</v>
      </c>
      <c r="D160" s="181">
        <v>1303</v>
      </c>
      <c r="E160" s="181">
        <v>8708</v>
      </c>
      <c r="F160" s="181" t="s">
        <v>653</v>
      </c>
    </row>
    <row r="161" spans="1:6">
      <c r="B161" s="1209"/>
      <c r="F161" s="507"/>
    </row>
    <row r="162" spans="1:6">
      <c r="A162" s="181" t="s">
        <v>648</v>
      </c>
    </row>
    <row r="163" spans="1:6" ht="15" customHeight="1">
      <c r="A163" s="181" t="s">
        <v>568</v>
      </c>
      <c r="B163" s="181"/>
    </row>
  </sheetData>
  <phoneticPr fontId="0" type="noConversion"/>
  <pageMargins left="0.7" right="0.7" top="0.75" bottom="0.75" header="0.3" footer="0.3"/>
  <pageSetup scale="61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81" zoomScaleNormal="81" workbookViewId="0">
      <selection activeCell="G17" sqref="G17:J17"/>
    </sheetView>
  </sheetViews>
  <sheetFormatPr defaultColWidth="6.85546875" defaultRowHeight="18"/>
  <cols>
    <col min="1" max="1" width="6.5703125" style="568" customWidth="1"/>
    <col min="2" max="2" width="13.85546875" style="568" bestFit="1" customWidth="1"/>
    <col min="3" max="3" width="35.42578125" style="568" customWidth="1"/>
    <col min="4" max="4" width="18.7109375" style="568" bestFit="1" customWidth="1"/>
    <col min="5" max="5" width="19" style="568" bestFit="1" customWidth="1"/>
    <col min="6" max="6" width="10.85546875" style="568" customWidth="1"/>
    <col min="7" max="8" width="11.42578125" style="568" bestFit="1" customWidth="1"/>
    <col min="9" max="11" width="11.5703125" style="568" customWidth="1"/>
    <col min="12" max="12" width="13.85546875" style="570" customWidth="1"/>
    <col min="13" max="15" width="13.85546875" style="568" bestFit="1" customWidth="1"/>
    <col min="16" max="205" width="6.85546875" style="568"/>
    <col min="206" max="206" width="6.5703125" style="568" customWidth="1"/>
    <col min="207" max="207" width="13.85546875" style="568" bestFit="1" customWidth="1"/>
    <col min="208" max="208" width="35.42578125" style="568" customWidth="1"/>
    <col min="209" max="209" width="18.7109375" style="568" bestFit="1" customWidth="1"/>
    <col min="210" max="210" width="19" style="568" bestFit="1" customWidth="1"/>
    <col min="211" max="212" width="11.42578125" style="568" customWidth="1"/>
    <col min="213" max="216" width="10.85546875" style="568" customWidth="1"/>
    <col min="217" max="228" width="11.5703125" style="568" customWidth="1"/>
    <col min="229" max="232" width="13.85546875" style="568" customWidth="1"/>
    <col min="233" max="233" width="13.85546875" style="568" bestFit="1" customWidth="1"/>
    <col min="234" max="234" width="13.85546875" style="568" customWidth="1"/>
    <col min="235" max="235" width="13.85546875" style="568" bestFit="1" customWidth="1"/>
    <col min="236" max="236" width="13.85546875" style="568" customWidth="1"/>
    <col min="237" max="237" width="13.85546875" style="568" bestFit="1" customWidth="1"/>
    <col min="238" max="238" width="13.85546875" style="568" customWidth="1"/>
    <col min="239" max="239" width="13.85546875" style="568" bestFit="1" customWidth="1"/>
    <col min="240" max="240" width="13.85546875" style="568" customWidth="1"/>
    <col min="241" max="241" width="13.85546875" style="568" bestFit="1" customWidth="1"/>
    <col min="242" max="242" width="13.85546875" style="568" customWidth="1"/>
    <col min="243" max="243" width="13.85546875" style="568" bestFit="1" customWidth="1"/>
    <col min="244" max="244" width="13.85546875" style="568" customWidth="1"/>
    <col min="245" max="245" width="13.85546875" style="568" bestFit="1" customWidth="1"/>
    <col min="246" max="246" width="13.85546875" style="568" customWidth="1"/>
    <col min="247" max="247" width="13.85546875" style="568" bestFit="1" customWidth="1"/>
    <col min="248" max="248" width="13.85546875" style="568" customWidth="1"/>
    <col min="249" max="249" width="13.85546875" style="568" bestFit="1" customWidth="1"/>
    <col min="250" max="250" width="13.85546875" style="568" customWidth="1"/>
    <col min="251" max="251" width="13.85546875" style="568" bestFit="1" customWidth="1"/>
    <col min="252" max="252" width="13.85546875" style="568" customWidth="1"/>
    <col min="253" max="253" width="13.85546875" style="568" bestFit="1" customWidth="1"/>
    <col min="254" max="254" width="13.85546875" style="568" customWidth="1"/>
    <col min="255" max="255" width="13.85546875" style="568" bestFit="1" customWidth="1"/>
    <col min="256" max="256" width="13.85546875" style="568" customWidth="1"/>
    <col min="257" max="257" width="13.85546875" style="568" bestFit="1" customWidth="1"/>
    <col min="258" max="258" width="13.85546875" style="568" customWidth="1"/>
    <col min="259" max="259" width="13.85546875" style="568" bestFit="1" customWidth="1"/>
    <col min="260" max="260" width="13.85546875" style="568" customWidth="1"/>
    <col min="261" max="261" width="13.85546875" style="568" bestFit="1" customWidth="1"/>
    <col min="262" max="262" width="13.85546875" style="568" customWidth="1"/>
    <col min="263" max="263" width="13.85546875" style="568" bestFit="1" customWidth="1"/>
    <col min="264" max="264" width="13.85546875" style="568" customWidth="1"/>
    <col min="265" max="265" width="13.85546875" style="568" bestFit="1" customWidth="1"/>
    <col min="266" max="266" width="13.85546875" style="568" customWidth="1"/>
    <col min="267" max="267" width="13.85546875" style="568" bestFit="1" customWidth="1"/>
    <col min="268" max="268" width="13.85546875" style="568" customWidth="1"/>
    <col min="269" max="269" width="13.85546875" style="568" bestFit="1" customWidth="1"/>
    <col min="270" max="270" width="13.85546875" style="568" customWidth="1"/>
    <col min="271" max="271" width="13.85546875" style="568" bestFit="1" customWidth="1"/>
    <col min="272" max="461" width="6.85546875" style="568"/>
    <col min="462" max="462" width="6.5703125" style="568" customWidth="1"/>
    <col min="463" max="463" width="13.85546875" style="568" bestFit="1" customWidth="1"/>
    <col min="464" max="464" width="35.42578125" style="568" customWidth="1"/>
    <col min="465" max="465" width="18.7109375" style="568" bestFit="1" customWidth="1"/>
    <col min="466" max="466" width="19" style="568" bestFit="1" customWidth="1"/>
    <col min="467" max="468" width="11.42578125" style="568" customWidth="1"/>
    <col min="469" max="472" width="10.85546875" style="568" customWidth="1"/>
    <col min="473" max="484" width="11.5703125" style="568" customWidth="1"/>
    <col min="485" max="488" width="13.85546875" style="568" customWidth="1"/>
    <col min="489" max="489" width="13.85546875" style="568" bestFit="1" customWidth="1"/>
    <col min="490" max="490" width="13.85546875" style="568" customWidth="1"/>
    <col min="491" max="491" width="13.85546875" style="568" bestFit="1" customWidth="1"/>
    <col min="492" max="492" width="13.85546875" style="568" customWidth="1"/>
    <col min="493" max="493" width="13.85546875" style="568" bestFit="1" customWidth="1"/>
    <col min="494" max="494" width="13.85546875" style="568" customWidth="1"/>
    <col min="495" max="495" width="13.85546875" style="568" bestFit="1" customWidth="1"/>
    <col min="496" max="496" width="13.85546875" style="568" customWidth="1"/>
    <col min="497" max="497" width="13.85546875" style="568" bestFit="1" customWidth="1"/>
    <col min="498" max="498" width="13.85546875" style="568" customWidth="1"/>
    <col min="499" max="499" width="13.85546875" style="568" bestFit="1" customWidth="1"/>
    <col min="500" max="500" width="13.85546875" style="568" customWidth="1"/>
    <col min="501" max="501" width="13.85546875" style="568" bestFit="1" customWidth="1"/>
    <col min="502" max="502" width="13.85546875" style="568" customWidth="1"/>
    <col min="503" max="503" width="13.85546875" style="568" bestFit="1" customWidth="1"/>
    <col min="504" max="504" width="13.85546875" style="568" customWidth="1"/>
    <col min="505" max="505" width="13.85546875" style="568" bestFit="1" customWidth="1"/>
    <col min="506" max="506" width="13.85546875" style="568" customWidth="1"/>
    <col min="507" max="507" width="13.85546875" style="568" bestFit="1" customWidth="1"/>
    <col min="508" max="508" width="13.85546875" style="568" customWidth="1"/>
    <col min="509" max="509" width="13.85546875" style="568" bestFit="1" customWidth="1"/>
    <col min="510" max="510" width="13.85546875" style="568" customWidth="1"/>
    <col min="511" max="511" width="13.85546875" style="568" bestFit="1" customWidth="1"/>
    <col min="512" max="512" width="13.85546875" style="568" customWidth="1"/>
    <col min="513" max="513" width="13.85546875" style="568" bestFit="1" customWidth="1"/>
    <col min="514" max="514" width="13.85546875" style="568" customWidth="1"/>
    <col min="515" max="515" width="13.85546875" style="568" bestFit="1" customWidth="1"/>
    <col min="516" max="516" width="13.85546875" style="568" customWidth="1"/>
    <col min="517" max="517" width="13.85546875" style="568" bestFit="1" customWidth="1"/>
    <col min="518" max="518" width="13.85546875" style="568" customWidth="1"/>
    <col min="519" max="519" width="13.85546875" style="568" bestFit="1" customWidth="1"/>
    <col min="520" max="520" width="13.85546875" style="568" customWidth="1"/>
    <col min="521" max="521" width="13.85546875" style="568" bestFit="1" customWidth="1"/>
    <col min="522" max="522" width="13.85546875" style="568" customWidth="1"/>
    <col min="523" max="523" width="13.85546875" style="568" bestFit="1" customWidth="1"/>
    <col min="524" max="524" width="13.85546875" style="568" customWidth="1"/>
    <col min="525" max="525" width="13.85546875" style="568" bestFit="1" customWidth="1"/>
    <col min="526" max="526" width="13.85546875" style="568" customWidth="1"/>
    <col min="527" max="527" width="13.85546875" style="568" bestFit="1" customWidth="1"/>
    <col min="528" max="717" width="6.85546875" style="568"/>
    <col min="718" max="718" width="6.5703125" style="568" customWidth="1"/>
    <col min="719" max="719" width="13.85546875" style="568" bestFit="1" customWidth="1"/>
    <col min="720" max="720" width="35.42578125" style="568" customWidth="1"/>
    <col min="721" max="721" width="18.7109375" style="568" bestFit="1" customWidth="1"/>
    <col min="722" max="722" width="19" style="568" bestFit="1" customWidth="1"/>
    <col min="723" max="724" width="11.42578125" style="568" customWidth="1"/>
    <col min="725" max="728" width="10.85546875" style="568" customWidth="1"/>
    <col min="729" max="740" width="11.5703125" style="568" customWidth="1"/>
    <col min="741" max="744" width="13.85546875" style="568" customWidth="1"/>
    <col min="745" max="745" width="13.85546875" style="568" bestFit="1" customWidth="1"/>
    <col min="746" max="746" width="13.85546875" style="568" customWidth="1"/>
    <col min="747" max="747" width="13.85546875" style="568" bestFit="1" customWidth="1"/>
    <col min="748" max="748" width="13.85546875" style="568" customWidth="1"/>
    <col min="749" max="749" width="13.85546875" style="568" bestFit="1" customWidth="1"/>
    <col min="750" max="750" width="13.85546875" style="568" customWidth="1"/>
    <col min="751" max="751" width="13.85546875" style="568" bestFit="1" customWidth="1"/>
    <col min="752" max="752" width="13.85546875" style="568" customWidth="1"/>
    <col min="753" max="753" width="13.85546875" style="568" bestFit="1" customWidth="1"/>
    <col min="754" max="754" width="13.85546875" style="568" customWidth="1"/>
    <col min="755" max="755" width="13.85546875" style="568" bestFit="1" customWidth="1"/>
    <col min="756" max="756" width="13.85546875" style="568" customWidth="1"/>
    <col min="757" max="757" width="13.85546875" style="568" bestFit="1" customWidth="1"/>
    <col min="758" max="758" width="13.85546875" style="568" customWidth="1"/>
    <col min="759" max="759" width="13.85546875" style="568" bestFit="1" customWidth="1"/>
    <col min="760" max="760" width="13.85546875" style="568" customWidth="1"/>
    <col min="761" max="761" width="13.85546875" style="568" bestFit="1" customWidth="1"/>
    <col min="762" max="762" width="13.85546875" style="568" customWidth="1"/>
    <col min="763" max="763" width="13.85546875" style="568" bestFit="1" customWidth="1"/>
    <col min="764" max="764" width="13.85546875" style="568" customWidth="1"/>
    <col min="765" max="765" width="13.85546875" style="568" bestFit="1" customWidth="1"/>
    <col min="766" max="766" width="13.85546875" style="568" customWidth="1"/>
    <col min="767" max="767" width="13.85546875" style="568" bestFit="1" customWidth="1"/>
    <col min="768" max="768" width="13.85546875" style="568" customWidth="1"/>
    <col min="769" max="769" width="13.85546875" style="568" bestFit="1" customWidth="1"/>
    <col min="770" max="770" width="13.85546875" style="568" customWidth="1"/>
    <col min="771" max="771" width="13.85546875" style="568" bestFit="1" customWidth="1"/>
    <col min="772" max="772" width="13.85546875" style="568" customWidth="1"/>
    <col min="773" max="773" width="13.85546875" style="568" bestFit="1" customWidth="1"/>
    <col min="774" max="774" width="13.85546875" style="568" customWidth="1"/>
    <col min="775" max="775" width="13.85546875" style="568" bestFit="1" customWidth="1"/>
    <col min="776" max="776" width="13.85546875" style="568" customWidth="1"/>
    <col min="777" max="777" width="13.85546875" style="568" bestFit="1" customWidth="1"/>
    <col min="778" max="778" width="13.85546875" style="568" customWidth="1"/>
    <col min="779" max="779" width="13.85546875" style="568" bestFit="1" customWidth="1"/>
    <col min="780" max="780" width="13.85546875" style="568" customWidth="1"/>
    <col min="781" max="781" width="13.85546875" style="568" bestFit="1" customWidth="1"/>
    <col min="782" max="782" width="13.85546875" style="568" customWidth="1"/>
    <col min="783" max="783" width="13.85546875" style="568" bestFit="1" customWidth="1"/>
    <col min="784" max="973" width="6.85546875" style="568"/>
    <col min="974" max="974" width="6.5703125" style="568" customWidth="1"/>
    <col min="975" max="975" width="13.85546875" style="568" bestFit="1" customWidth="1"/>
    <col min="976" max="976" width="35.42578125" style="568" customWidth="1"/>
    <col min="977" max="977" width="18.7109375" style="568" bestFit="1" customWidth="1"/>
    <col min="978" max="978" width="19" style="568" bestFit="1" customWidth="1"/>
    <col min="979" max="980" width="11.42578125" style="568" customWidth="1"/>
    <col min="981" max="984" width="10.85546875" style="568" customWidth="1"/>
    <col min="985" max="996" width="11.5703125" style="568" customWidth="1"/>
    <col min="997" max="1000" width="13.85546875" style="568" customWidth="1"/>
    <col min="1001" max="1001" width="13.85546875" style="568" bestFit="1" customWidth="1"/>
    <col min="1002" max="1002" width="13.85546875" style="568" customWidth="1"/>
    <col min="1003" max="1003" width="13.85546875" style="568" bestFit="1" customWidth="1"/>
    <col min="1004" max="1004" width="13.85546875" style="568" customWidth="1"/>
    <col min="1005" max="1005" width="13.85546875" style="568" bestFit="1" customWidth="1"/>
    <col min="1006" max="1006" width="13.85546875" style="568" customWidth="1"/>
    <col min="1007" max="1007" width="13.85546875" style="568" bestFit="1" customWidth="1"/>
    <col min="1008" max="1008" width="13.85546875" style="568" customWidth="1"/>
    <col min="1009" max="1009" width="13.85546875" style="568" bestFit="1" customWidth="1"/>
    <col min="1010" max="1010" width="13.85546875" style="568" customWidth="1"/>
    <col min="1011" max="1011" width="13.85546875" style="568" bestFit="1" customWidth="1"/>
    <col min="1012" max="1012" width="13.85546875" style="568" customWidth="1"/>
    <col min="1013" max="1013" width="13.85546875" style="568" bestFit="1" customWidth="1"/>
    <col min="1014" max="1014" width="13.85546875" style="568" customWidth="1"/>
    <col min="1015" max="1015" width="13.85546875" style="568" bestFit="1" customWidth="1"/>
    <col min="1016" max="1016" width="13.85546875" style="568" customWidth="1"/>
    <col min="1017" max="1017" width="13.85546875" style="568" bestFit="1" customWidth="1"/>
    <col min="1018" max="1018" width="13.85546875" style="568" customWidth="1"/>
    <col min="1019" max="1019" width="13.85546875" style="568" bestFit="1" customWidth="1"/>
    <col min="1020" max="1020" width="13.85546875" style="568" customWidth="1"/>
    <col min="1021" max="1021" width="13.85546875" style="568" bestFit="1" customWidth="1"/>
    <col min="1022" max="1022" width="13.85546875" style="568" customWidth="1"/>
    <col min="1023" max="1023" width="13.85546875" style="568" bestFit="1" customWidth="1"/>
    <col min="1024" max="1024" width="13.85546875" style="568" customWidth="1"/>
    <col min="1025" max="1025" width="13.85546875" style="568" bestFit="1" customWidth="1"/>
    <col min="1026" max="1026" width="13.85546875" style="568" customWidth="1"/>
    <col min="1027" max="1027" width="13.85546875" style="568" bestFit="1" customWidth="1"/>
    <col min="1028" max="1028" width="13.85546875" style="568" customWidth="1"/>
    <col min="1029" max="1029" width="13.85546875" style="568" bestFit="1" customWidth="1"/>
    <col min="1030" max="1030" width="13.85546875" style="568" customWidth="1"/>
    <col min="1031" max="1031" width="13.85546875" style="568" bestFit="1" customWidth="1"/>
    <col min="1032" max="1032" width="13.85546875" style="568" customWidth="1"/>
    <col min="1033" max="1033" width="13.85546875" style="568" bestFit="1" customWidth="1"/>
    <col min="1034" max="1034" width="13.85546875" style="568" customWidth="1"/>
    <col min="1035" max="1035" width="13.85546875" style="568" bestFit="1" customWidth="1"/>
    <col min="1036" max="1036" width="13.85546875" style="568" customWidth="1"/>
    <col min="1037" max="1037" width="13.85546875" style="568" bestFit="1" customWidth="1"/>
    <col min="1038" max="1038" width="13.85546875" style="568" customWidth="1"/>
    <col min="1039" max="1039" width="13.85546875" style="568" bestFit="1" customWidth="1"/>
    <col min="1040" max="1229" width="6.85546875" style="568"/>
    <col min="1230" max="1230" width="6.5703125" style="568" customWidth="1"/>
    <col min="1231" max="1231" width="13.85546875" style="568" bestFit="1" customWidth="1"/>
    <col min="1232" max="1232" width="35.42578125" style="568" customWidth="1"/>
    <col min="1233" max="1233" width="18.7109375" style="568" bestFit="1" customWidth="1"/>
    <col min="1234" max="1234" width="19" style="568" bestFit="1" customWidth="1"/>
    <col min="1235" max="1236" width="11.42578125" style="568" customWidth="1"/>
    <col min="1237" max="1240" width="10.85546875" style="568" customWidth="1"/>
    <col min="1241" max="1252" width="11.5703125" style="568" customWidth="1"/>
    <col min="1253" max="1256" width="13.85546875" style="568" customWidth="1"/>
    <col min="1257" max="1257" width="13.85546875" style="568" bestFit="1" customWidth="1"/>
    <col min="1258" max="1258" width="13.85546875" style="568" customWidth="1"/>
    <col min="1259" max="1259" width="13.85546875" style="568" bestFit="1" customWidth="1"/>
    <col min="1260" max="1260" width="13.85546875" style="568" customWidth="1"/>
    <col min="1261" max="1261" width="13.85546875" style="568" bestFit="1" customWidth="1"/>
    <col min="1262" max="1262" width="13.85546875" style="568" customWidth="1"/>
    <col min="1263" max="1263" width="13.85546875" style="568" bestFit="1" customWidth="1"/>
    <col min="1264" max="1264" width="13.85546875" style="568" customWidth="1"/>
    <col min="1265" max="1265" width="13.85546875" style="568" bestFit="1" customWidth="1"/>
    <col min="1266" max="1266" width="13.85546875" style="568" customWidth="1"/>
    <col min="1267" max="1267" width="13.85546875" style="568" bestFit="1" customWidth="1"/>
    <col min="1268" max="1268" width="13.85546875" style="568" customWidth="1"/>
    <col min="1269" max="1269" width="13.85546875" style="568" bestFit="1" customWidth="1"/>
    <col min="1270" max="1270" width="13.85546875" style="568" customWidth="1"/>
    <col min="1271" max="1271" width="13.85546875" style="568" bestFit="1" customWidth="1"/>
    <col min="1272" max="1272" width="13.85546875" style="568" customWidth="1"/>
    <col min="1273" max="1273" width="13.85546875" style="568" bestFit="1" customWidth="1"/>
    <col min="1274" max="1274" width="13.85546875" style="568" customWidth="1"/>
    <col min="1275" max="1275" width="13.85546875" style="568" bestFit="1" customWidth="1"/>
    <col min="1276" max="1276" width="13.85546875" style="568" customWidth="1"/>
    <col min="1277" max="1277" width="13.85546875" style="568" bestFit="1" customWidth="1"/>
    <col min="1278" max="1278" width="13.85546875" style="568" customWidth="1"/>
    <col min="1279" max="1279" width="13.85546875" style="568" bestFit="1" customWidth="1"/>
    <col min="1280" max="1280" width="13.85546875" style="568" customWidth="1"/>
    <col min="1281" max="1281" width="13.85546875" style="568" bestFit="1" customWidth="1"/>
    <col min="1282" max="1282" width="13.85546875" style="568" customWidth="1"/>
    <col min="1283" max="1283" width="13.85546875" style="568" bestFit="1" customWidth="1"/>
    <col min="1284" max="1284" width="13.85546875" style="568" customWidth="1"/>
    <col min="1285" max="1285" width="13.85546875" style="568" bestFit="1" customWidth="1"/>
    <col min="1286" max="1286" width="13.85546875" style="568" customWidth="1"/>
    <col min="1287" max="1287" width="13.85546875" style="568" bestFit="1" customWidth="1"/>
    <col min="1288" max="1288" width="13.85546875" style="568" customWidth="1"/>
    <col min="1289" max="1289" width="13.85546875" style="568" bestFit="1" customWidth="1"/>
    <col min="1290" max="1290" width="13.85546875" style="568" customWidth="1"/>
    <col min="1291" max="1291" width="13.85546875" style="568" bestFit="1" customWidth="1"/>
    <col min="1292" max="1292" width="13.85546875" style="568" customWidth="1"/>
    <col min="1293" max="1293" width="13.85546875" style="568" bestFit="1" customWidth="1"/>
    <col min="1294" max="1294" width="13.85546875" style="568" customWidth="1"/>
    <col min="1295" max="1295" width="13.85546875" style="568" bestFit="1" customWidth="1"/>
    <col min="1296" max="1485" width="6.85546875" style="568"/>
    <col min="1486" max="1486" width="6.5703125" style="568" customWidth="1"/>
    <col min="1487" max="1487" width="13.85546875" style="568" bestFit="1" customWidth="1"/>
    <col min="1488" max="1488" width="35.42578125" style="568" customWidth="1"/>
    <col min="1489" max="1489" width="18.7109375" style="568" bestFit="1" customWidth="1"/>
    <col min="1490" max="1490" width="19" style="568" bestFit="1" customWidth="1"/>
    <col min="1491" max="1492" width="11.42578125" style="568" customWidth="1"/>
    <col min="1493" max="1496" width="10.85546875" style="568" customWidth="1"/>
    <col min="1497" max="1508" width="11.5703125" style="568" customWidth="1"/>
    <col min="1509" max="1512" width="13.85546875" style="568" customWidth="1"/>
    <col min="1513" max="1513" width="13.85546875" style="568" bestFit="1" customWidth="1"/>
    <col min="1514" max="1514" width="13.85546875" style="568" customWidth="1"/>
    <col min="1515" max="1515" width="13.85546875" style="568" bestFit="1" customWidth="1"/>
    <col min="1516" max="1516" width="13.85546875" style="568" customWidth="1"/>
    <col min="1517" max="1517" width="13.85546875" style="568" bestFit="1" customWidth="1"/>
    <col min="1518" max="1518" width="13.85546875" style="568" customWidth="1"/>
    <col min="1519" max="1519" width="13.85546875" style="568" bestFit="1" customWidth="1"/>
    <col min="1520" max="1520" width="13.85546875" style="568" customWidth="1"/>
    <col min="1521" max="1521" width="13.85546875" style="568" bestFit="1" customWidth="1"/>
    <col min="1522" max="1522" width="13.85546875" style="568" customWidth="1"/>
    <col min="1523" max="1523" width="13.85546875" style="568" bestFit="1" customWidth="1"/>
    <col min="1524" max="1524" width="13.85546875" style="568" customWidth="1"/>
    <col min="1525" max="1525" width="13.85546875" style="568" bestFit="1" customWidth="1"/>
    <col min="1526" max="1526" width="13.85546875" style="568" customWidth="1"/>
    <col min="1527" max="1527" width="13.85546875" style="568" bestFit="1" customWidth="1"/>
    <col min="1528" max="1528" width="13.85546875" style="568" customWidth="1"/>
    <col min="1529" max="1529" width="13.85546875" style="568" bestFit="1" customWidth="1"/>
    <col min="1530" max="1530" width="13.85546875" style="568" customWidth="1"/>
    <col min="1531" max="1531" width="13.85546875" style="568" bestFit="1" customWidth="1"/>
    <col min="1532" max="1532" width="13.85546875" style="568" customWidth="1"/>
    <col min="1533" max="1533" width="13.85546875" style="568" bestFit="1" customWidth="1"/>
    <col min="1534" max="1534" width="13.85546875" style="568" customWidth="1"/>
    <col min="1535" max="1535" width="13.85546875" style="568" bestFit="1" customWidth="1"/>
    <col min="1536" max="1536" width="13.85546875" style="568" customWidth="1"/>
    <col min="1537" max="1537" width="13.85546875" style="568" bestFit="1" customWidth="1"/>
    <col min="1538" max="1538" width="13.85546875" style="568" customWidth="1"/>
    <col min="1539" max="1539" width="13.85546875" style="568" bestFit="1" customWidth="1"/>
    <col min="1540" max="1540" width="13.85546875" style="568" customWidth="1"/>
    <col min="1541" max="1541" width="13.85546875" style="568" bestFit="1" customWidth="1"/>
    <col min="1542" max="1542" width="13.85546875" style="568" customWidth="1"/>
    <col min="1543" max="1543" width="13.85546875" style="568" bestFit="1" customWidth="1"/>
    <col min="1544" max="1544" width="13.85546875" style="568" customWidth="1"/>
    <col min="1545" max="1545" width="13.85546875" style="568" bestFit="1" customWidth="1"/>
    <col min="1546" max="1546" width="13.85546875" style="568" customWidth="1"/>
    <col min="1547" max="1547" width="13.85546875" style="568" bestFit="1" customWidth="1"/>
    <col min="1548" max="1548" width="13.85546875" style="568" customWidth="1"/>
    <col min="1549" max="1549" width="13.85546875" style="568" bestFit="1" customWidth="1"/>
    <col min="1550" max="1550" width="13.85546875" style="568" customWidth="1"/>
    <col min="1551" max="1551" width="13.85546875" style="568" bestFit="1" customWidth="1"/>
    <col min="1552" max="1741" width="6.85546875" style="568"/>
    <col min="1742" max="1742" width="6.5703125" style="568" customWidth="1"/>
    <col min="1743" max="1743" width="13.85546875" style="568" bestFit="1" customWidth="1"/>
    <col min="1744" max="1744" width="35.42578125" style="568" customWidth="1"/>
    <col min="1745" max="1745" width="18.7109375" style="568" bestFit="1" customWidth="1"/>
    <col min="1746" max="1746" width="19" style="568" bestFit="1" customWidth="1"/>
    <col min="1747" max="1748" width="11.42578125" style="568" customWidth="1"/>
    <col min="1749" max="1752" width="10.85546875" style="568" customWidth="1"/>
    <col min="1753" max="1764" width="11.5703125" style="568" customWidth="1"/>
    <col min="1765" max="1768" width="13.85546875" style="568" customWidth="1"/>
    <col min="1769" max="1769" width="13.85546875" style="568" bestFit="1" customWidth="1"/>
    <col min="1770" max="1770" width="13.85546875" style="568" customWidth="1"/>
    <col min="1771" max="1771" width="13.85546875" style="568" bestFit="1" customWidth="1"/>
    <col min="1772" max="1772" width="13.85546875" style="568" customWidth="1"/>
    <col min="1773" max="1773" width="13.85546875" style="568" bestFit="1" customWidth="1"/>
    <col min="1774" max="1774" width="13.85546875" style="568" customWidth="1"/>
    <col min="1775" max="1775" width="13.85546875" style="568" bestFit="1" customWidth="1"/>
    <col min="1776" max="1776" width="13.85546875" style="568" customWidth="1"/>
    <col min="1777" max="1777" width="13.85546875" style="568" bestFit="1" customWidth="1"/>
    <col min="1778" max="1778" width="13.85546875" style="568" customWidth="1"/>
    <col min="1779" max="1779" width="13.85546875" style="568" bestFit="1" customWidth="1"/>
    <col min="1780" max="1780" width="13.85546875" style="568" customWidth="1"/>
    <col min="1781" max="1781" width="13.85546875" style="568" bestFit="1" customWidth="1"/>
    <col min="1782" max="1782" width="13.85546875" style="568" customWidth="1"/>
    <col min="1783" max="1783" width="13.85546875" style="568" bestFit="1" customWidth="1"/>
    <col min="1784" max="1784" width="13.85546875" style="568" customWidth="1"/>
    <col min="1785" max="1785" width="13.85546875" style="568" bestFit="1" customWidth="1"/>
    <col min="1786" max="1786" width="13.85546875" style="568" customWidth="1"/>
    <col min="1787" max="1787" width="13.85546875" style="568" bestFit="1" customWidth="1"/>
    <col min="1788" max="1788" width="13.85546875" style="568" customWidth="1"/>
    <col min="1789" max="1789" width="13.85546875" style="568" bestFit="1" customWidth="1"/>
    <col min="1790" max="1790" width="13.85546875" style="568" customWidth="1"/>
    <col min="1791" max="1791" width="13.85546875" style="568" bestFit="1" customWidth="1"/>
    <col min="1792" max="1792" width="13.85546875" style="568" customWidth="1"/>
    <col min="1793" max="1793" width="13.85546875" style="568" bestFit="1" customWidth="1"/>
    <col min="1794" max="1794" width="13.85546875" style="568" customWidth="1"/>
    <col min="1795" max="1795" width="13.85546875" style="568" bestFit="1" customWidth="1"/>
    <col min="1796" max="1796" width="13.85546875" style="568" customWidth="1"/>
    <col min="1797" max="1797" width="13.85546875" style="568" bestFit="1" customWidth="1"/>
    <col min="1798" max="1798" width="13.85546875" style="568" customWidth="1"/>
    <col min="1799" max="1799" width="13.85546875" style="568" bestFit="1" customWidth="1"/>
    <col min="1800" max="1800" width="13.85546875" style="568" customWidth="1"/>
    <col min="1801" max="1801" width="13.85546875" style="568" bestFit="1" customWidth="1"/>
    <col min="1802" max="1802" width="13.85546875" style="568" customWidth="1"/>
    <col min="1803" max="1803" width="13.85546875" style="568" bestFit="1" customWidth="1"/>
    <col min="1804" max="1804" width="13.85546875" style="568" customWidth="1"/>
    <col min="1805" max="1805" width="13.85546875" style="568" bestFit="1" customWidth="1"/>
    <col min="1806" max="1806" width="13.85546875" style="568" customWidth="1"/>
    <col min="1807" max="1807" width="13.85546875" style="568" bestFit="1" customWidth="1"/>
    <col min="1808" max="1997" width="6.85546875" style="568"/>
    <col min="1998" max="1998" width="6.5703125" style="568" customWidth="1"/>
    <col min="1999" max="1999" width="13.85546875" style="568" bestFit="1" customWidth="1"/>
    <col min="2000" max="2000" width="35.42578125" style="568" customWidth="1"/>
    <col min="2001" max="2001" width="18.7109375" style="568" bestFit="1" customWidth="1"/>
    <col min="2002" max="2002" width="19" style="568" bestFit="1" customWidth="1"/>
    <col min="2003" max="2004" width="11.42578125" style="568" customWidth="1"/>
    <col min="2005" max="2008" width="10.85546875" style="568" customWidth="1"/>
    <col min="2009" max="2020" width="11.5703125" style="568" customWidth="1"/>
    <col min="2021" max="2024" width="13.85546875" style="568" customWidth="1"/>
    <col min="2025" max="2025" width="13.85546875" style="568" bestFit="1" customWidth="1"/>
    <col min="2026" max="2026" width="13.85546875" style="568" customWidth="1"/>
    <col min="2027" max="2027" width="13.85546875" style="568" bestFit="1" customWidth="1"/>
    <col min="2028" max="2028" width="13.85546875" style="568" customWidth="1"/>
    <col min="2029" max="2029" width="13.85546875" style="568" bestFit="1" customWidth="1"/>
    <col min="2030" max="2030" width="13.85546875" style="568" customWidth="1"/>
    <col min="2031" max="2031" width="13.85546875" style="568" bestFit="1" customWidth="1"/>
    <col min="2032" max="2032" width="13.85546875" style="568" customWidth="1"/>
    <col min="2033" max="2033" width="13.85546875" style="568" bestFit="1" customWidth="1"/>
    <col min="2034" max="2034" width="13.85546875" style="568" customWidth="1"/>
    <col min="2035" max="2035" width="13.85546875" style="568" bestFit="1" customWidth="1"/>
    <col min="2036" max="2036" width="13.85546875" style="568" customWidth="1"/>
    <col min="2037" max="2037" width="13.85546875" style="568" bestFit="1" customWidth="1"/>
    <col min="2038" max="2038" width="13.85546875" style="568" customWidth="1"/>
    <col min="2039" max="2039" width="13.85546875" style="568" bestFit="1" customWidth="1"/>
    <col min="2040" max="2040" width="13.85546875" style="568" customWidth="1"/>
    <col min="2041" max="2041" width="13.85546875" style="568" bestFit="1" customWidth="1"/>
    <col min="2042" max="2042" width="13.85546875" style="568" customWidth="1"/>
    <col min="2043" max="2043" width="13.85546875" style="568" bestFit="1" customWidth="1"/>
    <col min="2044" max="2044" width="13.85546875" style="568" customWidth="1"/>
    <col min="2045" max="2045" width="13.85546875" style="568" bestFit="1" customWidth="1"/>
    <col min="2046" max="2046" width="13.85546875" style="568" customWidth="1"/>
    <col min="2047" max="2047" width="13.85546875" style="568" bestFit="1" customWidth="1"/>
    <col min="2048" max="2048" width="13.85546875" style="568" customWidth="1"/>
    <col min="2049" max="2049" width="13.85546875" style="568" bestFit="1" customWidth="1"/>
    <col min="2050" max="2050" width="13.85546875" style="568" customWidth="1"/>
    <col min="2051" max="2051" width="13.85546875" style="568" bestFit="1" customWidth="1"/>
    <col min="2052" max="2052" width="13.85546875" style="568" customWidth="1"/>
    <col min="2053" max="2053" width="13.85546875" style="568" bestFit="1" customWidth="1"/>
    <col min="2054" max="2054" width="13.85546875" style="568" customWidth="1"/>
    <col min="2055" max="2055" width="13.85546875" style="568" bestFit="1" customWidth="1"/>
    <col min="2056" max="2056" width="13.85546875" style="568" customWidth="1"/>
    <col min="2057" max="2057" width="13.85546875" style="568" bestFit="1" customWidth="1"/>
    <col min="2058" max="2058" width="13.85546875" style="568" customWidth="1"/>
    <col min="2059" max="2059" width="13.85546875" style="568" bestFit="1" customWidth="1"/>
    <col min="2060" max="2060" width="13.85546875" style="568" customWidth="1"/>
    <col min="2061" max="2061" width="13.85546875" style="568" bestFit="1" customWidth="1"/>
    <col min="2062" max="2062" width="13.85546875" style="568" customWidth="1"/>
    <col min="2063" max="2063" width="13.85546875" style="568" bestFit="1" customWidth="1"/>
    <col min="2064" max="2253" width="6.85546875" style="568"/>
    <col min="2254" max="2254" width="6.5703125" style="568" customWidth="1"/>
    <col min="2255" max="2255" width="13.85546875" style="568" bestFit="1" customWidth="1"/>
    <col min="2256" max="2256" width="35.42578125" style="568" customWidth="1"/>
    <col min="2257" max="2257" width="18.7109375" style="568" bestFit="1" customWidth="1"/>
    <col min="2258" max="2258" width="19" style="568" bestFit="1" customWidth="1"/>
    <col min="2259" max="2260" width="11.42578125" style="568" customWidth="1"/>
    <col min="2261" max="2264" width="10.85546875" style="568" customWidth="1"/>
    <col min="2265" max="2276" width="11.5703125" style="568" customWidth="1"/>
    <col min="2277" max="2280" width="13.85546875" style="568" customWidth="1"/>
    <col min="2281" max="2281" width="13.85546875" style="568" bestFit="1" customWidth="1"/>
    <col min="2282" max="2282" width="13.85546875" style="568" customWidth="1"/>
    <col min="2283" max="2283" width="13.85546875" style="568" bestFit="1" customWidth="1"/>
    <col min="2284" max="2284" width="13.85546875" style="568" customWidth="1"/>
    <col min="2285" max="2285" width="13.85546875" style="568" bestFit="1" customWidth="1"/>
    <col min="2286" max="2286" width="13.85546875" style="568" customWidth="1"/>
    <col min="2287" max="2287" width="13.85546875" style="568" bestFit="1" customWidth="1"/>
    <col min="2288" max="2288" width="13.85546875" style="568" customWidth="1"/>
    <col min="2289" max="2289" width="13.85546875" style="568" bestFit="1" customWidth="1"/>
    <col min="2290" max="2290" width="13.85546875" style="568" customWidth="1"/>
    <col min="2291" max="2291" width="13.85546875" style="568" bestFit="1" customWidth="1"/>
    <col min="2292" max="2292" width="13.85546875" style="568" customWidth="1"/>
    <col min="2293" max="2293" width="13.85546875" style="568" bestFit="1" customWidth="1"/>
    <col min="2294" max="2294" width="13.85546875" style="568" customWidth="1"/>
    <col min="2295" max="2295" width="13.85546875" style="568" bestFit="1" customWidth="1"/>
    <col min="2296" max="2296" width="13.85546875" style="568" customWidth="1"/>
    <col min="2297" max="2297" width="13.85546875" style="568" bestFit="1" customWidth="1"/>
    <col min="2298" max="2298" width="13.85546875" style="568" customWidth="1"/>
    <col min="2299" max="2299" width="13.85546875" style="568" bestFit="1" customWidth="1"/>
    <col min="2300" max="2300" width="13.85546875" style="568" customWidth="1"/>
    <col min="2301" max="2301" width="13.85546875" style="568" bestFit="1" customWidth="1"/>
    <col min="2302" max="2302" width="13.85546875" style="568" customWidth="1"/>
    <col min="2303" max="2303" width="13.85546875" style="568" bestFit="1" customWidth="1"/>
    <col min="2304" max="2304" width="13.85546875" style="568" customWidth="1"/>
    <col min="2305" max="2305" width="13.85546875" style="568" bestFit="1" customWidth="1"/>
    <col min="2306" max="2306" width="13.85546875" style="568" customWidth="1"/>
    <col min="2307" max="2307" width="13.85546875" style="568" bestFit="1" customWidth="1"/>
    <col min="2308" max="2308" width="13.85546875" style="568" customWidth="1"/>
    <col min="2309" max="2309" width="13.85546875" style="568" bestFit="1" customWidth="1"/>
    <col min="2310" max="2310" width="13.85546875" style="568" customWidth="1"/>
    <col min="2311" max="2311" width="13.85546875" style="568" bestFit="1" customWidth="1"/>
    <col min="2312" max="2312" width="13.85546875" style="568" customWidth="1"/>
    <col min="2313" max="2313" width="13.85546875" style="568" bestFit="1" customWidth="1"/>
    <col min="2314" max="2314" width="13.85546875" style="568" customWidth="1"/>
    <col min="2315" max="2315" width="13.85546875" style="568" bestFit="1" customWidth="1"/>
    <col min="2316" max="2316" width="13.85546875" style="568" customWidth="1"/>
    <col min="2317" max="2317" width="13.85546875" style="568" bestFit="1" customWidth="1"/>
    <col min="2318" max="2318" width="13.85546875" style="568" customWidth="1"/>
    <col min="2319" max="2319" width="13.85546875" style="568" bestFit="1" customWidth="1"/>
    <col min="2320" max="2509" width="6.85546875" style="568"/>
    <col min="2510" max="2510" width="6.5703125" style="568" customWidth="1"/>
    <col min="2511" max="2511" width="13.85546875" style="568" bestFit="1" customWidth="1"/>
    <col min="2512" max="2512" width="35.42578125" style="568" customWidth="1"/>
    <col min="2513" max="2513" width="18.7109375" style="568" bestFit="1" customWidth="1"/>
    <col min="2514" max="2514" width="19" style="568" bestFit="1" customWidth="1"/>
    <col min="2515" max="2516" width="11.42578125" style="568" customWidth="1"/>
    <col min="2517" max="2520" width="10.85546875" style="568" customWidth="1"/>
    <col min="2521" max="2532" width="11.5703125" style="568" customWidth="1"/>
    <col min="2533" max="2536" width="13.85546875" style="568" customWidth="1"/>
    <col min="2537" max="2537" width="13.85546875" style="568" bestFit="1" customWidth="1"/>
    <col min="2538" max="2538" width="13.85546875" style="568" customWidth="1"/>
    <col min="2539" max="2539" width="13.85546875" style="568" bestFit="1" customWidth="1"/>
    <col min="2540" max="2540" width="13.85546875" style="568" customWidth="1"/>
    <col min="2541" max="2541" width="13.85546875" style="568" bestFit="1" customWidth="1"/>
    <col min="2542" max="2542" width="13.85546875" style="568" customWidth="1"/>
    <col min="2543" max="2543" width="13.85546875" style="568" bestFit="1" customWidth="1"/>
    <col min="2544" max="2544" width="13.85546875" style="568" customWidth="1"/>
    <col min="2545" max="2545" width="13.85546875" style="568" bestFit="1" customWidth="1"/>
    <col min="2546" max="2546" width="13.85546875" style="568" customWidth="1"/>
    <col min="2547" max="2547" width="13.85546875" style="568" bestFit="1" customWidth="1"/>
    <col min="2548" max="2548" width="13.85546875" style="568" customWidth="1"/>
    <col min="2549" max="2549" width="13.85546875" style="568" bestFit="1" customWidth="1"/>
    <col min="2550" max="2550" width="13.85546875" style="568" customWidth="1"/>
    <col min="2551" max="2551" width="13.85546875" style="568" bestFit="1" customWidth="1"/>
    <col min="2552" max="2552" width="13.85546875" style="568" customWidth="1"/>
    <col min="2553" max="2553" width="13.85546875" style="568" bestFit="1" customWidth="1"/>
    <col min="2554" max="2554" width="13.85546875" style="568" customWidth="1"/>
    <col min="2555" max="2555" width="13.85546875" style="568" bestFit="1" customWidth="1"/>
    <col min="2556" max="2556" width="13.85546875" style="568" customWidth="1"/>
    <col min="2557" max="2557" width="13.85546875" style="568" bestFit="1" customWidth="1"/>
    <col min="2558" max="2558" width="13.85546875" style="568" customWidth="1"/>
    <col min="2559" max="2559" width="13.85546875" style="568" bestFit="1" customWidth="1"/>
    <col min="2560" max="2560" width="13.85546875" style="568" customWidth="1"/>
    <col min="2561" max="2561" width="13.85546875" style="568" bestFit="1" customWidth="1"/>
    <col min="2562" max="2562" width="13.85546875" style="568" customWidth="1"/>
    <col min="2563" max="2563" width="13.85546875" style="568" bestFit="1" customWidth="1"/>
    <col min="2564" max="2564" width="13.85546875" style="568" customWidth="1"/>
    <col min="2565" max="2565" width="13.85546875" style="568" bestFit="1" customWidth="1"/>
    <col min="2566" max="2566" width="13.85546875" style="568" customWidth="1"/>
    <col min="2567" max="2567" width="13.85546875" style="568" bestFit="1" customWidth="1"/>
    <col min="2568" max="2568" width="13.85546875" style="568" customWidth="1"/>
    <col min="2569" max="2569" width="13.85546875" style="568" bestFit="1" customWidth="1"/>
    <col min="2570" max="2570" width="13.85546875" style="568" customWidth="1"/>
    <col min="2571" max="2571" width="13.85546875" style="568" bestFit="1" customWidth="1"/>
    <col min="2572" max="2572" width="13.85546875" style="568" customWidth="1"/>
    <col min="2573" max="2573" width="13.85546875" style="568" bestFit="1" customWidth="1"/>
    <col min="2574" max="2574" width="13.85546875" style="568" customWidth="1"/>
    <col min="2575" max="2575" width="13.85546875" style="568" bestFit="1" customWidth="1"/>
    <col min="2576" max="2765" width="6.85546875" style="568"/>
    <col min="2766" max="2766" width="6.5703125" style="568" customWidth="1"/>
    <col min="2767" max="2767" width="13.85546875" style="568" bestFit="1" customWidth="1"/>
    <col min="2768" max="2768" width="35.42578125" style="568" customWidth="1"/>
    <col min="2769" max="2769" width="18.7109375" style="568" bestFit="1" customWidth="1"/>
    <col min="2770" max="2770" width="19" style="568" bestFit="1" customWidth="1"/>
    <col min="2771" max="2772" width="11.42578125" style="568" customWidth="1"/>
    <col min="2773" max="2776" width="10.85546875" style="568" customWidth="1"/>
    <col min="2777" max="2788" width="11.5703125" style="568" customWidth="1"/>
    <col min="2789" max="2792" width="13.85546875" style="568" customWidth="1"/>
    <col min="2793" max="2793" width="13.85546875" style="568" bestFit="1" customWidth="1"/>
    <col min="2794" max="2794" width="13.85546875" style="568" customWidth="1"/>
    <col min="2795" max="2795" width="13.85546875" style="568" bestFit="1" customWidth="1"/>
    <col min="2796" max="2796" width="13.85546875" style="568" customWidth="1"/>
    <col min="2797" max="2797" width="13.85546875" style="568" bestFit="1" customWidth="1"/>
    <col min="2798" max="2798" width="13.85546875" style="568" customWidth="1"/>
    <col min="2799" max="2799" width="13.85546875" style="568" bestFit="1" customWidth="1"/>
    <col min="2800" max="2800" width="13.85546875" style="568" customWidth="1"/>
    <col min="2801" max="2801" width="13.85546875" style="568" bestFit="1" customWidth="1"/>
    <col min="2802" max="2802" width="13.85546875" style="568" customWidth="1"/>
    <col min="2803" max="2803" width="13.85546875" style="568" bestFit="1" customWidth="1"/>
    <col min="2804" max="2804" width="13.85546875" style="568" customWidth="1"/>
    <col min="2805" max="2805" width="13.85546875" style="568" bestFit="1" customWidth="1"/>
    <col min="2806" max="2806" width="13.85546875" style="568" customWidth="1"/>
    <col min="2807" max="2807" width="13.85546875" style="568" bestFit="1" customWidth="1"/>
    <col min="2808" max="2808" width="13.85546875" style="568" customWidth="1"/>
    <col min="2809" max="2809" width="13.85546875" style="568" bestFit="1" customWidth="1"/>
    <col min="2810" max="2810" width="13.85546875" style="568" customWidth="1"/>
    <col min="2811" max="2811" width="13.85546875" style="568" bestFit="1" customWidth="1"/>
    <col min="2812" max="2812" width="13.85546875" style="568" customWidth="1"/>
    <col min="2813" max="2813" width="13.85546875" style="568" bestFit="1" customWidth="1"/>
    <col min="2814" max="2814" width="13.85546875" style="568" customWidth="1"/>
    <col min="2815" max="2815" width="13.85546875" style="568" bestFit="1" customWidth="1"/>
    <col min="2816" max="2816" width="13.85546875" style="568" customWidth="1"/>
    <col min="2817" max="2817" width="13.85546875" style="568" bestFit="1" customWidth="1"/>
    <col min="2818" max="2818" width="13.85546875" style="568" customWidth="1"/>
    <col min="2819" max="2819" width="13.85546875" style="568" bestFit="1" customWidth="1"/>
    <col min="2820" max="2820" width="13.85546875" style="568" customWidth="1"/>
    <col min="2821" max="2821" width="13.85546875" style="568" bestFit="1" customWidth="1"/>
    <col min="2822" max="2822" width="13.85546875" style="568" customWidth="1"/>
    <col min="2823" max="2823" width="13.85546875" style="568" bestFit="1" customWidth="1"/>
    <col min="2824" max="2824" width="13.85546875" style="568" customWidth="1"/>
    <col min="2825" max="2825" width="13.85546875" style="568" bestFit="1" customWidth="1"/>
    <col min="2826" max="2826" width="13.85546875" style="568" customWidth="1"/>
    <col min="2827" max="2827" width="13.85546875" style="568" bestFit="1" customWidth="1"/>
    <col min="2828" max="2828" width="13.85546875" style="568" customWidth="1"/>
    <col min="2829" max="2829" width="13.85546875" style="568" bestFit="1" customWidth="1"/>
    <col min="2830" max="2830" width="13.85546875" style="568" customWidth="1"/>
    <col min="2831" max="2831" width="13.85546875" style="568" bestFit="1" customWidth="1"/>
    <col min="2832" max="3021" width="6.85546875" style="568"/>
    <col min="3022" max="3022" width="6.5703125" style="568" customWidth="1"/>
    <col min="3023" max="3023" width="13.85546875" style="568" bestFit="1" customWidth="1"/>
    <col min="3024" max="3024" width="35.42578125" style="568" customWidth="1"/>
    <col min="3025" max="3025" width="18.7109375" style="568" bestFit="1" customWidth="1"/>
    <col min="3026" max="3026" width="19" style="568" bestFit="1" customWidth="1"/>
    <col min="3027" max="3028" width="11.42578125" style="568" customWidth="1"/>
    <col min="3029" max="3032" width="10.85546875" style="568" customWidth="1"/>
    <col min="3033" max="3044" width="11.5703125" style="568" customWidth="1"/>
    <col min="3045" max="3048" width="13.85546875" style="568" customWidth="1"/>
    <col min="3049" max="3049" width="13.85546875" style="568" bestFit="1" customWidth="1"/>
    <col min="3050" max="3050" width="13.85546875" style="568" customWidth="1"/>
    <col min="3051" max="3051" width="13.85546875" style="568" bestFit="1" customWidth="1"/>
    <col min="3052" max="3052" width="13.85546875" style="568" customWidth="1"/>
    <col min="3053" max="3053" width="13.85546875" style="568" bestFit="1" customWidth="1"/>
    <col min="3054" max="3054" width="13.85546875" style="568" customWidth="1"/>
    <col min="3055" max="3055" width="13.85546875" style="568" bestFit="1" customWidth="1"/>
    <col min="3056" max="3056" width="13.85546875" style="568" customWidth="1"/>
    <col min="3057" max="3057" width="13.85546875" style="568" bestFit="1" customWidth="1"/>
    <col min="3058" max="3058" width="13.85546875" style="568" customWidth="1"/>
    <col min="3059" max="3059" width="13.85546875" style="568" bestFit="1" customWidth="1"/>
    <col min="3060" max="3060" width="13.85546875" style="568" customWidth="1"/>
    <col min="3061" max="3061" width="13.85546875" style="568" bestFit="1" customWidth="1"/>
    <col min="3062" max="3062" width="13.85546875" style="568" customWidth="1"/>
    <col min="3063" max="3063" width="13.85546875" style="568" bestFit="1" customWidth="1"/>
    <col min="3064" max="3064" width="13.85546875" style="568" customWidth="1"/>
    <col min="3065" max="3065" width="13.85546875" style="568" bestFit="1" customWidth="1"/>
    <col min="3066" max="3066" width="13.85546875" style="568" customWidth="1"/>
    <col min="3067" max="3067" width="13.85546875" style="568" bestFit="1" customWidth="1"/>
    <col min="3068" max="3068" width="13.85546875" style="568" customWidth="1"/>
    <col min="3069" max="3069" width="13.85546875" style="568" bestFit="1" customWidth="1"/>
    <col min="3070" max="3070" width="13.85546875" style="568" customWidth="1"/>
    <col min="3071" max="3071" width="13.85546875" style="568" bestFit="1" customWidth="1"/>
    <col min="3072" max="3072" width="13.85546875" style="568" customWidth="1"/>
    <col min="3073" max="3073" width="13.85546875" style="568" bestFit="1" customWidth="1"/>
    <col min="3074" max="3074" width="13.85546875" style="568" customWidth="1"/>
    <col min="3075" max="3075" width="13.85546875" style="568" bestFit="1" customWidth="1"/>
    <col min="3076" max="3076" width="13.85546875" style="568" customWidth="1"/>
    <col min="3077" max="3077" width="13.85546875" style="568" bestFit="1" customWidth="1"/>
    <col min="3078" max="3078" width="13.85546875" style="568" customWidth="1"/>
    <col min="3079" max="3079" width="13.85546875" style="568" bestFit="1" customWidth="1"/>
    <col min="3080" max="3080" width="13.85546875" style="568" customWidth="1"/>
    <col min="3081" max="3081" width="13.85546875" style="568" bestFit="1" customWidth="1"/>
    <col min="3082" max="3082" width="13.85546875" style="568" customWidth="1"/>
    <col min="3083" max="3083" width="13.85546875" style="568" bestFit="1" customWidth="1"/>
    <col min="3084" max="3084" width="13.85546875" style="568" customWidth="1"/>
    <col min="3085" max="3085" width="13.85546875" style="568" bestFit="1" customWidth="1"/>
    <col min="3086" max="3086" width="13.85546875" style="568" customWidth="1"/>
    <col min="3087" max="3087" width="13.85546875" style="568" bestFit="1" customWidth="1"/>
    <col min="3088" max="3277" width="6.85546875" style="568"/>
    <col min="3278" max="3278" width="6.5703125" style="568" customWidth="1"/>
    <col min="3279" max="3279" width="13.85546875" style="568" bestFit="1" customWidth="1"/>
    <col min="3280" max="3280" width="35.42578125" style="568" customWidth="1"/>
    <col min="3281" max="3281" width="18.7109375" style="568" bestFit="1" customWidth="1"/>
    <col min="3282" max="3282" width="19" style="568" bestFit="1" customWidth="1"/>
    <col min="3283" max="3284" width="11.42578125" style="568" customWidth="1"/>
    <col min="3285" max="3288" width="10.85546875" style="568" customWidth="1"/>
    <col min="3289" max="3300" width="11.5703125" style="568" customWidth="1"/>
    <col min="3301" max="3304" width="13.85546875" style="568" customWidth="1"/>
    <col min="3305" max="3305" width="13.85546875" style="568" bestFit="1" customWidth="1"/>
    <col min="3306" max="3306" width="13.85546875" style="568" customWidth="1"/>
    <col min="3307" max="3307" width="13.85546875" style="568" bestFit="1" customWidth="1"/>
    <col min="3308" max="3308" width="13.85546875" style="568" customWidth="1"/>
    <col min="3309" max="3309" width="13.85546875" style="568" bestFit="1" customWidth="1"/>
    <col min="3310" max="3310" width="13.85546875" style="568" customWidth="1"/>
    <col min="3311" max="3311" width="13.85546875" style="568" bestFit="1" customWidth="1"/>
    <col min="3312" max="3312" width="13.85546875" style="568" customWidth="1"/>
    <col min="3313" max="3313" width="13.85546875" style="568" bestFit="1" customWidth="1"/>
    <col min="3314" max="3314" width="13.85546875" style="568" customWidth="1"/>
    <col min="3315" max="3315" width="13.85546875" style="568" bestFit="1" customWidth="1"/>
    <col min="3316" max="3316" width="13.85546875" style="568" customWidth="1"/>
    <col min="3317" max="3317" width="13.85546875" style="568" bestFit="1" customWidth="1"/>
    <col min="3318" max="3318" width="13.85546875" style="568" customWidth="1"/>
    <col min="3319" max="3319" width="13.85546875" style="568" bestFit="1" customWidth="1"/>
    <col min="3320" max="3320" width="13.85546875" style="568" customWidth="1"/>
    <col min="3321" max="3321" width="13.85546875" style="568" bestFit="1" customWidth="1"/>
    <col min="3322" max="3322" width="13.85546875" style="568" customWidth="1"/>
    <col min="3323" max="3323" width="13.85546875" style="568" bestFit="1" customWidth="1"/>
    <col min="3324" max="3324" width="13.85546875" style="568" customWidth="1"/>
    <col min="3325" max="3325" width="13.85546875" style="568" bestFit="1" customWidth="1"/>
    <col min="3326" max="3326" width="13.85546875" style="568" customWidth="1"/>
    <col min="3327" max="3327" width="13.85546875" style="568" bestFit="1" customWidth="1"/>
    <col min="3328" max="3328" width="13.85546875" style="568" customWidth="1"/>
    <col min="3329" max="3329" width="13.85546875" style="568" bestFit="1" customWidth="1"/>
    <col min="3330" max="3330" width="13.85546875" style="568" customWidth="1"/>
    <col min="3331" max="3331" width="13.85546875" style="568" bestFit="1" customWidth="1"/>
    <col min="3332" max="3332" width="13.85546875" style="568" customWidth="1"/>
    <col min="3333" max="3333" width="13.85546875" style="568" bestFit="1" customWidth="1"/>
    <col min="3334" max="3334" width="13.85546875" style="568" customWidth="1"/>
    <col min="3335" max="3335" width="13.85546875" style="568" bestFit="1" customWidth="1"/>
    <col min="3336" max="3336" width="13.85546875" style="568" customWidth="1"/>
    <col min="3337" max="3337" width="13.85546875" style="568" bestFit="1" customWidth="1"/>
    <col min="3338" max="3338" width="13.85546875" style="568" customWidth="1"/>
    <col min="3339" max="3339" width="13.85546875" style="568" bestFit="1" customWidth="1"/>
    <col min="3340" max="3340" width="13.85546875" style="568" customWidth="1"/>
    <col min="3341" max="3341" width="13.85546875" style="568" bestFit="1" customWidth="1"/>
    <col min="3342" max="3342" width="13.85546875" style="568" customWidth="1"/>
    <col min="3343" max="3343" width="13.85546875" style="568" bestFit="1" customWidth="1"/>
    <col min="3344" max="3533" width="6.85546875" style="568"/>
    <col min="3534" max="3534" width="6.5703125" style="568" customWidth="1"/>
    <col min="3535" max="3535" width="13.85546875" style="568" bestFit="1" customWidth="1"/>
    <col min="3536" max="3536" width="35.42578125" style="568" customWidth="1"/>
    <col min="3537" max="3537" width="18.7109375" style="568" bestFit="1" customWidth="1"/>
    <col min="3538" max="3538" width="19" style="568" bestFit="1" customWidth="1"/>
    <col min="3539" max="3540" width="11.42578125" style="568" customWidth="1"/>
    <col min="3541" max="3544" width="10.85546875" style="568" customWidth="1"/>
    <col min="3545" max="3556" width="11.5703125" style="568" customWidth="1"/>
    <col min="3557" max="3560" width="13.85546875" style="568" customWidth="1"/>
    <col min="3561" max="3561" width="13.85546875" style="568" bestFit="1" customWidth="1"/>
    <col min="3562" max="3562" width="13.85546875" style="568" customWidth="1"/>
    <col min="3563" max="3563" width="13.85546875" style="568" bestFit="1" customWidth="1"/>
    <col min="3564" max="3564" width="13.85546875" style="568" customWidth="1"/>
    <col min="3565" max="3565" width="13.85546875" style="568" bestFit="1" customWidth="1"/>
    <col min="3566" max="3566" width="13.85546875" style="568" customWidth="1"/>
    <col min="3567" max="3567" width="13.85546875" style="568" bestFit="1" customWidth="1"/>
    <col min="3568" max="3568" width="13.85546875" style="568" customWidth="1"/>
    <col min="3569" max="3569" width="13.85546875" style="568" bestFit="1" customWidth="1"/>
    <col min="3570" max="3570" width="13.85546875" style="568" customWidth="1"/>
    <col min="3571" max="3571" width="13.85546875" style="568" bestFit="1" customWidth="1"/>
    <col min="3572" max="3572" width="13.85546875" style="568" customWidth="1"/>
    <col min="3573" max="3573" width="13.85546875" style="568" bestFit="1" customWidth="1"/>
    <col min="3574" max="3574" width="13.85546875" style="568" customWidth="1"/>
    <col min="3575" max="3575" width="13.85546875" style="568" bestFit="1" customWidth="1"/>
    <col min="3576" max="3576" width="13.85546875" style="568" customWidth="1"/>
    <col min="3577" max="3577" width="13.85546875" style="568" bestFit="1" customWidth="1"/>
    <col min="3578" max="3578" width="13.85546875" style="568" customWidth="1"/>
    <col min="3579" max="3579" width="13.85546875" style="568" bestFit="1" customWidth="1"/>
    <col min="3580" max="3580" width="13.85546875" style="568" customWidth="1"/>
    <col min="3581" max="3581" width="13.85546875" style="568" bestFit="1" customWidth="1"/>
    <col min="3582" max="3582" width="13.85546875" style="568" customWidth="1"/>
    <col min="3583" max="3583" width="13.85546875" style="568" bestFit="1" customWidth="1"/>
    <col min="3584" max="3584" width="13.85546875" style="568" customWidth="1"/>
    <col min="3585" max="3585" width="13.85546875" style="568" bestFit="1" customWidth="1"/>
    <col min="3586" max="3586" width="13.85546875" style="568" customWidth="1"/>
    <col min="3587" max="3587" width="13.85546875" style="568" bestFit="1" customWidth="1"/>
    <col min="3588" max="3588" width="13.85546875" style="568" customWidth="1"/>
    <col min="3589" max="3589" width="13.85546875" style="568" bestFit="1" customWidth="1"/>
    <col min="3590" max="3590" width="13.85546875" style="568" customWidth="1"/>
    <col min="3591" max="3591" width="13.85546875" style="568" bestFit="1" customWidth="1"/>
    <col min="3592" max="3592" width="13.85546875" style="568" customWidth="1"/>
    <col min="3593" max="3593" width="13.85546875" style="568" bestFit="1" customWidth="1"/>
    <col min="3594" max="3594" width="13.85546875" style="568" customWidth="1"/>
    <col min="3595" max="3595" width="13.85546875" style="568" bestFit="1" customWidth="1"/>
    <col min="3596" max="3596" width="13.85546875" style="568" customWidth="1"/>
    <col min="3597" max="3597" width="13.85546875" style="568" bestFit="1" customWidth="1"/>
    <col min="3598" max="3598" width="13.85546875" style="568" customWidth="1"/>
    <col min="3599" max="3599" width="13.85546875" style="568" bestFit="1" customWidth="1"/>
    <col min="3600" max="3789" width="6.85546875" style="568"/>
    <col min="3790" max="3790" width="6.5703125" style="568" customWidth="1"/>
    <col min="3791" max="3791" width="13.85546875" style="568" bestFit="1" customWidth="1"/>
    <col min="3792" max="3792" width="35.42578125" style="568" customWidth="1"/>
    <col min="3793" max="3793" width="18.7109375" style="568" bestFit="1" customWidth="1"/>
    <col min="3794" max="3794" width="19" style="568" bestFit="1" customWidth="1"/>
    <col min="3795" max="3796" width="11.42578125" style="568" customWidth="1"/>
    <col min="3797" max="3800" width="10.85546875" style="568" customWidth="1"/>
    <col min="3801" max="3812" width="11.5703125" style="568" customWidth="1"/>
    <col min="3813" max="3816" width="13.85546875" style="568" customWidth="1"/>
    <col min="3817" max="3817" width="13.85546875" style="568" bestFit="1" customWidth="1"/>
    <col min="3818" max="3818" width="13.85546875" style="568" customWidth="1"/>
    <col min="3819" max="3819" width="13.85546875" style="568" bestFit="1" customWidth="1"/>
    <col min="3820" max="3820" width="13.85546875" style="568" customWidth="1"/>
    <col min="3821" max="3821" width="13.85546875" style="568" bestFit="1" customWidth="1"/>
    <col min="3822" max="3822" width="13.85546875" style="568" customWidth="1"/>
    <col min="3823" max="3823" width="13.85546875" style="568" bestFit="1" customWidth="1"/>
    <col min="3824" max="3824" width="13.85546875" style="568" customWidth="1"/>
    <col min="3825" max="3825" width="13.85546875" style="568" bestFit="1" customWidth="1"/>
    <col min="3826" max="3826" width="13.85546875" style="568" customWidth="1"/>
    <col min="3827" max="3827" width="13.85546875" style="568" bestFit="1" customWidth="1"/>
    <col min="3828" max="3828" width="13.85546875" style="568" customWidth="1"/>
    <col min="3829" max="3829" width="13.85546875" style="568" bestFit="1" customWidth="1"/>
    <col min="3830" max="3830" width="13.85546875" style="568" customWidth="1"/>
    <col min="3831" max="3831" width="13.85546875" style="568" bestFit="1" customWidth="1"/>
    <col min="3832" max="3832" width="13.85546875" style="568" customWidth="1"/>
    <col min="3833" max="3833" width="13.85546875" style="568" bestFit="1" customWidth="1"/>
    <col min="3834" max="3834" width="13.85546875" style="568" customWidth="1"/>
    <col min="3835" max="3835" width="13.85546875" style="568" bestFit="1" customWidth="1"/>
    <col min="3836" max="3836" width="13.85546875" style="568" customWidth="1"/>
    <col min="3837" max="3837" width="13.85546875" style="568" bestFit="1" customWidth="1"/>
    <col min="3838" max="3838" width="13.85546875" style="568" customWidth="1"/>
    <col min="3839" max="3839" width="13.85546875" style="568" bestFit="1" customWidth="1"/>
    <col min="3840" max="3840" width="13.85546875" style="568" customWidth="1"/>
    <col min="3841" max="3841" width="13.85546875" style="568" bestFit="1" customWidth="1"/>
    <col min="3842" max="3842" width="13.85546875" style="568" customWidth="1"/>
    <col min="3843" max="3843" width="13.85546875" style="568" bestFit="1" customWidth="1"/>
    <col min="3844" max="3844" width="13.85546875" style="568" customWidth="1"/>
    <col min="3845" max="3845" width="13.85546875" style="568" bestFit="1" customWidth="1"/>
    <col min="3846" max="3846" width="13.85546875" style="568" customWidth="1"/>
    <col min="3847" max="3847" width="13.85546875" style="568" bestFit="1" customWidth="1"/>
    <col min="3848" max="3848" width="13.85546875" style="568" customWidth="1"/>
    <col min="3849" max="3849" width="13.85546875" style="568" bestFit="1" customWidth="1"/>
    <col min="3850" max="3850" width="13.85546875" style="568" customWidth="1"/>
    <col min="3851" max="3851" width="13.85546875" style="568" bestFit="1" customWidth="1"/>
    <col min="3852" max="3852" width="13.85546875" style="568" customWidth="1"/>
    <col min="3853" max="3853" width="13.85546875" style="568" bestFit="1" customWidth="1"/>
    <col min="3854" max="3854" width="13.85546875" style="568" customWidth="1"/>
    <col min="3855" max="3855" width="13.85546875" style="568" bestFit="1" customWidth="1"/>
    <col min="3856" max="4045" width="6.85546875" style="568"/>
    <col min="4046" max="4046" width="6.5703125" style="568" customWidth="1"/>
    <col min="4047" max="4047" width="13.85546875" style="568" bestFit="1" customWidth="1"/>
    <col min="4048" max="4048" width="35.42578125" style="568" customWidth="1"/>
    <col min="4049" max="4049" width="18.7109375" style="568" bestFit="1" customWidth="1"/>
    <col min="4050" max="4050" width="19" style="568" bestFit="1" customWidth="1"/>
    <col min="4051" max="4052" width="11.42578125" style="568" customWidth="1"/>
    <col min="4053" max="4056" width="10.85546875" style="568" customWidth="1"/>
    <col min="4057" max="4068" width="11.5703125" style="568" customWidth="1"/>
    <col min="4069" max="4072" width="13.85546875" style="568" customWidth="1"/>
    <col min="4073" max="4073" width="13.85546875" style="568" bestFit="1" customWidth="1"/>
    <col min="4074" max="4074" width="13.85546875" style="568" customWidth="1"/>
    <col min="4075" max="4075" width="13.85546875" style="568" bestFit="1" customWidth="1"/>
    <col min="4076" max="4076" width="13.85546875" style="568" customWidth="1"/>
    <col min="4077" max="4077" width="13.85546875" style="568" bestFit="1" customWidth="1"/>
    <col min="4078" max="4078" width="13.85546875" style="568" customWidth="1"/>
    <col min="4079" max="4079" width="13.85546875" style="568" bestFit="1" customWidth="1"/>
    <col min="4080" max="4080" width="13.85546875" style="568" customWidth="1"/>
    <col min="4081" max="4081" width="13.85546875" style="568" bestFit="1" customWidth="1"/>
    <col min="4082" max="4082" width="13.85546875" style="568" customWidth="1"/>
    <col min="4083" max="4083" width="13.85546875" style="568" bestFit="1" customWidth="1"/>
    <col min="4084" max="4084" width="13.85546875" style="568" customWidth="1"/>
    <col min="4085" max="4085" width="13.85546875" style="568" bestFit="1" customWidth="1"/>
    <col min="4086" max="4086" width="13.85546875" style="568" customWidth="1"/>
    <col min="4087" max="4087" width="13.85546875" style="568" bestFit="1" customWidth="1"/>
    <col min="4088" max="4088" width="13.85546875" style="568" customWidth="1"/>
    <col min="4089" max="4089" width="13.85546875" style="568" bestFit="1" customWidth="1"/>
    <col min="4090" max="4090" width="13.85546875" style="568" customWidth="1"/>
    <col min="4091" max="4091" width="13.85546875" style="568" bestFit="1" customWidth="1"/>
    <col min="4092" max="4092" width="13.85546875" style="568" customWidth="1"/>
    <col min="4093" max="4093" width="13.85546875" style="568" bestFit="1" customWidth="1"/>
    <col min="4094" max="4094" width="13.85546875" style="568" customWidth="1"/>
    <col min="4095" max="4095" width="13.85546875" style="568" bestFit="1" customWidth="1"/>
    <col min="4096" max="4096" width="13.85546875" style="568" customWidth="1"/>
    <col min="4097" max="4097" width="13.85546875" style="568" bestFit="1" customWidth="1"/>
    <col min="4098" max="4098" width="13.85546875" style="568" customWidth="1"/>
    <col min="4099" max="4099" width="13.85546875" style="568" bestFit="1" customWidth="1"/>
    <col min="4100" max="4100" width="13.85546875" style="568" customWidth="1"/>
    <col min="4101" max="4101" width="13.85546875" style="568" bestFit="1" customWidth="1"/>
    <col min="4102" max="4102" width="13.85546875" style="568" customWidth="1"/>
    <col min="4103" max="4103" width="13.85546875" style="568" bestFit="1" customWidth="1"/>
    <col min="4104" max="4104" width="13.85546875" style="568" customWidth="1"/>
    <col min="4105" max="4105" width="13.85546875" style="568" bestFit="1" customWidth="1"/>
    <col min="4106" max="4106" width="13.85546875" style="568" customWidth="1"/>
    <col min="4107" max="4107" width="13.85546875" style="568" bestFit="1" customWidth="1"/>
    <col min="4108" max="4108" width="13.85546875" style="568" customWidth="1"/>
    <col min="4109" max="4109" width="13.85546875" style="568" bestFit="1" customWidth="1"/>
    <col min="4110" max="4110" width="13.85546875" style="568" customWidth="1"/>
    <col min="4111" max="4111" width="13.85546875" style="568" bestFit="1" customWidth="1"/>
    <col min="4112" max="4301" width="6.85546875" style="568"/>
    <col min="4302" max="4302" width="6.5703125" style="568" customWidth="1"/>
    <col min="4303" max="4303" width="13.85546875" style="568" bestFit="1" customWidth="1"/>
    <col min="4304" max="4304" width="35.42578125" style="568" customWidth="1"/>
    <col min="4305" max="4305" width="18.7109375" style="568" bestFit="1" customWidth="1"/>
    <col min="4306" max="4306" width="19" style="568" bestFit="1" customWidth="1"/>
    <col min="4307" max="4308" width="11.42578125" style="568" customWidth="1"/>
    <col min="4309" max="4312" width="10.85546875" style="568" customWidth="1"/>
    <col min="4313" max="4324" width="11.5703125" style="568" customWidth="1"/>
    <col min="4325" max="4328" width="13.85546875" style="568" customWidth="1"/>
    <col min="4329" max="4329" width="13.85546875" style="568" bestFit="1" customWidth="1"/>
    <col min="4330" max="4330" width="13.85546875" style="568" customWidth="1"/>
    <col min="4331" max="4331" width="13.85546875" style="568" bestFit="1" customWidth="1"/>
    <col min="4332" max="4332" width="13.85546875" style="568" customWidth="1"/>
    <col min="4333" max="4333" width="13.85546875" style="568" bestFit="1" customWidth="1"/>
    <col min="4334" max="4334" width="13.85546875" style="568" customWidth="1"/>
    <col min="4335" max="4335" width="13.85546875" style="568" bestFit="1" customWidth="1"/>
    <col min="4336" max="4336" width="13.85546875" style="568" customWidth="1"/>
    <col min="4337" max="4337" width="13.85546875" style="568" bestFit="1" customWidth="1"/>
    <col min="4338" max="4338" width="13.85546875" style="568" customWidth="1"/>
    <col min="4339" max="4339" width="13.85546875" style="568" bestFit="1" customWidth="1"/>
    <col min="4340" max="4340" width="13.85546875" style="568" customWidth="1"/>
    <col min="4341" max="4341" width="13.85546875" style="568" bestFit="1" customWidth="1"/>
    <col min="4342" max="4342" width="13.85546875" style="568" customWidth="1"/>
    <col min="4343" max="4343" width="13.85546875" style="568" bestFit="1" customWidth="1"/>
    <col min="4344" max="4344" width="13.85546875" style="568" customWidth="1"/>
    <col min="4345" max="4345" width="13.85546875" style="568" bestFit="1" customWidth="1"/>
    <col min="4346" max="4346" width="13.85546875" style="568" customWidth="1"/>
    <col min="4347" max="4347" width="13.85546875" style="568" bestFit="1" customWidth="1"/>
    <col min="4348" max="4348" width="13.85546875" style="568" customWidth="1"/>
    <col min="4349" max="4349" width="13.85546875" style="568" bestFit="1" customWidth="1"/>
    <col min="4350" max="4350" width="13.85546875" style="568" customWidth="1"/>
    <col min="4351" max="4351" width="13.85546875" style="568" bestFit="1" customWidth="1"/>
    <col min="4352" max="4352" width="13.85546875" style="568" customWidth="1"/>
    <col min="4353" max="4353" width="13.85546875" style="568" bestFit="1" customWidth="1"/>
    <col min="4354" max="4354" width="13.85546875" style="568" customWidth="1"/>
    <col min="4355" max="4355" width="13.85546875" style="568" bestFit="1" customWidth="1"/>
    <col min="4356" max="4356" width="13.85546875" style="568" customWidth="1"/>
    <col min="4357" max="4357" width="13.85546875" style="568" bestFit="1" customWidth="1"/>
    <col min="4358" max="4358" width="13.85546875" style="568" customWidth="1"/>
    <col min="4359" max="4359" width="13.85546875" style="568" bestFit="1" customWidth="1"/>
    <col min="4360" max="4360" width="13.85546875" style="568" customWidth="1"/>
    <col min="4361" max="4361" width="13.85546875" style="568" bestFit="1" customWidth="1"/>
    <col min="4362" max="4362" width="13.85546875" style="568" customWidth="1"/>
    <col min="4363" max="4363" width="13.85546875" style="568" bestFit="1" customWidth="1"/>
    <col min="4364" max="4364" width="13.85546875" style="568" customWidth="1"/>
    <col min="4365" max="4365" width="13.85546875" style="568" bestFit="1" customWidth="1"/>
    <col min="4366" max="4366" width="13.85546875" style="568" customWidth="1"/>
    <col min="4367" max="4367" width="13.85546875" style="568" bestFit="1" customWidth="1"/>
    <col min="4368" max="4557" width="6.85546875" style="568"/>
    <col min="4558" max="4558" width="6.5703125" style="568" customWidth="1"/>
    <col min="4559" max="4559" width="13.85546875" style="568" bestFit="1" customWidth="1"/>
    <col min="4560" max="4560" width="35.42578125" style="568" customWidth="1"/>
    <col min="4561" max="4561" width="18.7109375" style="568" bestFit="1" customWidth="1"/>
    <col min="4562" max="4562" width="19" style="568" bestFit="1" customWidth="1"/>
    <col min="4563" max="4564" width="11.42578125" style="568" customWidth="1"/>
    <col min="4565" max="4568" width="10.85546875" style="568" customWidth="1"/>
    <col min="4569" max="4580" width="11.5703125" style="568" customWidth="1"/>
    <col min="4581" max="4584" width="13.85546875" style="568" customWidth="1"/>
    <col min="4585" max="4585" width="13.85546875" style="568" bestFit="1" customWidth="1"/>
    <col min="4586" max="4586" width="13.85546875" style="568" customWidth="1"/>
    <col min="4587" max="4587" width="13.85546875" style="568" bestFit="1" customWidth="1"/>
    <col min="4588" max="4588" width="13.85546875" style="568" customWidth="1"/>
    <col min="4589" max="4589" width="13.85546875" style="568" bestFit="1" customWidth="1"/>
    <col min="4590" max="4590" width="13.85546875" style="568" customWidth="1"/>
    <col min="4591" max="4591" width="13.85546875" style="568" bestFit="1" customWidth="1"/>
    <col min="4592" max="4592" width="13.85546875" style="568" customWidth="1"/>
    <col min="4593" max="4593" width="13.85546875" style="568" bestFit="1" customWidth="1"/>
    <col min="4594" max="4594" width="13.85546875" style="568" customWidth="1"/>
    <col min="4595" max="4595" width="13.85546875" style="568" bestFit="1" customWidth="1"/>
    <col min="4596" max="4596" width="13.85546875" style="568" customWidth="1"/>
    <col min="4597" max="4597" width="13.85546875" style="568" bestFit="1" customWidth="1"/>
    <col min="4598" max="4598" width="13.85546875" style="568" customWidth="1"/>
    <col min="4599" max="4599" width="13.85546875" style="568" bestFit="1" customWidth="1"/>
    <col min="4600" max="4600" width="13.85546875" style="568" customWidth="1"/>
    <col min="4601" max="4601" width="13.85546875" style="568" bestFit="1" customWidth="1"/>
    <col min="4602" max="4602" width="13.85546875" style="568" customWidth="1"/>
    <col min="4603" max="4603" width="13.85546875" style="568" bestFit="1" customWidth="1"/>
    <col min="4604" max="4604" width="13.85546875" style="568" customWidth="1"/>
    <col min="4605" max="4605" width="13.85546875" style="568" bestFit="1" customWidth="1"/>
    <col min="4606" max="4606" width="13.85546875" style="568" customWidth="1"/>
    <col min="4607" max="4607" width="13.85546875" style="568" bestFit="1" customWidth="1"/>
    <col min="4608" max="4608" width="13.85546875" style="568" customWidth="1"/>
    <col min="4609" max="4609" width="13.85546875" style="568" bestFit="1" customWidth="1"/>
    <col min="4610" max="4610" width="13.85546875" style="568" customWidth="1"/>
    <col min="4611" max="4611" width="13.85546875" style="568" bestFit="1" customWidth="1"/>
    <col min="4612" max="4612" width="13.85546875" style="568" customWidth="1"/>
    <col min="4613" max="4613" width="13.85546875" style="568" bestFit="1" customWidth="1"/>
    <col min="4614" max="4614" width="13.85546875" style="568" customWidth="1"/>
    <col min="4615" max="4615" width="13.85546875" style="568" bestFit="1" customWidth="1"/>
    <col min="4616" max="4616" width="13.85546875" style="568" customWidth="1"/>
    <col min="4617" max="4617" width="13.85546875" style="568" bestFit="1" customWidth="1"/>
    <col min="4618" max="4618" width="13.85546875" style="568" customWidth="1"/>
    <col min="4619" max="4619" width="13.85546875" style="568" bestFit="1" customWidth="1"/>
    <col min="4620" max="4620" width="13.85546875" style="568" customWidth="1"/>
    <col min="4621" max="4621" width="13.85546875" style="568" bestFit="1" customWidth="1"/>
    <col min="4622" max="4622" width="13.85546875" style="568" customWidth="1"/>
    <col min="4623" max="4623" width="13.85546875" style="568" bestFit="1" customWidth="1"/>
    <col min="4624" max="4813" width="6.85546875" style="568"/>
    <col min="4814" max="4814" width="6.5703125" style="568" customWidth="1"/>
    <col min="4815" max="4815" width="13.85546875" style="568" bestFit="1" customWidth="1"/>
    <col min="4816" max="4816" width="35.42578125" style="568" customWidth="1"/>
    <col min="4817" max="4817" width="18.7109375" style="568" bestFit="1" customWidth="1"/>
    <col min="4818" max="4818" width="19" style="568" bestFit="1" customWidth="1"/>
    <col min="4819" max="4820" width="11.42578125" style="568" customWidth="1"/>
    <col min="4821" max="4824" width="10.85546875" style="568" customWidth="1"/>
    <col min="4825" max="4836" width="11.5703125" style="568" customWidth="1"/>
    <col min="4837" max="4840" width="13.85546875" style="568" customWidth="1"/>
    <col min="4841" max="4841" width="13.85546875" style="568" bestFit="1" customWidth="1"/>
    <col min="4842" max="4842" width="13.85546875" style="568" customWidth="1"/>
    <col min="4843" max="4843" width="13.85546875" style="568" bestFit="1" customWidth="1"/>
    <col min="4844" max="4844" width="13.85546875" style="568" customWidth="1"/>
    <col min="4845" max="4845" width="13.85546875" style="568" bestFit="1" customWidth="1"/>
    <col min="4846" max="4846" width="13.85546875" style="568" customWidth="1"/>
    <col min="4847" max="4847" width="13.85546875" style="568" bestFit="1" customWidth="1"/>
    <col min="4848" max="4848" width="13.85546875" style="568" customWidth="1"/>
    <col min="4849" max="4849" width="13.85546875" style="568" bestFit="1" customWidth="1"/>
    <col min="4850" max="4850" width="13.85546875" style="568" customWidth="1"/>
    <col min="4851" max="4851" width="13.85546875" style="568" bestFit="1" customWidth="1"/>
    <col min="4852" max="4852" width="13.85546875" style="568" customWidth="1"/>
    <col min="4853" max="4853" width="13.85546875" style="568" bestFit="1" customWidth="1"/>
    <col min="4854" max="4854" width="13.85546875" style="568" customWidth="1"/>
    <col min="4855" max="4855" width="13.85546875" style="568" bestFit="1" customWidth="1"/>
    <col min="4856" max="4856" width="13.85546875" style="568" customWidth="1"/>
    <col min="4857" max="4857" width="13.85546875" style="568" bestFit="1" customWidth="1"/>
    <col min="4858" max="4858" width="13.85546875" style="568" customWidth="1"/>
    <col min="4859" max="4859" width="13.85546875" style="568" bestFit="1" customWidth="1"/>
    <col min="4860" max="4860" width="13.85546875" style="568" customWidth="1"/>
    <col min="4861" max="4861" width="13.85546875" style="568" bestFit="1" customWidth="1"/>
    <col min="4862" max="4862" width="13.85546875" style="568" customWidth="1"/>
    <col min="4863" max="4863" width="13.85546875" style="568" bestFit="1" customWidth="1"/>
    <col min="4864" max="4864" width="13.85546875" style="568" customWidth="1"/>
    <col min="4865" max="4865" width="13.85546875" style="568" bestFit="1" customWidth="1"/>
    <col min="4866" max="4866" width="13.85546875" style="568" customWidth="1"/>
    <col min="4867" max="4867" width="13.85546875" style="568" bestFit="1" customWidth="1"/>
    <col min="4868" max="4868" width="13.85546875" style="568" customWidth="1"/>
    <col min="4869" max="4869" width="13.85546875" style="568" bestFit="1" customWidth="1"/>
    <col min="4870" max="4870" width="13.85546875" style="568" customWidth="1"/>
    <col min="4871" max="4871" width="13.85546875" style="568" bestFit="1" customWidth="1"/>
    <col min="4872" max="4872" width="13.85546875" style="568" customWidth="1"/>
    <col min="4873" max="4873" width="13.85546875" style="568" bestFit="1" customWidth="1"/>
    <col min="4874" max="4874" width="13.85546875" style="568" customWidth="1"/>
    <col min="4875" max="4875" width="13.85546875" style="568" bestFit="1" customWidth="1"/>
    <col min="4876" max="4876" width="13.85546875" style="568" customWidth="1"/>
    <col min="4877" max="4877" width="13.85546875" style="568" bestFit="1" customWidth="1"/>
    <col min="4878" max="4878" width="13.85546875" style="568" customWidth="1"/>
    <col min="4879" max="4879" width="13.85546875" style="568" bestFit="1" customWidth="1"/>
    <col min="4880" max="5069" width="6.85546875" style="568"/>
    <col min="5070" max="5070" width="6.5703125" style="568" customWidth="1"/>
    <col min="5071" max="5071" width="13.85546875" style="568" bestFit="1" customWidth="1"/>
    <col min="5072" max="5072" width="35.42578125" style="568" customWidth="1"/>
    <col min="5073" max="5073" width="18.7109375" style="568" bestFit="1" customWidth="1"/>
    <col min="5074" max="5074" width="19" style="568" bestFit="1" customWidth="1"/>
    <col min="5075" max="5076" width="11.42578125" style="568" customWidth="1"/>
    <col min="5077" max="5080" width="10.85546875" style="568" customWidth="1"/>
    <col min="5081" max="5092" width="11.5703125" style="568" customWidth="1"/>
    <col min="5093" max="5096" width="13.85546875" style="568" customWidth="1"/>
    <col min="5097" max="5097" width="13.85546875" style="568" bestFit="1" customWidth="1"/>
    <col min="5098" max="5098" width="13.85546875" style="568" customWidth="1"/>
    <col min="5099" max="5099" width="13.85546875" style="568" bestFit="1" customWidth="1"/>
    <col min="5100" max="5100" width="13.85546875" style="568" customWidth="1"/>
    <col min="5101" max="5101" width="13.85546875" style="568" bestFit="1" customWidth="1"/>
    <col min="5102" max="5102" width="13.85546875" style="568" customWidth="1"/>
    <col min="5103" max="5103" width="13.85546875" style="568" bestFit="1" customWidth="1"/>
    <col min="5104" max="5104" width="13.85546875" style="568" customWidth="1"/>
    <col min="5105" max="5105" width="13.85546875" style="568" bestFit="1" customWidth="1"/>
    <col min="5106" max="5106" width="13.85546875" style="568" customWidth="1"/>
    <col min="5107" max="5107" width="13.85546875" style="568" bestFit="1" customWidth="1"/>
    <col min="5108" max="5108" width="13.85546875" style="568" customWidth="1"/>
    <col min="5109" max="5109" width="13.85546875" style="568" bestFit="1" customWidth="1"/>
    <col min="5110" max="5110" width="13.85546875" style="568" customWidth="1"/>
    <col min="5111" max="5111" width="13.85546875" style="568" bestFit="1" customWidth="1"/>
    <col min="5112" max="5112" width="13.85546875" style="568" customWidth="1"/>
    <col min="5113" max="5113" width="13.85546875" style="568" bestFit="1" customWidth="1"/>
    <col min="5114" max="5114" width="13.85546875" style="568" customWidth="1"/>
    <col min="5115" max="5115" width="13.85546875" style="568" bestFit="1" customWidth="1"/>
    <col min="5116" max="5116" width="13.85546875" style="568" customWidth="1"/>
    <col min="5117" max="5117" width="13.85546875" style="568" bestFit="1" customWidth="1"/>
    <col min="5118" max="5118" width="13.85546875" style="568" customWidth="1"/>
    <col min="5119" max="5119" width="13.85546875" style="568" bestFit="1" customWidth="1"/>
    <col min="5120" max="5120" width="13.85546875" style="568" customWidth="1"/>
    <col min="5121" max="5121" width="13.85546875" style="568" bestFit="1" customWidth="1"/>
    <col min="5122" max="5122" width="13.85546875" style="568" customWidth="1"/>
    <col min="5123" max="5123" width="13.85546875" style="568" bestFit="1" customWidth="1"/>
    <col min="5124" max="5124" width="13.85546875" style="568" customWidth="1"/>
    <col min="5125" max="5125" width="13.85546875" style="568" bestFit="1" customWidth="1"/>
    <col min="5126" max="5126" width="13.85546875" style="568" customWidth="1"/>
    <col min="5127" max="5127" width="13.85546875" style="568" bestFit="1" customWidth="1"/>
    <col min="5128" max="5128" width="13.85546875" style="568" customWidth="1"/>
    <col min="5129" max="5129" width="13.85546875" style="568" bestFit="1" customWidth="1"/>
    <col min="5130" max="5130" width="13.85546875" style="568" customWidth="1"/>
    <col min="5131" max="5131" width="13.85546875" style="568" bestFit="1" customWidth="1"/>
    <col min="5132" max="5132" width="13.85546875" style="568" customWidth="1"/>
    <col min="5133" max="5133" width="13.85546875" style="568" bestFit="1" customWidth="1"/>
    <col min="5134" max="5134" width="13.85546875" style="568" customWidth="1"/>
    <col min="5135" max="5135" width="13.85546875" style="568" bestFit="1" customWidth="1"/>
    <col min="5136" max="5325" width="6.85546875" style="568"/>
    <col min="5326" max="5326" width="6.5703125" style="568" customWidth="1"/>
    <col min="5327" max="5327" width="13.85546875" style="568" bestFit="1" customWidth="1"/>
    <col min="5328" max="5328" width="35.42578125" style="568" customWidth="1"/>
    <col min="5329" max="5329" width="18.7109375" style="568" bestFit="1" customWidth="1"/>
    <col min="5330" max="5330" width="19" style="568" bestFit="1" customWidth="1"/>
    <col min="5331" max="5332" width="11.42578125" style="568" customWidth="1"/>
    <col min="5333" max="5336" width="10.85546875" style="568" customWidth="1"/>
    <col min="5337" max="5348" width="11.5703125" style="568" customWidth="1"/>
    <col min="5349" max="5352" width="13.85546875" style="568" customWidth="1"/>
    <col min="5353" max="5353" width="13.85546875" style="568" bestFit="1" customWidth="1"/>
    <col min="5354" max="5354" width="13.85546875" style="568" customWidth="1"/>
    <col min="5355" max="5355" width="13.85546875" style="568" bestFit="1" customWidth="1"/>
    <col min="5356" max="5356" width="13.85546875" style="568" customWidth="1"/>
    <col min="5357" max="5357" width="13.85546875" style="568" bestFit="1" customWidth="1"/>
    <col min="5358" max="5358" width="13.85546875" style="568" customWidth="1"/>
    <col min="5359" max="5359" width="13.85546875" style="568" bestFit="1" customWidth="1"/>
    <col min="5360" max="5360" width="13.85546875" style="568" customWidth="1"/>
    <col min="5361" max="5361" width="13.85546875" style="568" bestFit="1" customWidth="1"/>
    <col min="5362" max="5362" width="13.85546875" style="568" customWidth="1"/>
    <col min="5363" max="5363" width="13.85546875" style="568" bestFit="1" customWidth="1"/>
    <col min="5364" max="5364" width="13.85546875" style="568" customWidth="1"/>
    <col min="5365" max="5365" width="13.85546875" style="568" bestFit="1" customWidth="1"/>
    <col min="5366" max="5366" width="13.85546875" style="568" customWidth="1"/>
    <col min="5367" max="5367" width="13.85546875" style="568" bestFit="1" customWidth="1"/>
    <col min="5368" max="5368" width="13.85546875" style="568" customWidth="1"/>
    <col min="5369" max="5369" width="13.85546875" style="568" bestFit="1" customWidth="1"/>
    <col min="5370" max="5370" width="13.85546875" style="568" customWidth="1"/>
    <col min="5371" max="5371" width="13.85546875" style="568" bestFit="1" customWidth="1"/>
    <col min="5372" max="5372" width="13.85546875" style="568" customWidth="1"/>
    <col min="5373" max="5373" width="13.85546875" style="568" bestFit="1" customWidth="1"/>
    <col min="5374" max="5374" width="13.85546875" style="568" customWidth="1"/>
    <col min="5375" max="5375" width="13.85546875" style="568" bestFit="1" customWidth="1"/>
    <col min="5376" max="5376" width="13.85546875" style="568" customWidth="1"/>
    <col min="5377" max="5377" width="13.85546875" style="568" bestFit="1" customWidth="1"/>
    <col min="5378" max="5378" width="13.85546875" style="568" customWidth="1"/>
    <col min="5379" max="5379" width="13.85546875" style="568" bestFit="1" customWidth="1"/>
    <col min="5380" max="5380" width="13.85546875" style="568" customWidth="1"/>
    <col min="5381" max="5381" width="13.85546875" style="568" bestFit="1" customWidth="1"/>
    <col min="5382" max="5382" width="13.85546875" style="568" customWidth="1"/>
    <col min="5383" max="5383" width="13.85546875" style="568" bestFit="1" customWidth="1"/>
    <col min="5384" max="5384" width="13.85546875" style="568" customWidth="1"/>
    <col min="5385" max="5385" width="13.85546875" style="568" bestFit="1" customWidth="1"/>
    <col min="5386" max="5386" width="13.85546875" style="568" customWidth="1"/>
    <col min="5387" max="5387" width="13.85546875" style="568" bestFit="1" customWidth="1"/>
    <col min="5388" max="5388" width="13.85546875" style="568" customWidth="1"/>
    <col min="5389" max="5389" width="13.85546875" style="568" bestFit="1" customWidth="1"/>
    <col min="5390" max="5390" width="13.85546875" style="568" customWidth="1"/>
    <col min="5391" max="5391" width="13.85546875" style="568" bestFit="1" customWidth="1"/>
    <col min="5392" max="5581" width="6.85546875" style="568"/>
    <col min="5582" max="5582" width="6.5703125" style="568" customWidth="1"/>
    <col min="5583" max="5583" width="13.85546875" style="568" bestFit="1" customWidth="1"/>
    <col min="5584" max="5584" width="35.42578125" style="568" customWidth="1"/>
    <col min="5585" max="5585" width="18.7109375" style="568" bestFit="1" customWidth="1"/>
    <col min="5586" max="5586" width="19" style="568" bestFit="1" customWidth="1"/>
    <col min="5587" max="5588" width="11.42578125" style="568" customWidth="1"/>
    <col min="5589" max="5592" width="10.85546875" style="568" customWidth="1"/>
    <col min="5593" max="5604" width="11.5703125" style="568" customWidth="1"/>
    <col min="5605" max="5608" width="13.85546875" style="568" customWidth="1"/>
    <col min="5609" max="5609" width="13.85546875" style="568" bestFit="1" customWidth="1"/>
    <col min="5610" max="5610" width="13.85546875" style="568" customWidth="1"/>
    <col min="5611" max="5611" width="13.85546875" style="568" bestFit="1" customWidth="1"/>
    <col min="5612" max="5612" width="13.85546875" style="568" customWidth="1"/>
    <col min="5613" max="5613" width="13.85546875" style="568" bestFit="1" customWidth="1"/>
    <col min="5614" max="5614" width="13.85546875" style="568" customWidth="1"/>
    <col min="5615" max="5615" width="13.85546875" style="568" bestFit="1" customWidth="1"/>
    <col min="5616" max="5616" width="13.85546875" style="568" customWidth="1"/>
    <col min="5617" max="5617" width="13.85546875" style="568" bestFit="1" customWidth="1"/>
    <col min="5618" max="5618" width="13.85546875" style="568" customWidth="1"/>
    <col min="5619" max="5619" width="13.85546875" style="568" bestFit="1" customWidth="1"/>
    <col min="5620" max="5620" width="13.85546875" style="568" customWidth="1"/>
    <col min="5621" max="5621" width="13.85546875" style="568" bestFit="1" customWidth="1"/>
    <col min="5622" max="5622" width="13.85546875" style="568" customWidth="1"/>
    <col min="5623" max="5623" width="13.85546875" style="568" bestFit="1" customWidth="1"/>
    <col min="5624" max="5624" width="13.85546875" style="568" customWidth="1"/>
    <col min="5625" max="5625" width="13.85546875" style="568" bestFit="1" customWidth="1"/>
    <col min="5626" max="5626" width="13.85546875" style="568" customWidth="1"/>
    <col min="5627" max="5627" width="13.85546875" style="568" bestFit="1" customWidth="1"/>
    <col min="5628" max="5628" width="13.85546875" style="568" customWidth="1"/>
    <col min="5629" max="5629" width="13.85546875" style="568" bestFit="1" customWidth="1"/>
    <col min="5630" max="5630" width="13.85546875" style="568" customWidth="1"/>
    <col min="5631" max="5631" width="13.85546875" style="568" bestFit="1" customWidth="1"/>
    <col min="5632" max="5632" width="13.85546875" style="568" customWidth="1"/>
    <col min="5633" max="5633" width="13.85546875" style="568" bestFit="1" customWidth="1"/>
    <col min="5634" max="5634" width="13.85546875" style="568" customWidth="1"/>
    <col min="5635" max="5635" width="13.85546875" style="568" bestFit="1" customWidth="1"/>
    <col min="5636" max="5636" width="13.85546875" style="568" customWidth="1"/>
    <col min="5637" max="5637" width="13.85546875" style="568" bestFit="1" customWidth="1"/>
    <col min="5638" max="5638" width="13.85546875" style="568" customWidth="1"/>
    <col min="5639" max="5639" width="13.85546875" style="568" bestFit="1" customWidth="1"/>
    <col min="5640" max="5640" width="13.85546875" style="568" customWidth="1"/>
    <col min="5641" max="5641" width="13.85546875" style="568" bestFit="1" customWidth="1"/>
    <col min="5642" max="5642" width="13.85546875" style="568" customWidth="1"/>
    <col min="5643" max="5643" width="13.85546875" style="568" bestFit="1" customWidth="1"/>
    <col min="5644" max="5644" width="13.85546875" style="568" customWidth="1"/>
    <col min="5645" max="5645" width="13.85546875" style="568" bestFit="1" customWidth="1"/>
    <col min="5646" max="5646" width="13.85546875" style="568" customWidth="1"/>
    <col min="5647" max="5647" width="13.85546875" style="568" bestFit="1" customWidth="1"/>
    <col min="5648" max="5837" width="6.85546875" style="568"/>
    <col min="5838" max="5838" width="6.5703125" style="568" customWidth="1"/>
    <col min="5839" max="5839" width="13.85546875" style="568" bestFit="1" customWidth="1"/>
    <col min="5840" max="5840" width="35.42578125" style="568" customWidth="1"/>
    <col min="5841" max="5841" width="18.7109375" style="568" bestFit="1" customWidth="1"/>
    <col min="5842" max="5842" width="19" style="568" bestFit="1" customWidth="1"/>
    <col min="5843" max="5844" width="11.42578125" style="568" customWidth="1"/>
    <col min="5845" max="5848" width="10.85546875" style="568" customWidth="1"/>
    <col min="5849" max="5860" width="11.5703125" style="568" customWidth="1"/>
    <col min="5861" max="5864" width="13.85546875" style="568" customWidth="1"/>
    <col min="5865" max="5865" width="13.85546875" style="568" bestFit="1" customWidth="1"/>
    <col min="5866" max="5866" width="13.85546875" style="568" customWidth="1"/>
    <col min="5867" max="5867" width="13.85546875" style="568" bestFit="1" customWidth="1"/>
    <col min="5868" max="5868" width="13.85546875" style="568" customWidth="1"/>
    <col min="5869" max="5869" width="13.85546875" style="568" bestFit="1" customWidth="1"/>
    <col min="5870" max="5870" width="13.85546875" style="568" customWidth="1"/>
    <col min="5871" max="5871" width="13.85546875" style="568" bestFit="1" customWidth="1"/>
    <col min="5872" max="5872" width="13.85546875" style="568" customWidth="1"/>
    <col min="5873" max="5873" width="13.85546875" style="568" bestFit="1" customWidth="1"/>
    <col min="5874" max="5874" width="13.85546875" style="568" customWidth="1"/>
    <col min="5875" max="5875" width="13.85546875" style="568" bestFit="1" customWidth="1"/>
    <col min="5876" max="5876" width="13.85546875" style="568" customWidth="1"/>
    <col min="5877" max="5877" width="13.85546875" style="568" bestFit="1" customWidth="1"/>
    <col min="5878" max="5878" width="13.85546875" style="568" customWidth="1"/>
    <col min="5879" max="5879" width="13.85546875" style="568" bestFit="1" customWidth="1"/>
    <col min="5880" max="5880" width="13.85546875" style="568" customWidth="1"/>
    <col min="5881" max="5881" width="13.85546875" style="568" bestFit="1" customWidth="1"/>
    <col min="5882" max="5882" width="13.85546875" style="568" customWidth="1"/>
    <col min="5883" max="5883" width="13.85546875" style="568" bestFit="1" customWidth="1"/>
    <col min="5884" max="5884" width="13.85546875" style="568" customWidth="1"/>
    <col min="5885" max="5885" width="13.85546875" style="568" bestFit="1" customWidth="1"/>
    <col min="5886" max="5886" width="13.85546875" style="568" customWidth="1"/>
    <col min="5887" max="5887" width="13.85546875" style="568" bestFit="1" customWidth="1"/>
    <col min="5888" max="5888" width="13.85546875" style="568" customWidth="1"/>
    <col min="5889" max="5889" width="13.85546875" style="568" bestFit="1" customWidth="1"/>
    <col min="5890" max="5890" width="13.85546875" style="568" customWidth="1"/>
    <col min="5891" max="5891" width="13.85546875" style="568" bestFit="1" customWidth="1"/>
    <col min="5892" max="5892" width="13.85546875" style="568" customWidth="1"/>
    <col min="5893" max="5893" width="13.85546875" style="568" bestFit="1" customWidth="1"/>
    <col min="5894" max="5894" width="13.85546875" style="568" customWidth="1"/>
    <col min="5895" max="5895" width="13.85546875" style="568" bestFit="1" customWidth="1"/>
    <col min="5896" max="5896" width="13.85546875" style="568" customWidth="1"/>
    <col min="5897" max="5897" width="13.85546875" style="568" bestFit="1" customWidth="1"/>
    <col min="5898" max="5898" width="13.85546875" style="568" customWidth="1"/>
    <col min="5899" max="5899" width="13.85546875" style="568" bestFit="1" customWidth="1"/>
    <col min="5900" max="5900" width="13.85546875" style="568" customWidth="1"/>
    <col min="5901" max="5901" width="13.85546875" style="568" bestFit="1" customWidth="1"/>
    <col min="5902" max="5902" width="13.85546875" style="568" customWidth="1"/>
    <col min="5903" max="5903" width="13.85546875" style="568" bestFit="1" customWidth="1"/>
    <col min="5904" max="6093" width="6.85546875" style="568"/>
    <col min="6094" max="6094" width="6.5703125" style="568" customWidth="1"/>
    <col min="6095" max="6095" width="13.85546875" style="568" bestFit="1" customWidth="1"/>
    <col min="6096" max="6096" width="35.42578125" style="568" customWidth="1"/>
    <col min="6097" max="6097" width="18.7109375" style="568" bestFit="1" customWidth="1"/>
    <col min="6098" max="6098" width="19" style="568" bestFit="1" customWidth="1"/>
    <col min="6099" max="6100" width="11.42578125" style="568" customWidth="1"/>
    <col min="6101" max="6104" width="10.85546875" style="568" customWidth="1"/>
    <col min="6105" max="6116" width="11.5703125" style="568" customWidth="1"/>
    <col min="6117" max="6120" width="13.85546875" style="568" customWidth="1"/>
    <col min="6121" max="6121" width="13.85546875" style="568" bestFit="1" customWidth="1"/>
    <col min="6122" max="6122" width="13.85546875" style="568" customWidth="1"/>
    <col min="6123" max="6123" width="13.85546875" style="568" bestFit="1" customWidth="1"/>
    <col min="6124" max="6124" width="13.85546875" style="568" customWidth="1"/>
    <col min="6125" max="6125" width="13.85546875" style="568" bestFit="1" customWidth="1"/>
    <col min="6126" max="6126" width="13.85546875" style="568" customWidth="1"/>
    <col min="6127" max="6127" width="13.85546875" style="568" bestFit="1" customWidth="1"/>
    <col min="6128" max="6128" width="13.85546875" style="568" customWidth="1"/>
    <col min="6129" max="6129" width="13.85546875" style="568" bestFit="1" customWidth="1"/>
    <col min="6130" max="6130" width="13.85546875" style="568" customWidth="1"/>
    <col min="6131" max="6131" width="13.85546875" style="568" bestFit="1" customWidth="1"/>
    <col min="6132" max="6132" width="13.85546875" style="568" customWidth="1"/>
    <col min="6133" max="6133" width="13.85546875" style="568" bestFit="1" customWidth="1"/>
    <col min="6134" max="6134" width="13.85546875" style="568" customWidth="1"/>
    <col min="6135" max="6135" width="13.85546875" style="568" bestFit="1" customWidth="1"/>
    <col min="6136" max="6136" width="13.85546875" style="568" customWidth="1"/>
    <col min="6137" max="6137" width="13.85546875" style="568" bestFit="1" customWidth="1"/>
    <col min="6138" max="6138" width="13.85546875" style="568" customWidth="1"/>
    <col min="6139" max="6139" width="13.85546875" style="568" bestFit="1" customWidth="1"/>
    <col min="6140" max="6140" width="13.85546875" style="568" customWidth="1"/>
    <col min="6141" max="6141" width="13.85546875" style="568" bestFit="1" customWidth="1"/>
    <col min="6142" max="6142" width="13.85546875" style="568" customWidth="1"/>
    <col min="6143" max="6143" width="13.85546875" style="568" bestFit="1" customWidth="1"/>
    <col min="6144" max="6144" width="13.85546875" style="568" customWidth="1"/>
    <col min="6145" max="6145" width="13.85546875" style="568" bestFit="1" customWidth="1"/>
    <col min="6146" max="6146" width="13.85546875" style="568" customWidth="1"/>
    <col min="6147" max="6147" width="13.85546875" style="568" bestFit="1" customWidth="1"/>
    <col min="6148" max="6148" width="13.85546875" style="568" customWidth="1"/>
    <col min="6149" max="6149" width="13.85546875" style="568" bestFit="1" customWidth="1"/>
    <col min="6150" max="6150" width="13.85546875" style="568" customWidth="1"/>
    <col min="6151" max="6151" width="13.85546875" style="568" bestFit="1" customWidth="1"/>
    <col min="6152" max="6152" width="13.85546875" style="568" customWidth="1"/>
    <col min="6153" max="6153" width="13.85546875" style="568" bestFit="1" customWidth="1"/>
    <col min="6154" max="6154" width="13.85546875" style="568" customWidth="1"/>
    <col min="6155" max="6155" width="13.85546875" style="568" bestFit="1" customWidth="1"/>
    <col min="6156" max="6156" width="13.85546875" style="568" customWidth="1"/>
    <col min="6157" max="6157" width="13.85546875" style="568" bestFit="1" customWidth="1"/>
    <col min="6158" max="6158" width="13.85546875" style="568" customWidth="1"/>
    <col min="6159" max="6159" width="13.85546875" style="568" bestFit="1" customWidth="1"/>
    <col min="6160" max="6349" width="6.85546875" style="568"/>
    <col min="6350" max="6350" width="6.5703125" style="568" customWidth="1"/>
    <col min="6351" max="6351" width="13.85546875" style="568" bestFit="1" customWidth="1"/>
    <col min="6352" max="6352" width="35.42578125" style="568" customWidth="1"/>
    <col min="6353" max="6353" width="18.7109375" style="568" bestFit="1" customWidth="1"/>
    <col min="6354" max="6354" width="19" style="568" bestFit="1" customWidth="1"/>
    <col min="6355" max="6356" width="11.42578125" style="568" customWidth="1"/>
    <col min="6357" max="6360" width="10.85546875" style="568" customWidth="1"/>
    <col min="6361" max="6372" width="11.5703125" style="568" customWidth="1"/>
    <col min="6373" max="6376" width="13.85546875" style="568" customWidth="1"/>
    <col min="6377" max="6377" width="13.85546875" style="568" bestFit="1" customWidth="1"/>
    <col min="6378" max="6378" width="13.85546875" style="568" customWidth="1"/>
    <col min="6379" max="6379" width="13.85546875" style="568" bestFit="1" customWidth="1"/>
    <col min="6380" max="6380" width="13.85546875" style="568" customWidth="1"/>
    <col min="6381" max="6381" width="13.85546875" style="568" bestFit="1" customWidth="1"/>
    <col min="6382" max="6382" width="13.85546875" style="568" customWidth="1"/>
    <col min="6383" max="6383" width="13.85546875" style="568" bestFit="1" customWidth="1"/>
    <col min="6384" max="6384" width="13.85546875" style="568" customWidth="1"/>
    <col min="6385" max="6385" width="13.85546875" style="568" bestFit="1" customWidth="1"/>
    <col min="6386" max="6386" width="13.85546875" style="568" customWidth="1"/>
    <col min="6387" max="6387" width="13.85546875" style="568" bestFit="1" customWidth="1"/>
    <col min="6388" max="6388" width="13.85546875" style="568" customWidth="1"/>
    <col min="6389" max="6389" width="13.85546875" style="568" bestFit="1" customWidth="1"/>
    <col min="6390" max="6390" width="13.85546875" style="568" customWidth="1"/>
    <col min="6391" max="6391" width="13.85546875" style="568" bestFit="1" customWidth="1"/>
    <col min="6392" max="6392" width="13.85546875" style="568" customWidth="1"/>
    <col min="6393" max="6393" width="13.85546875" style="568" bestFit="1" customWidth="1"/>
    <col min="6394" max="6394" width="13.85546875" style="568" customWidth="1"/>
    <col min="6395" max="6395" width="13.85546875" style="568" bestFit="1" customWidth="1"/>
    <col min="6396" max="6396" width="13.85546875" style="568" customWidth="1"/>
    <col min="6397" max="6397" width="13.85546875" style="568" bestFit="1" customWidth="1"/>
    <col min="6398" max="6398" width="13.85546875" style="568" customWidth="1"/>
    <col min="6399" max="6399" width="13.85546875" style="568" bestFit="1" customWidth="1"/>
    <col min="6400" max="6400" width="13.85546875" style="568" customWidth="1"/>
    <col min="6401" max="6401" width="13.85546875" style="568" bestFit="1" customWidth="1"/>
    <col min="6402" max="6402" width="13.85546875" style="568" customWidth="1"/>
    <col min="6403" max="6403" width="13.85546875" style="568" bestFit="1" customWidth="1"/>
    <col min="6404" max="6404" width="13.85546875" style="568" customWidth="1"/>
    <col min="6405" max="6405" width="13.85546875" style="568" bestFit="1" customWidth="1"/>
    <col min="6406" max="6406" width="13.85546875" style="568" customWidth="1"/>
    <col min="6407" max="6407" width="13.85546875" style="568" bestFit="1" customWidth="1"/>
    <col min="6408" max="6408" width="13.85546875" style="568" customWidth="1"/>
    <col min="6409" max="6409" width="13.85546875" style="568" bestFit="1" customWidth="1"/>
    <col min="6410" max="6410" width="13.85546875" style="568" customWidth="1"/>
    <col min="6411" max="6411" width="13.85546875" style="568" bestFit="1" customWidth="1"/>
    <col min="6412" max="6412" width="13.85546875" style="568" customWidth="1"/>
    <col min="6413" max="6413" width="13.85546875" style="568" bestFit="1" customWidth="1"/>
    <col min="6414" max="6414" width="13.85546875" style="568" customWidth="1"/>
    <col min="6415" max="6415" width="13.85546875" style="568" bestFit="1" customWidth="1"/>
    <col min="6416" max="6605" width="6.85546875" style="568"/>
    <col min="6606" max="6606" width="6.5703125" style="568" customWidth="1"/>
    <col min="6607" max="6607" width="13.85546875" style="568" bestFit="1" customWidth="1"/>
    <col min="6608" max="6608" width="35.42578125" style="568" customWidth="1"/>
    <col min="6609" max="6609" width="18.7109375" style="568" bestFit="1" customWidth="1"/>
    <col min="6610" max="6610" width="19" style="568" bestFit="1" customWidth="1"/>
    <col min="6611" max="6612" width="11.42578125" style="568" customWidth="1"/>
    <col min="6613" max="6616" width="10.85546875" style="568" customWidth="1"/>
    <col min="6617" max="6628" width="11.5703125" style="568" customWidth="1"/>
    <col min="6629" max="6632" width="13.85546875" style="568" customWidth="1"/>
    <col min="6633" max="6633" width="13.85546875" style="568" bestFit="1" customWidth="1"/>
    <col min="6634" max="6634" width="13.85546875" style="568" customWidth="1"/>
    <col min="6635" max="6635" width="13.85546875" style="568" bestFit="1" customWidth="1"/>
    <col min="6636" max="6636" width="13.85546875" style="568" customWidth="1"/>
    <col min="6637" max="6637" width="13.85546875" style="568" bestFit="1" customWidth="1"/>
    <col min="6638" max="6638" width="13.85546875" style="568" customWidth="1"/>
    <col min="6639" max="6639" width="13.85546875" style="568" bestFit="1" customWidth="1"/>
    <col min="6640" max="6640" width="13.85546875" style="568" customWidth="1"/>
    <col min="6641" max="6641" width="13.85546875" style="568" bestFit="1" customWidth="1"/>
    <col min="6642" max="6642" width="13.85546875" style="568" customWidth="1"/>
    <col min="6643" max="6643" width="13.85546875" style="568" bestFit="1" customWidth="1"/>
    <col min="6644" max="6644" width="13.85546875" style="568" customWidth="1"/>
    <col min="6645" max="6645" width="13.85546875" style="568" bestFit="1" customWidth="1"/>
    <col min="6646" max="6646" width="13.85546875" style="568" customWidth="1"/>
    <col min="6647" max="6647" width="13.85546875" style="568" bestFit="1" customWidth="1"/>
    <col min="6648" max="6648" width="13.85546875" style="568" customWidth="1"/>
    <col min="6649" max="6649" width="13.85546875" style="568" bestFit="1" customWidth="1"/>
    <col min="6650" max="6650" width="13.85546875" style="568" customWidth="1"/>
    <col min="6651" max="6651" width="13.85546875" style="568" bestFit="1" customWidth="1"/>
    <col min="6652" max="6652" width="13.85546875" style="568" customWidth="1"/>
    <col min="6653" max="6653" width="13.85546875" style="568" bestFit="1" customWidth="1"/>
    <col min="6654" max="6654" width="13.85546875" style="568" customWidth="1"/>
    <col min="6655" max="6655" width="13.85546875" style="568" bestFit="1" customWidth="1"/>
    <col min="6656" max="6656" width="13.85546875" style="568" customWidth="1"/>
    <col min="6657" max="6657" width="13.85546875" style="568" bestFit="1" customWidth="1"/>
    <col min="6658" max="6658" width="13.85546875" style="568" customWidth="1"/>
    <col min="6659" max="6659" width="13.85546875" style="568" bestFit="1" customWidth="1"/>
    <col min="6660" max="6660" width="13.85546875" style="568" customWidth="1"/>
    <col min="6661" max="6661" width="13.85546875" style="568" bestFit="1" customWidth="1"/>
    <col min="6662" max="6662" width="13.85546875" style="568" customWidth="1"/>
    <col min="6663" max="6663" width="13.85546875" style="568" bestFit="1" customWidth="1"/>
    <col min="6664" max="6664" width="13.85546875" style="568" customWidth="1"/>
    <col min="6665" max="6665" width="13.85546875" style="568" bestFit="1" customWidth="1"/>
    <col min="6666" max="6666" width="13.85546875" style="568" customWidth="1"/>
    <col min="6667" max="6667" width="13.85546875" style="568" bestFit="1" customWidth="1"/>
    <col min="6668" max="6668" width="13.85546875" style="568" customWidth="1"/>
    <col min="6669" max="6669" width="13.85546875" style="568" bestFit="1" customWidth="1"/>
    <col min="6670" max="6670" width="13.85546875" style="568" customWidth="1"/>
    <col min="6671" max="6671" width="13.85546875" style="568" bestFit="1" customWidth="1"/>
    <col min="6672" max="6861" width="6.85546875" style="568"/>
    <col min="6862" max="6862" width="6.5703125" style="568" customWidth="1"/>
    <col min="6863" max="6863" width="13.85546875" style="568" bestFit="1" customWidth="1"/>
    <col min="6864" max="6864" width="35.42578125" style="568" customWidth="1"/>
    <col min="6865" max="6865" width="18.7109375" style="568" bestFit="1" customWidth="1"/>
    <col min="6866" max="6866" width="19" style="568" bestFit="1" customWidth="1"/>
    <col min="6867" max="6868" width="11.42578125" style="568" customWidth="1"/>
    <col min="6869" max="6872" width="10.85546875" style="568" customWidth="1"/>
    <col min="6873" max="6884" width="11.5703125" style="568" customWidth="1"/>
    <col min="6885" max="6888" width="13.85546875" style="568" customWidth="1"/>
    <col min="6889" max="6889" width="13.85546875" style="568" bestFit="1" customWidth="1"/>
    <col min="6890" max="6890" width="13.85546875" style="568" customWidth="1"/>
    <col min="6891" max="6891" width="13.85546875" style="568" bestFit="1" customWidth="1"/>
    <col min="6892" max="6892" width="13.85546875" style="568" customWidth="1"/>
    <col min="6893" max="6893" width="13.85546875" style="568" bestFit="1" customWidth="1"/>
    <col min="6894" max="6894" width="13.85546875" style="568" customWidth="1"/>
    <col min="6895" max="6895" width="13.85546875" style="568" bestFit="1" customWidth="1"/>
    <col min="6896" max="6896" width="13.85546875" style="568" customWidth="1"/>
    <col min="6897" max="6897" width="13.85546875" style="568" bestFit="1" customWidth="1"/>
    <col min="6898" max="6898" width="13.85546875" style="568" customWidth="1"/>
    <col min="6899" max="6899" width="13.85546875" style="568" bestFit="1" customWidth="1"/>
    <col min="6900" max="6900" width="13.85546875" style="568" customWidth="1"/>
    <col min="6901" max="6901" width="13.85546875" style="568" bestFit="1" customWidth="1"/>
    <col min="6902" max="6902" width="13.85546875" style="568" customWidth="1"/>
    <col min="6903" max="6903" width="13.85546875" style="568" bestFit="1" customWidth="1"/>
    <col min="6904" max="6904" width="13.85546875" style="568" customWidth="1"/>
    <col min="6905" max="6905" width="13.85546875" style="568" bestFit="1" customWidth="1"/>
    <col min="6906" max="6906" width="13.85546875" style="568" customWidth="1"/>
    <col min="6907" max="6907" width="13.85546875" style="568" bestFit="1" customWidth="1"/>
    <col min="6908" max="6908" width="13.85546875" style="568" customWidth="1"/>
    <col min="6909" max="6909" width="13.85546875" style="568" bestFit="1" customWidth="1"/>
    <col min="6910" max="6910" width="13.85546875" style="568" customWidth="1"/>
    <col min="6911" max="6911" width="13.85546875" style="568" bestFit="1" customWidth="1"/>
    <col min="6912" max="6912" width="13.85546875" style="568" customWidth="1"/>
    <col min="6913" max="6913" width="13.85546875" style="568" bestFit="1" customWidth="1"/>
    <col min="6914" max="6914" width="13.85546875" style="568" customWidth="1"/>
    <col min="6915" max="6915" width="13.85546875" style="568" bestFit="1" customWidth="1"/>
    <col min="6916" max="6916" width="13.85546875" style="568" customWidth="1"/>
    <col min="6917" max="6917" width="13.85546875" style="568" bestFit="1" customWidth="1"/>
    <col min="6918" max="6918" width="13.85546875" style="568" customWidth="1"/>
    <col min="6919" max="6919" width="13.85546875" style="568" bestFit="1" customWidth="1"/>
    <col min="6920" max="6920" width="13.85546875" style="568" customWidth="1"/>
    <col min="6921" max="6921" width="13.85546875" style="568" bestFit="1" customWidth="1"/>
    <col min="6922" max="6922" width="13.85546875" style="568" customWidth="1"/>
    <col min="6923" max="6923" width="13.85546875" style="568" bestFit="1" customWidth="1"/>
    <col min="6924" max="6924" width="13.85546875" style="568" customWidth="1"/>
    <col min="6925" max="6925" width="13.85546875" style="568" bestFit="1" customWidth="1"/>
    <col min="6926" max="6926" width="13.85546875" style="568" customWidth="1"/>
    <col min="6927" max="6927" width="13.85546875" style="568" bestFit="1" customWidth="1"/>
    <col min="6928" max="7117" width="6.85546875" style="568"/>
    <col min="7118" max="7118" width="6.5703125" style="568" customWidth="1"/>
    <col min="7119" max="7119" width="13.85546875" style="568" bestFit="1" customWidth="1"/>
    <col min="7120" max="7120" width="35.42578125" style="568" customWidth="1"/>
    <col min="7121" max="7121" width="18.7109375" style="568" bestFit="1" customWidth="1"/>
    <col min="7122" max="7122" width="19" style="568" bestFit="1" customWidth="1"/>
    <col min="7123" max="7124" width="11.42578125" style="568" customWidth="1"/>
    <col min="7125" max="7128" width="10.85546875" style="568" customWidth="1"/>
    <col min="7129" max="7140" width="11.5703125" style="568" customWidth="1"/>
    <col min="7141" max="7144" width="13.85546875" style="568" customWidth="1"/>
    <col min="7145" max="7145" width="13.85546875" style="568" bestFit="1" customWidth="1"/>
    <col min="7146" max="7146" width="13.85546875" style="568" customWidth="1"/>
    <col min="7147" max="7147" width="13.85546875" style="568" bestFit="1" customWidth="1"/>
    <col min="7148" max="7148" width="13.85546875" style="568" customWidth="1"/>
    <col min="7149" max="7149" width="13.85546875" style="568" bestFit="1" customWidth="1"/>
    <col min="7150" max="7150" width="13.85546875" style="568" customWidth="1"/>
    <col min="7151" max="7151" width="13.85546875" style="568" bestFit="1" customWidth="1"/>
    <col min="7152" max="7152" width="13.85546875" style="568" customWidth="1"/>
    <col min="7153" max="7153" width="13.85546875" style="568" bestFit="1" customWidth="1"/>
    <col min="7154" max="7154" width="13.85546875" style="568" customWidth="1"/>
    <col min="7155" max="7155" width="13.85546875" style="568" bestFit="1" customWidth="1"/>
    <col min="7156" max="7156" width="13.85546875" style="568" customWidth="1"/>
    <col min="7157" max="7157" width="13.85546875" style="568" bestFit="1" customWidth="1"/>
    <col min="7158" max="7158" width="13.85546875" style="568" customWidth="1"/>
    <col min="7159" max="7159" width="13.85546875" style="568" bestFit="1" customWidth="1"/>
    <col min="7160" max="7160" width="13.85546875" style="568" customWidth="1"/>
    <col min="7161" max="7161" width="13.85546875" style="568" bestFit="1" customWidth="1"/>
    <col min="7162" max="7162" width="13.85546875" style="568" customWidth="1"/>
    <col min="7163" max="7163" width="13.85546875" style="568" bestFit="1" customWidth="1"/>
    <col min="7164" max="7164" width="13.85546875" style="568" customWidth="1"/>
    <col min="7165" max="7165" width="13.85546875" style="568" bestFit="1" customWidth="1"/>
    <col min="7166" max="7166" width="13.85546875" style="568" customWidth="1"/>
    <col min="7167" max="7167" width="13.85546875" style="568" bestFit="1" customWidth="1"/>
    <col min="7168" max="7168" width="13.85546875" style="568" customWidth="1"/>
    <col min="7169" max="7169" width="13.85546875" style="568" bestFit="1" customWidth="1"/>
    <col min="7170" max="7170" width="13.85546875" style="568" customWidth="1"/>
    <col min="7171" max="7171" width="13.85546875" style="568" bestFit="1" customWidth="1"/>
    <col min="7172" max="7172" width="13.85546875" style="568" customWidth="1"/>
    <col min="7173" max="7173" width="13.85546875" style="568" bestFit="1" customWidth="1"/>
    <col min="7174" max="7174" width="13.85546875" style="568" customWidth="1"/>
    <col min="7175" max="7175" width="13.85546875" style="568" bestFit="1" customWidth="1"/>
    <col min="7176" max="7176" width="13.85546875" style="568" customWidth="1"/>
    <col min="7177" max="7177" width="13.85546875" style="568" bestFit="1" customWidth="1"/>
    <col min="7178" max="7178" width="13.85546875" style="568" customWidth="1"/>
    <col min="7179" max="7179" width="13.85546875" style="568" bestFit="1" customWidth="1"/>
    <col min="7180" max="7180" width="13.85546875" style="568" customWidth="1"/>
    <col min="7181" max="7181" width="13.85546875" style="568" bestFit="1" customWidth="1"/>
    <col min="7182" max="7182" width="13.85546875" style="568" customWidth="1"/>
    <col min="7183" max="7183" width="13.85546875" style="568" bestFit="1" customWidth="1"/>
    <col min="7184" max="7373" width="6.85546875" style="568"/>
    <col min="7374" max="7374" width="6.5703125" style="568" customWidth="1"/>
    <col min="7375" max="7375" width="13.85546875" style="568" bestFit="1" customWidth="1"/>
    <col min="7376" max="7376" width="35.42578125" style="568" customWidth="1"/>
    <col min="7377" max="7377" width="18.7109375" style="568" bestFit="1" customWidth="1"/>
    <col min="7378" max="7378" width="19" style="568" bestFit="1" customWidth="1"/>
    <col min="7379" max="7380" width="11.42578125" style="568" customWidth="1"/>
    <col min="7381" max="7384" width="10.85546875" style="568" customWidth="1"/>
    <col min="7385" max="7396" width="11.5703125" style="568" customWidth="1"/>
    <col min="7397" max="7400" width="13.85546875" style="568" customWidth="1"/>
    <col min="7401" max="7401" width="13.85546875" style="568" bestFit="1" customWidth="1"/>
    <col min="7402" max="7402" width="13.85546875" style="568" customWidth="1"/>
    <col min="7403" max="7403" width="13.85546875" style="568" bestFit="1" customWidth="1"/>
    <col min="7404" max="7404" width="13.85546875" style="568" customWidth="1"/>
    <col min="7405" max="7405" width="13.85546875" style="568" bestFit="1" customWidth="1"/>
    <col min="7406" max="7406" width="13.85546875" style="568" customWidth="1"/>
    <col min="7407" max="7407" width="13.85546875" style="568" bestFit="1" customWidth="1"/>
    <col min="7408" max="7408" width="13.85546875" style="568" customWidth="1"/>
    <col min="7409" max="7409" width="13.85546875" style="568" bestFit="1" customWidth="1"/>
    <col min="7410" max="7410" width="13.85546875" style="568" customWidth="1"/>
    <col min="7411" max="7411" width="13.85546875" style="568" bestFit="1" customWidth="1"/>
    <col min="7412" max="7412" width="13.85546875" style="568" customWidth="1"/>
    <col min="7413" max="7413" width="13.85546875" style="568" bestFit="1" customWidth="1"/>
    <col min="7414" max="7414" width="13.85546875" style="568" customWidth="1"/>
    <col min="7415" max="7415" width="13.85546875" style="568" bestFit="1" customWidth="1"/>
    <col min="7416" max="7416" width="13.85546875" style="568" customWidth="1"/>
    <col min="7417" max="7417" width="13.85546875" style="568" bestFit="1" customWidth="1"/>
    <col min="7418" max="7418" width="13.85546875" style="568" customWidth="1"/>
    <col min="7419" max="7419" width="13.85546875" style="568" bestFit="1" customWidth="1"/>
    <col min="7420" max="7420" width="13.85546875" style="568" customWidth="1"/>
    <col min="7421" max="7421" width="13.85546875" style="568" bestFit="1" customWidth="1"/>
    <col min="7422" max="7422" width="13.85546875" style="568" customWidth="1"/>
    <col min="7423" max="7423" width="13.85546875" style="568" bestFit="1" customWidth="1"/>
    <col min="7424" max="7424" width="13.85546875" style="568" customWidth="1"/>
    <col min="7425" max="7425" width="13.85546875" style="568" bestFit="1" customWidth="1"/>
    <col min="7426" max="7426" width="13.85546875" style="568" customWidth="1"/>
    <col min="7427" max="7427" width="13.85546875" style="568" bestFit="1" customWidth="1"/>
    <col min="7428" max="7428" width="13.85546875" style="568" customWidth="1"/>
    <col min="7429" max="7429" width="13.85546875" style="568" bestFit="1" customWidth="1"/>
    <col min="7430" max="7430" width="13.85546875" style="568" customWidth="1"/>
    <col min="7431" max="7431" width="13.85546875" style="568" bestFit="1" customWidth="1"/>
    <col min="7432" max="7432" width="13.85546875" style="568" customWidth="1"/>
    <col min="7433" max="7433" width="13.85546875" style="568" bestFit="1" customWidth="1"/>
    <col min="7434" max="7434" width="13.85546875" style="568" customWidth="1"/>
    <col min="7435" max="7435" width="13.85546875" style="568" bestFit="1" customWidth="1"/>
    <col min="7436" max="7436" width="13.85546875" style="568" customWidth="1"/>
    <col min="7437" max="7437" width="13.85546875" style="568" bestFit="1" customWidth="1"/>
    <col min="7438" max="7438" width="13.85546875" style="568" customWidth="1"/>
    <col min="7439" max="7439" width="13.85546875" style="568" bestFit="1" customWidth="1"/>
    <col min="7440" max="7629" width="6.85546875" style="568"/>
    <col min="7630" max="7630" width="6.5703125" style="568" customWidth="1"/>
    <col min="7631" max="7631" width="13.85546875" style="568" bestFit="1" customWidth="1"/>
    <col min="7632" max="7632" width="35.42578125" style="568" customWidth="1"/>
    <col min="7633" max="7633" width="18.7109375" style="568" bestFit="1" customWidth="1"/>
    <col min="7634" max="7634" width="19" style="568" bestFit="1" customWidth="1"/>
    <col min="7635" max="7636" width="11.42578125" style="568" customWidth="1"/>
    <col min="7637" max="7640" width="10.85546875" style="568" customWidth="1"/>
    <col min="7641" max="7652" width="11.5703125" style="568" customWidth="1"/>
    <col min="7653" max="7656" width="13.85546875" style="568" customWidth="1"/>
    <col min="7657" max="7657" width="13.85546875" style="568" bestFit="1" customWidth="1"/>
    <col min="7658" max="7658" width="13.85546875" style="568" customWidth="1"/>
    <col min="7659" max="7659" width="13.85546875" style="568" bestFit="1" customWidth="1"/>
    <col min="7660" max="7660" width="13.85546875" style="568" customWidth="1"/>
    <col min="7661" max="7661" width="13.85546875" style="568" bestFit="1" customWidth="1"/>
    <col min="7662" max="7662" width="13.85546875" style="568" customWidth="1"/>
    <col min="7663" max="7663" width="13.85546875" style="568" bestFit="1" customWidth="1"/>
    <col min="7664" max="7664" width="13.85546875" style="568" customWidth="1"/>
    <col min="7665" max="7665" width="13.85546875" style="568" bestFit="1" customWidth="1"/>
    <col min="7666" max="7666" width="13.85546875" style="568" customWidth="1"/>
    <col min="7667" max="7667" width="13.85546875" style="568" bestFit="1" customWidth="1"/>
    <col min="7668" max="7668" width="13.85546875" style="568" customWidth="1"/>
    <col min="7669" max="7669" width="13.85546875" style="568" bestFit="1" customWidth="1"/>
    <col min="7670" max="7670" width="13.85546875" style="568" customWidth="1"/>
    <col min="7671" max="7671" width="13.85546875" style="568" bestFit="1" customWidth="1"/>
    <col min="7672" max="7672" width="13.85546875" style="568" customWidth="1"/>
    <col min="7673" max="7673" width="13.85546875" style="568" bestFit="1" customWidth="1"/>
    <col min="7674" max="7674" width="13.85546875" style="568" customWidth="1"/>
    <col min="7675" max="7675" width="13.85546875" style="568" bestFit="1" customWidth="1"/>
    <col min="7676" max="7676" width="13.85546875" style="568" customWidth="1"/>
    <col min="7677" max="7677" width="13.85546875" style="568" bestFit="1" customWidth="1"/>
    <col min="7678" max="7678" width="13.85546875" style="568" customWidth="1"/>
    <col min="7679" max="7679" width="13.85546875" style="568" bestFit="1" customWidth="1"/>
    <col min="7680" max="7680" width="13.85546875" style="568" customWidth="1"/>
    <col min="7681" max="7681" width="13.85546875" style="568" bestFit="1" customWidth="1"/>
    <col min="7682" max="7682" width="13.85546875" style="568" customWidth="1"/>
    <col min="7683" max="7683" width="13.85546875" style="568" bestFit="1" customWidth="1"/>
    <col min="7684" max="7684" width="13.85546875" style="568" customWidth="1"/>
    <col min="7685" max="7685" width="13.85546875" style="568" bestFit="1" customWidth="1"/>
    <col min="7686" max="7686" width="13.85546875" style="568" customWidth="1"/>
    <col min="7687" max="7687" width="13.85546875" style="568" bestFit="1" customWidth="1"/>
    <col min="7688" max="7688" width="13.85546875" style="568" customWidth="1"/>
    <col min="7689" max="7689" width="13.85546875" style="568" bestFit="1" customWidth="1"/>
    <col min="7690" max="7690" width="13.85546875" style="568" customWidth="1"/>
    <col min="7691" max="7691" width="13.85546875" style="568" bestFit="1" customWidth="1"/>
    <col min="7692" max="7692" width="13.85546875" style="568" customWidth="1"/>
    <col min="7693" max="7693" width="13.85546875" style="568" bestFit="1" customWidth="1"/>
    <col min="7694" max="7694" width="13.85546875" style="568" customWidth="1"/>
    <col min="7695" max="7695" width="13.85546875" style="568" bestFit="1" customWidth="1"/>
    <col min="7696" max="7885" width="6.85546875" style="568"/>
    <col min="7886" max="7886" width="6.5703125" style="568" customWidth="1"/>
    <col min="7887" max="7887" width="13.85546875" style="568" bestFit="1" customWidth="1"/>
    <col min="7888" max="7888" width="35.42578125" style="568" customWidth="1"/>
    <col min="7889" max="7889" width="18.7109375" style="568" bestFit="1" customWidth="1"/>
    <col min="7890" max="7890" width="19" style="568" bestFit="1" customWidth="1"/>
    <col min="7891" max="7892" width="11.42578125" style="568" customWidth="1"/>
    <col min="7893" max="7896" width="10.85546875" style="568" customWidth="1"/>
    <col min="7897" max="7908" width="11.5703125" style="568" customWidth="1"/>
    <col min="7909" max="7912" width="13.85546875" style="568" customWidth="1"/>
    <col min="7913" max="7913" width="13.85546875" style="568" bestFit="1" customWidth="1"/>
    <col min="7914" max="7914" width="13.85546875" style="568" customWidth="1"/>
    <col min="7915" max="7915" width="13.85546875" style="568" bestFit="1" customWidth="1"/>
    <col min="7916" max="7916" width="13.85546875" style="568" customWidth="1"/>
    <col min="7917" max="7917" width="13.85546875" style="568" bestFit="1" customWidth="1"/>
    <col min="7918" max="7918" width="13.85546875" style="568" customWidth="1"/>
    <col min="7919" max="7919" width="13.85546875" style="568" bestFit="1" customWidth="1"/>
    <col min="7920" max="7920" width="13.85546875" style="568" customWidth="1"/>
    <col min="7921" max="7921" width="13.85546875" style="568" bestFit="1" customWidth="1"/>
    <col min="7922" max="7922" width="13.85546875" style="568" customWidth="1"/>
    <col min="7923" max="7923" width="13.85546875" style="568" bestFit="1" customWidth="1"/>
    <col min="7924" max="7924" width="13.85546875" style="568" customWidth="1"/>
    <col min="7925" max="7925" width="13.85546875" style="568" bestFit="1" customWidth="1"/>
    <col min="7926" max="7926" width="13.85546875" style="568" customWidth="1"/>
    <col min="7927" max="7927" width="13.85546875" style="568" bestFit="1" customWidth="1"/>
    <col min="7928" max="7928" width="13.85546875" style="568" customWidth="1"/>
    <col min="7929" max="7929" width="13.85546875" style="568" bestFit="1" customWidth="1"/>
    <col min="7930" max="7930" width="13.85546875" style="568" customWidth="1"/>
    <col min="7931" max="7931" width="13.85546875" style="568" bestFit="1" customWidth="1"/>
    <col min="7932" max="7932" width="13.85546875" style="568" customWidth="1"/>
    <col min="7933" max="7933" width="13.85546875" style="568" bestFit="1" customWidth="1"/>
    <col min="7934" max="7934" width="13.85546875" style="568" customWidth="1"/>
    <col min="7935" max="7935" width="13.85546875" style="568" bestFit="1" customWidth="1"/>
    <col min="7936" max="7936" width="13.85546875" style="568" customWidth="1"/>
    <col min="7937" max="7937" width="13.85546875" style="568" bestFit="1" customWidth="1"/>
    <col min="7938" max="7938" width="13.85546875" style="568" customWidth="1"/>
    <col min="7939" max="7939" width="13.85546875" style="568" bestFit="1" customWidth="1"/>
    <col min="7940" max="7940" width="13.85546875" style="568" customWidth="1"/>
    <col min="7941" max="7941" width="13.85546875" style="568" bestFit="1" customWidth="1"/>
    <col min="7942" max="7942" width="13.85546875" style="568" customWidth="1"/>
    <col min="7943" max="7943" width="13.85546875" style="568" bestFit="1" customWidth="1"/>
    <col min="7944" max="7944" width="13.85546875" style="568" customWidth="1"/>
    <col min="7945" max="7945" width="13.85546875" style="568" bestFit="1" customWidth="1"/>
    <col min="7946" max="7946" width="13.85546875" style="568" customWidth="1"/>
    <col min="7947" max="7947" width="13.85546875" style="568" bestFit="1" customWidth="1"/>
    <col min="7948" max="7948" width="13.85546875" style="568" customWidth="1"/>
    <col min="7949" max="7949" width="13.85546875" style="568" bestFit="1" customWidth="1"/>
    <col min="7950" max="7950" width="13.85546875" style="568" customWidth="1"/>
    <col min="7951" max="7951" width="13.85546875" style="568" bestFit="1" customWidth="1"/>
    <col min="7952" max="8141" width="6.85546875" style="568"/>
    <col min="8142" max="8142" width="6.5703125" style="568" customWidth="1"/>
    <col min="8143" max="8143" width="13.85546875" style="568" bestFit="1" customWidth="1"/>
    <col min="8144" max="8144" width="35.42578125" style="568" customWidth="1"/>
    <col min="8145" max="8145" width="18.7109375" style="568" bestFit="1" customWidth="1"/>
    <col min="8146" max="8146" width="19" style="568" bestFit="1" customWidth="1"/>
    <col min="8147" max="8148" width="11.42578125" style="568" customWidth="1"/>
    <col min="8149" max="8152" width="10.85546875" style="568" customWidth="1"/>
    <col min="8153" max="8164" width="11.5703125" style="568" customWidth="1"/>
    <col min="8165" max="8168" width="13.85546875" style="568" customWidth="1"/>
    <col min="8169" max="8169" width="13.85546875" style="568" bestFit="1" customWidth="1"/>
    <col min="8170" max="8170" width="13.85546875" style="568" customWidth="1"/>
    <col min="8171" max="8171" width="13.85546875" style="568" bestFit="1" customWidth="1"/>
    <col min="8172" max="8172" width="13.85546875" style="568" customWidth="1"/>
    <col min="8173" max="8173" width="13.85546875" style="568" bestFit="1" customWidth="1"/>
    <col min="8174" max="8174" width="13.85546875" style="568" customWidth="1"/>
    <col min="8175" max="8175" width="13.85546875" style="568" bestFit="1" customWidth="1"/>
    <col min="8176" max="8176" width="13.85546875" style="568" customWidth="1"/>
    <col min="8177" max="8177" width="13.85546875" style="568" bestFit="1" customWidth="1"/>
    <col min="8178" max="8178" width="13.85546875" style="568" customWidth="1"/>
    <col min="8179" max="8179" width="13.85546875" style="568" bestFit="1" customWidth="1"/>
    <col min="8180" max="8180" width="13.85546875" style="568" customWidth="1"/>
    <col min="8181" max="8181" width="13.85546875" style="568" bestFit="1" customWidth="1"/>
    <col min="8182" max="8182" width="13.85546875" style="568" customWidth="1"/>
    <col min="8183" max="8183" width="13.85546875" style="568" bestFit="1" customWidth="1"/>
    <col min="8184" max="8184" width="13.85546875" style="568" customWidth="1"/>
    <col min="8185" max="8185" width="13.85546875" style="568" bestFit="1" customWidth="1"/>
    <col min="8186" max="8186" width="13.85546875" style="568" customWidth="1"/>
    <col min="8187" max="8187" width="13.85546875" style="568" bestFit="1" customWidth="1"/>
    <col min="8188" max="8188" width="13.85546875" style="568" customWidth="1"/>
    <col min="8189" max="8189" width="13.85546875" style="568" bestFit="1" customWidth="1"/>
    <col min="8190" max="8190" width="13.85546875" style="568" customWidth="1"/>
    <col min="8191" max="8191" width="13.85546875" style="568" bestFit="1" customWidth="1"/>
    <col min="8192" max="8192" width="13.85546875" style="568" customWidth="1"/>
    <col min="8193" max="8193" width="13.85546875" style="568" bestFit="1" customWidth="1"/>
    <col min="8194" max="8194" width="13.85546875" style="568" customWidth="1"/>
    <col min="8195" max="8195" width="13.85546875" style="568" bestFit="1" customWidth="1"/>
    <col min="8196" max="8196" width="13.85546875" style="568" customWidth="1"/>
    <col min="8197" max="8197" width="13.85546875" style="568" bestFit="1" customWidth="1"/>
    <col min="8198" max="8198" width="13.85546875" style="568" customWidth="1"/>
    <col min="8199" max="8199" width="13.85546875" style="568" bestFit="1" customWidth="1"/>
    <col min="8200" max="8200" width="13.85546875" style="568" customWidth="1"/>
    <col min="8201" max="8201" width="13.85546875" style="568" bestFit="1" customWidth="1"/>
    <col min="8202" max="8202" width="13.85546875" style="568" customWidth="1"/>
    <col min="8203" max="8203" width="13.85546875" style="568" bestFit="1" customWidth="1"/>
    <col min="8204" max="8204" width="13.85546875" style="568" customWidth="1"/>
    <col min="8205" max="8205" width="13.85546875" style="568" bestFit="1" customWidth="1"/>
    <col min="8206" max="8206" width="13.85546875" style="568" customWidth="1"/>
    <col min="8207" max="8207" width="13.85546875" style="568" bestFit="1" customWidth="1"/>
    <col min="8208" max="8397" width="6.85546875" style="568"/>
    <col min="8398" max="8398" width="6.5703125" style="568" customWidth="1"/>
    <col min="8399" max="8399" width="13.85546875" style="568" bestFit="1" customWidth="1"/>
    <col min="8400" max="8400" width="35.42578125" style="568" customWidth="1"/>
    <col min="8401" max="8401" width="18.7109375" style="568" bestFit="1" customWidth="1"/>
    <col min="8402" max="8402" width="19" style="568" bestFit="1" customWidth="1"/>
    <col min="8403" max="8404" width="11.42578125" style="568" customWidth="1"/>
    <col min="8405" max="8408" width="10.85546875" style="568" customWidth="1"/>
    <col min="8409" max="8420" width="11.5703125" style="568" customWidth="1"/>
    <col min="8421" max="8424" width="13.85546875" style="568" customWidth="1"/>
    <col min="8425" max="8425" width="13.85546875" style="568" bestFit="1" customWidth="1"/>
    <col min="8426" max="8426" width="13.85546875" style="568" customWidth="1"/>
    <col min="8427" max="8427" width="13.85546875" style="568" bestFit="1" customWidth="1"/>
    <col min="8428" max="8428" width="13.85546875" style="568" customWidth="1"/>
    <col min="8429" max="8429" width="13.85546875" style="568" bestFit="1" customWidth="1"/>
    <col min="8430" max="8430" width="13.85546875" style="568" customWidth="1"/>
    <col min="8431" max="8431" width="13.85546875" style="568" bestFit="1" customWidth="1"/>
    <col min="8432" max="8432" width="13.85546875" style="568" customWidth="1"/>
    <col min="8433" max="8433" width="13.85546875" style="568" bestFit="1" customWidth="1"/>
    <col min="8434" max="8434" width="13.85546875" style="568" customWidth="1"/>
    <col min="8435" max="8435" width="13.85546875" style="568" bestFit="1" customWidth="1"/>
    <col min="8436" max="8436" width="13.85546875" style="568" customWidth="1"/>
    <col min="8437" max="8437" width="13.85546875" style="568" bestFit="1" customWidth="1"/>
    <col min="8438" max="8438" width="13.85546875" style="568" customWidth="1"/>
    <col min="8439" max="8439" width="13.85546875" style="568" bestFit="1" customWidth="1"/>
    <col min="8440" max="8440" width="13.85546875" style="568" customWidth="1"/>
    <col min="8441" max="8441" width="13.85546875" style="568" bestFit="1" customWidth="1"/>
    <col min="8442" max="8442" width="13.85546875" style="568" customWidth="1"/>
    <col min="8443" max="8443" width="13.85546875" style="568" bestFit="1" customWidth="1"/>
    <col min="8444" max="8444" width="13.85546875" style="568" customWidth="1"/>
    <col min="8445" max="8445" width="13.85546875" style="568" bestFit="1" customWidth="1"/>
    <col min="8446" max="8446" width="13.85546875" style="568" customWidth="1"/>
    <col min="8447" max="8447" width="13.85546875" style="568" bestFit="1" customWidth="1"/>
    <col min="8448" max="8448" width="13.85546875" style="568" customWidth="1"/>
    <col min="8449" max="8449" width="13.85546875" style="568" bestFit="1" customWidth="1"/>
    <col min="8450" max="8450" width="13.85546875" style="568" customWidth="1"/>
    <col min="8451" max="8451" width="13.85546875" style="568" bestFit="1" customWidth="1"/>
    <col min="8452" max="8452" width="13.85546875" style="568" customWidth="1"/>
    <col min="8453" max="8453" width="13.85546875" style="568" bestFit="1" customWidth="1"/>
    <col min="8454" max="8454" width="13.85546875" style="568" customWidth="1"/>
    <col min="8455" max="8455" width="13.85546875" style="568" bestFit="1" customWidth="1"/>
    <col min="8456" max="8456" width="13.85546875" style="568" customWidth="1"/>
    <col min="8457" max="8457" width="13.85546875" style="568" bestFit="1" customWidth="1"/>
    <col min="8458" max="8458" width="13.85546875" style="568" customWidth="1"/>
    <col min="8459" max="8459" width="13.85546875" style="568" bestFit="1" customWidth="1"/>
    <col min="8460" max="8460" width="13.85546875" style="568" customWidth="1"/>
    <col min="8461" max="8461" width="13.85546875" style="568" bestFit="1" customWidth="1"/>
    <col min="8462" max="8462" width="13.85546875" style="568" customWidth="1"/>
    <col min="8463" max="8463" width="13.85546875" style="568" bestFit="1" customWidth="1"/>
    <col min="8464" max="8653" width="6.85546875" style="568"/>
    <col min="8654" max="8654" width="6.5703125" style="568" customWidth="1"/>
    <col min="8655" max="8655" width="13.85546875" style="568" bestFit="1" customWidth="1"/>
    <col min="8656" max="8656" width="35.42578125" style="568" customWidth="1"/>
    <col min="8657" max="8657" width="18.7109375" style="568" bestFit="1" customWidth="1"/>
    <col min="8658" max="8658" width="19" style="568" bestFit="1" customWidth="1"/>
    <col min="8659" max="8660" width="11.42578125" style="568" customWidth="1"/>
    <col min="8661" max="8664" width="10.85546875" style="568" customWidth="1"/>
    <col min="8665" max="8676" width="11.5703125" style="568" customWidth="1"/>
    <col min="8677" max="8680" width="13.85546875" style="568" customWidth="1"/>
    <col min="8681" max="8681" width="13.85546875" style="568" bestFit="1" customWidth="1"/>
    <col min="8682" max="8682" width="13.85546875" style="568" customWidth="1"/>
    <col min="8683" max="8683" width="13.85546875" style="568" bestFit="1" customWidth="1"/>
    <col min="8684" max="8684" width="13.85546875" style="568" customWidth="1"/>
    <col min="8685" max="8685" width="13.85546875" style="568" bestFit="1" customWidth="1"/>
    <col min="8686" max="8686" width="13.85546875" style="568" customWidth="1"/>
    <col min="8687" max="8687" width="13.85546875" style="568" bestFit="1" customWidth="1"/>
    <col min="8688" max="8688" width="13.85546875" style="568" customWidth="1"/>
    <col min="8689" max="8689" width="13.85546875" style="568" bestFit="1" customWidth="1"/>
    <col min="8690" max="8690" width="13.85546875" style="568" customWidth="1"/>
    <col min="8691" max="8691" width="13.85546875" style="568" bestFit="1" customWidth="1"/>
    <col min="8692" max="8692" width="13.85546875" style="568" customWidth="1"/>
    <col min="8693" max="8693" width="13.85546875" style="568" bestFit="1" customWidth="1"/>
    <col min="8694" max="8694" width="13.85546875" style="568" customWidth="1"/>
    <col min="8695" max="8695" width="13.85546875" style="568" bestFit="1" customWidth="1"/>
    <col min="8696" max="8696" width="13.85546875" style="568" customWidth="1"/>
    <col min="8697" max="8697" width="13.85546875" style="568" bestFit="1" customWidth="1"/>
    <col min="8698" max="8698" width="13.85546875" style="568" customWidth="1"/>
    <col min="8699" max="8699" width="13.85546875" style="568" bestFit="1" customWidth="1"/>
    <col min="8700" max="8700" width="13.85546875" style="568" customWidth="1"/>
    <col min="8701" max="8701" width="13.85546875" style="568" bestFit="1" customWidth="1"/>
    <col min="8702" max="8702" width="13.85546875" style="568" customWidth="1"/>
    <col min="8703" max="8703" width="13.85546875" style="568" bestFit="1" customWidth="1"/>
    <col min="8704" max="8704" width="13.85546875" style="568" customWidth="1"/>
    <col min="8705" max="8705" width="13.85546875" style="568" bestFit="1" customWidth="1"/>
    <col min="8706" max="8706" width="13.85546875" style="568" customWidth="1"/>
    <col min="8707" max="8707" width="13.85546875" style="568" bestFit="1" customWidth="1"/>
    <col min="8708" max="8708" width="13.85546875" style="568" customWidth="1"/>
    <col min="8709" max="8709" width="13.85546875" style="568" bestFit="1" customWidth="1"/>
    <col min="8710" max="8710" width="13.85546875" style="568" customWidth="1"/>
    <col min="8711" max="8711" width="13.85546875" style="568" bestFit="1" customWidth="1"/>
    <col min="8712" max="8712" width="13.85546875" style="568" customWidth="1"/>
    <col min="8713" max="8713" width="13.85546875" style="568" bestFit="1" customWidth="1"/>
    <col min="8714" max="8714" width="13.85546875" style="568" customWidth="1"/>
    <col min="8715" max="8715" width="13.85546875" style="568" bestFit="1" customWidth="1"/>
    <col min="8716" max="8716" width="13.85546875" style="568" customWidth="1"/>
    <col min="8717" max="8717" width="13.85546875" style="568" bestFit="1" customWidth="1"/>
    <col min="8718" max="8718" width="13.85546875" style="568" customWidth="1"/>
    <col min="8719" max="8719" width="13.85546875" style="568" bestFit="1" customWidth="1"/>
    <col min="8720" max="8909" width="6.85546875" style="568"/>
    <col min="8910" max="8910" width="6.5703125" style="568" customWidth="1"/>
    <col min="8911" max="8911" width="13.85546875" style="568" bestFit="1" customWidth="1"/>
    <col min="8912" max="8912" width="35.42578125" style="568" customWidth="1"/>
    <col min="8913" max="8913" width="18.7109375" style="568" bestFit="1" customWidth="1"/>
    <col min="8914" max="8914" width="19" style="568" bestFit="1" customWidth="1"/>
    <col min="8915" max="8916" width="11.42578125" style="568" customWidth="1"/>
    <col min="8917" max="8920" width="10.85546875" style="568" customWidth="1"/>
    <col min="8921" max="8932" width="11.5703125" style="568" customWidth="1"/>
    <col min="8933" max="8936" width="13.85546875" style="568" customWidth="1"/>
    <col min="8937" max="8937" width="13.85546875" style="568" bestFit="1" customWidth="1"/>
    <col min="8938" max="8938" width="13.85546875" style="568" customWidth="1"/>
    <col min="8939" max="8939" width="13.85546875" style="568" bestFit="1" customWidth="1"/>
    <col min="8940" max="8940" width="13.85546875" style="568" customWidth="1"/>
    <col min="8941" max="8941" width="13.85546875" style="568" bestFit="1" customWidth="1"/>
    <col min="8942" max="8942" width="13.85546875" style="568" customWidth="1"/>
    <col min="8943" max="8943" width="13.85546875" style="568" bestFit="1" customWidth="1"/>
    <col min="8944" max="8944" width="13.85546875" style="568" customWidth="1"/>
    <col min="8945" max="8945" width="13.85546875" style="568" bestFit="1" customWidth="1"/>
    <col min="8946" max="8946" width="13.85546875" style="568" customWidth="1"/>
    <col min="8947" max="8947" width="13.85546875" style="568" bestFit="1" customWidth="1"/>
    <col min="8948" max="8948" width="13.85546875" style="568" customWidth="1"/>
    <col min="8949" max="8949" width="13.85546875" style="568" bestFit="1" customWidth="1"/>
    <col min="8950" max="8950" width="13.85546875" style="568" customWidth="1"/>
    <col min="8951" max="8951" width="13.85546875" style="568" bestFit="1" customWidth="1"/>
    <col min="8952" max="8952" width="13.85546875" style="568" customWidth="1"/>
    <col min="8953" max="8953" width="13.85546875" style="568" bestFit="1" customWidth="1"/>
    <col min="8954" max="8954" width="13.85546875" style="568" customWidth="1"/>
    <col min="8955" max="8955" width="13.85546875" style="568" bestFit="1" customWidth="1"/>
    <col min="8956" max="8956" width="13.85546875" style="568" customWidth="1"/>
    <col min="8957" max="8957" width="13.85546875" style="568" bestFit="1" customWidth="1"/>
    <col min="8958" max="8958" width="13.85546875" style="568" customWidth="1"/>
    <col min="8959" max="8959" width="13.85546875" style="568" bestFit="1" customWidth="1"/>
    <col min="8960" max="8960" width="13.85546875" style="568" customWidth="1"/>
    <col min="8961" max="8961" width="13.85546875" style="568" bestFit="1" customWidth="1"/>
    <col min="8962" max="8962" width="13.85546875" style="568" customWidth="1"/>
    <col min="8963" max="8963" width="13.85546875" style="568" bestFit="1" customWidth="1"/>
    <col min="8964" max="8964" width="13.85546875" style="568" customWidth="1"/>
    <col min="8965" max="8965" width="13.85546875" style="568" bestFit="1" customWidth="1"/>
    <col min="8966" max="8966" width="13.85546875" style="568" customWidth="1"/>
    <col min="8967" max="8967" width="13.85546875" style="568" bestFit="1" customWidth="1"/>
    <col min="8968" max="8968" width="13.85546875" style="568" customWidth="1"/>
    <col min="8969" max="8969" width="13.85546875" style="568" bestFit="1" customWidth="1"/>
    <col min="8970" max="8970" width="13.85546875" style="568" customWidth="1"/>
    <col min="8971" max="8971" width="13.85546875" style="568" bestFit="1" customWidth="1"/>
    <col min="8972" max="8972" width="13.85546875" style="568" customWidth="1"/>
    <col min="8973" max="8973" width="13.85546875" style="568" bestFit="1" customWidth="1"/>
    <col min="8974" max="8974" width="13.85546875" style="568" customWidth="1"/>
    <col min="8975" max="8975" width="13.85546875" style="568" bestFit="1" customWidth="1"/>
    <col min="8976" max="9165" width="6.85546875" style="568"/>
    <col min="9166" max="9166" width="6.5703125" style="568" customWidth="1"/>
    <col min="9167" max="9167" width="13.85546875" style="568" bestFit="1" customWidth="1"/>
    <col min="9168" max="9168" width="35.42578125" style="568" customWidth="1"/>
    <col min="9169" max="9169" width="18.7109375" style="568" bestFit="1" customWidth="1"/>
    <col min="9170" max="9170" width="19" style="568" bestFit="1" customWidth="1"/>
    <col min="9171" max="9172" width="11.42578125" style="568" customWidth="1"/>
    <col min="9173" max="9176" width="10.85546875" style="568" customWidth="1"/>
    <col min="9177" max="9188" width="11.5703125" style="568" customWidth="1"/>
    <col min="9189" max="9192" width="13.85546875" style="568" customWidth="1"/>
    <col min="9193" max="9193" width="13.85546875" style="568" bestFit="1" customWidth="1"/>
    <col min="9194" max="9194" width="13.85546875" style="568" customWidth="1"/>
    <col min="9195" max="9195" width="13.85546875" style="568" bestFit="1" customWidth="1"/>
    <col min="9196" max="9196" width="13.85546875" style="568" customWidth="1"/>
    <col min="9197" max="9197" width="13.85546875" style="568" bestFit="1" customWidth="1"/>
    <col min="9198" max="9198" width="13.85546875" style="568" customWidth="1"/>
    <col min="9199" max="9199" width="13.85546875" style="568" bestFit="1" customWidth="1"/>
    <col min="9200" max="9200" width="13.85546875" style="568" customWidth="1"/>
    <col min="9201" max="9201" width="13.85546875" style="568" bestFit="1" customWidth="1"/>
    <col min="9202" max="9202" width="13.85546875" style="568" customWidth="1"/>
    <col min="9203" max="9203" width="13.85546875" style="568" bestFit="1" customWidth="1"/>
    <col min="9204" max="9204" width="13.85546875" style="568" customWidth="1"/>
    <col min="9205" max="9205" width="13.85546875" style="568" bestFit="1" customWidth="1"/>
    <col min="9206" max="9206" width="13.85546875" style="568" customWidth="1"/>
    <col min="9207" max="9207" width="13.85546875" style="568" bestFit="1" customWidth="1"/>
    <col min="9208" max="9208" width="13.85546875" style="568" customWidth="1"/>
    <col min="9209" max="9209" width="13.85546875" style="568" bestFit="1" customWidth="1"/>
    <col min="9210" max="9210" width="13.85546875" style="568" customWidth="1"/>
    <col min="9211" max="9211" width="13.85546875" style="568" bestFit="1" customWidth="1"/>
    <col min="9212" max="9212" width="13.85546875" style="568" customWidth="1"/>
    <col min="9213" max="9213" width="13.85546875" style="568" bestFit="1" customWidth="1"/>
    <col min="9214" max="9214" width="13.85546875" style="568" customWidth="1"/>
    <col min="9215" max="9215" width="13.85546875" style="568" bestFit="1" customWidth="1"/>
    <col min="9216" max="9216" width="13.85546875" style="568" customWidth="1"/>
    <col min="9217" max="9217" width="13.85546875" style="568" bestFit="1" customWidth="1"/>
    <col min="9218" max="9218" width="13.85546875" style="568" customWidth="1"/>
    <col min="9219" max="9219" width="13.85546875" style="568" bestFit="1" customWidth="1"/>
    <col min="9220" max="9220" width="13.85546875" style="568" customWidth="1"/>
    <col min="9221" max="9221" width="13.85546875" style="568" bestFit="1" customWidth="1"/>
    <col min="9222" max="9222" width="13.85546875" style="568" customWidth="1"/>
    <col min="9223" max="9223" width="13.85546875" style="568" bestFit="1" customWidth="1"/>
    <col min="9224" max="9224" width="13.85546875" style="568" customWidth="1"/>
    <col min="9225" max="9225" width="13.85546875" style="568" bestFit="1" customWidth="1"/>
    <col min="9226" max="9226" width="13.85546875" style="568" customWidth="1"/>
    <col min="9227" max="9227" width="13.85546875" style="568" bestFit="1" customWidth="1"/>
    <col min="9228" max="9228" width="13.85546875" style="568" customWidth="1"/>
    <col min="9229" max="9229" width="13.85546875" style="568" bestFit="1" customWidth="1"/>
    <col min="9230" max="9230" width="13.85546875" style="568" customWidth="1"/>
    <col min="9231" max="9231" width="13.85546875" style="568" bestFit="1" customWidth="1"/>
    <col min="9232" max="9421" width="6.85546875" style="568"/>
    <col min="9422" max="9422" width="6.5703125" style="568" customWidth="1"/>
    <col min="9423" max="9423" width="13.85546875" style="568" bestFit="1" customWidth="1"/>
    <col min="9424" max="9424" width="35.42578125" style="568" customWidth="1"/>
    <col min="9425" max="9425" width="18.7109375" style="568" bestFit="1" customWidth="1"/>
    <col min="9426" max="9426" width="19" style="568" bestFit="1" customWidth="1"/>
    <col min="9427" max="9428" width="11.42578125" style="568" customWidth="1"/>
    <col min="9429" max="9432" width="10.85546875" style="568" customWidth="1"/>
    <col min="9433" max="9444" width="11.5703125" style="568" customWidth="1"/>
    <col min="9445" max="9448" width="13.85546875" style="568" customWidth="1"/>
    <col min="9449" max="9449" width="13.85546875" style="568" bestFit="1" customWidth="1"/>
    <col min="9450" max="9450" width="13.85546875" style="568" customWidth="1"/>
    <col min="9451" max="9451" width="13.85546875" style="568" bestFit="1" customWidth="1"/>
    <col min="9452" max="9452" width="13.85546875" style="568" customWidth="1"/>
    <col min="9453" max="9453" width="13.85546875" style="568" bestFit="1" customWidth="1"/>
    <col min="9454" max="9454" width="13.85546875" style="568" customWidth="1"/>
    <col min="9455" max="9455" width="13.85546875" style="568" bestFit="1" customWidth="1"/>
    <col min="9456" max="9456" width="13.85546875" style="568" customWidth="1"/>
    <col min="9457" max="9457" width="13.85546875" style="568" bestFit="1" customWidth="1"/>
    <col min="9458" max="9458" width="13.85546875" style="568" customWidth="1"/>
    <col min="9459" max="9459" width="13.85546875" style="568" bestFit="1" customWidth="1"/>
    <col min="9460" max="9460" width="13.85546875" style="568" customWidth="1"/>
    <col min="9461" max="9461" width="13.85546875" style="568" bestFit="1" customWidth="1"/>
    <col min="9462" max="9462" width="13.85546875" style="568" customWidth="1"/>
    <col min="9463" max="9463" width="13.85546875" style="568" bestFit="1" customWidth="1"/>
    <col min="9464" max="9464" width="13.85546875" style="568" customWidth="1"/>
    <col min="9465" max="9465" width="13.85546875" style="568" bestFit="1" customWidth="1"/>
    <col min="9466" max="9466" width="13.85546875" style="568" customWidth="1"/>
    <col min="9467" max="9467" width="13.85546875" style="568" bestFit="1" customWidth="1"/>
    <col min="9468" max="9468" width="13.85546875" style="568" customWidth="1"/>
    <col min="9469" max="9469" width="13.85546875" style="568" bestFit="1" customWidth="1"/>
    <col min="9470" max="9470" width="13.85546875" style="568" customWidth="1"/>
    <col min="9471" max="9471" width="13.85546875" style="568" bestFit="1" customWidth="1"/>
    <col min="9472" max="9472" width="13.85546875" style="568" customWidth="1"/>
    <col min="9473" max="9473" width="13.85546875" style="568" bestFit="1" customWidth="1"/>
    <col min="9474" max="9474" width="13.85546875" style="568" customWidth="1"/>
    <col min="9475" max="9475" width="13.85546875" style="568" bestFit="1" customWidth="1"/>
    <col min="9476" max="9476" width="13.85546875" style="568" customWidth="1"/>
    <col min="9477" max="9477" width="13.85546875" style="568" bestFit="1" customWidth="1"/>
    <col min="9478" max="9478" width="13.85546875" style="568" customWidth="1"/>
    <col min="9479" max="9479" width="13.85546875" style="568" bestFit="1" customWidth="1"/>
    <col min="9480" max="9480" width="13.85546875" style="568" customWidth="1"/>
    <col min="9481" max="9481" width="13.85546875" style="568" bestFit="1" customWidth="1"/>
    <col min="9482" max="9482" width="13.85546875" style="568" customWidth="1"/>
    <col min="9483" max="9483" width="13.85546875" style="568" bestFit="1" customWidth="1"/>
    <col min="9484" max="9484" width="13.85546875" style="568" customWidth="1"/>
    <col min="9485" max="9485" width="13.85546875" style="568" bestFit="1" customWidth="1"/>
    <col min="9486" max="9486" width="13.85546875" style="568" customWidth="1"/>
    <col min="9487" max="9487" width="13.85546875" style="568" bestFit="1" customWidth="1"/>
    <col min="9488" max="9677" width="6.85546875" style="568"/>
    <col min="9678" max="9678" width="6.5703125" style="568" customWidth="1"/>
    <col min="9679" max="9679" width="13.85546875" style="568" bestFit="1" customWidth="1"/>
    <col min="9680" max="9680" width="35.42578125" style="568" customWidth="1"/>
    <col min="9681" max="9681" width="18.7109375" style="568" bestFit="1" customWidth="1"/>
    <col min="9682" max="9682" width="19" style="568" bestFit="1" customWidth="1"/>
    <col min="9683" max="9684" width="11.42578125" style="568" customWidth="1"/>
    <col min="9685" max="9688" width="10.85546875" style="568" customWidth="1"/>
    <col min="9689" max="9700" width="11.5703125" style="568" customWidth="1"/>
    <col min="9701" max="9704" width="13.85546875" style="568" customWidth="1"/>
    <col min="9705" max="9705" width="13.85546875" style="568" bestFit="1" customWidth="1"/>
    <col min="9706" max="9706" width="13.85546875" style="568" customWidth="1"/>
    <col min="9707" max="9707" width="13.85546875" style="568" bestFit="1" customWidth="1"/>
    <col min="9708" max="9708" width="13.85546875" style="568" customWidth="1"/>
    <col min="9709" max="9709" width="13.85546875" style="568" bestFit="1" customWidth="1"/>
    <col min="9710" max="9710" width="13.85546875" style="568" customWidth="1"/>
    <col min="9711" max="9711" width="13.85546875" style="568" bestFit="1" customWidth="1"/>
    <col min="9712" max="9712" width="13.85546875" style="568" customWidth="1"/>
    <col min="9713" max="9713" width="13.85546875" style="568" bestFit="1" customWidth="1"/>
    <col min="9714" max="9714" width="13.85546875" style="568" customWidth="1"/>
    <col min="9715" max="9715" width="13.85546875" style="568" bestFit="1" customWidth="1"/>
    <col min="9716" max="9716" width="13.85546875" style="568" customWidth="1"/>
    <col min="9717" max="9717" width="13.85546875" style="568" bestFit="1" customWidth="1"/>
    <col min="9718" max="9718" width="13.85546875" style="568" customWidth="1"/>
    <col min="9719" max="9719" width="13.85546875" style="568" bestFit="1" customWidth="1"/>
    <col min="9720" max="9720" width="13.85546875" style="568" customWidth="1"/>
    <col min="9721" max="9721" width="13.85546875" style="568" bestFit="1" customWidth="1"/>
    <col min="9722" max="9722" width="13.85546875" style="568" customWidth="1"/>
    <col min="9723" max="9723" width="13.85546875" style="568" bestFit="1" customWidth="1"/>
    <col min="9724" max="9724" width="13.85546875" style="568" customWidth="1"/>
    <col min="9725" max="9725" width="13.85546875" style="568" bestFit="1" customWidth="1"/>
    <col min="9726" max="9726" width="13.85546875" style="568" customWidth="1"/>
    <col min="9727" max="9727" width="13.85546875" style="568" bestFit="1" customWidth="1"/>
    <col min="9728" max="9728" width="13.85546875" style="568" customWidth="1"/>
    <col min="9729" max="9729" width="13.85546875" style="568" bestFit="1" customWidth="1"/>
    <col min="9730" max="9730" width="13.85546875" style="568" customWidth="1"/>
    <col min="9731" max="9731" width="13.85546875" style="568" bestFit="1" customWidth="1"/>
    <col min="9732" max="9732" width="13.85546875" style="568" customWidth="1"/>
    <col min="9733" max="9733" width="13.85546875" style="568" bestFit="1" customWidth="1"/>
    <col min="9734" max="9734" width="13.85546875" style="568" customWidth="1"/>
    <col min="9735" max="9735" width="13.85546875" style="568" bestFit="1" customWidth="1"/>
    <col min="9736" max="9736" width="13.85546875" style="568" customWidth="1"/>
    <col min="9737" max="9737" width="13.85546875" style="568" bestFit="1" customWidth="1"/>
    <col min="9738" max="9738" width="13.85546875" style="568" customWidth="1"/>
    <col min="9739" max="9739" width="13.85546875" style="568" bestFit="1" customWidth="1"/>
    <col min="9740" max="9740" width="13.85546875" style="568" customWidth="1"/>
    <col min="9741" max="9741" width="13.85546875" style="568" bestFit="1" customWidth="1"/>
    <col min="9742" max="9742" width="13.85546875" style="568" customWidth="1"/>
    <col min="9743" max="9743" width="13.85546875" style="568" bestFit="1" customWidth="1"/>
    <col min="9744" max="9933" width="6.85546875" style="568"/>
    <col min="9934" max="9934" width="6.5703125" style="568" customWidth="1"/>
    <col min="9935" max="9935" width="13.85546875" style="568" bestFit="1" customWidth="1"/>
    <col min="9936" max="9936" width="35.42578125" style="568" customWidth="1"/>
    <col min="9937" max="9937" width="18.7109375" style="568" bestFit="1" customWidth="1"/>
    <col min="9938" max="9938" width="19" style="568" bestFit="1" customWidth="1"/>
    <col min="9939" max="9940" width="11.42578125" style="568" customWidth="1"/>
    <col min="9941" max="9944" width="10.85546875" style="568" customWidth="1"/>
    <col min="9945" max="9956" width="11.5703125" style="568" customWidth="1"/>
    <col min="9957" max="9960" width="13.85546875" style="568" customWidth="1"/>
    <col min="9961" max="9961" width="13.85546875" style="568" bestFit="1" customWidth="1"/>
    <col min="9962" max="9962" width="13.85546875" style="568" customWidth="1"/>
    <col min="9963" max="9963" width="13.85546875" style="568" bestFit="1" customWidth="1"/>
    <col min="9964" max="9964" width="13.85546875" style="568" customWidth="1"/>
    <col min="9965" max="9965" width="13.85546875" style="568" bestFit="1" customWidth="1"/>
    <col min="9966" max="9966" width="13.85546875" style="568" customWidth="1"/>
    <col min="9967" max="9967" width="13.85546875" style="568" bestFit="1" customWidth="1"/>
    <col min="9968" max="9968" width="13.85546875" style="568" customWidth="1"/>
    <col min="9969" max="9969" width="13.85546875" style="568" bestFit="1" customWidth="1"/>
    <col min="9970" max="9970" width="13.85546875" style="568" customWidth="1"/>
    <col min="9971" max="9971" width="13.85546875" style="568" bestFit="1" customWidth="1"/>
    <col min="9972" max="9972" width="13.85546875" style="568" customWidth="1"/>
    <col min="9973" max="9973" width="13.85546875" style="568" bestFit="1" customWidth="1"/>
    <col min="9974" max="9974" width="13.85546875" style="568" customWidth="1"/>
    <col min="9975" max="9975" width="13.85546875" style="568" bestFit="1" customWidth="1"/>
    <col min="9976" max="9976" width="13.85546875" style="568" customWidth="1"/>
    <col min="9977" max="9977" width="13.85546875" style="568" bestFit="1" customWidth="1"/>
    <col min="9978" max="9978" width="13.85546875" style="568" customWidth="1"/>
    <col min="9979" max="9979" width="13.85546875" style="568" bestFit="1" customWidth="1"/>
    <col min="9980" max="9980" width="13.85546875" style="568" customWidth="1"/>
    <col min="9981" max="9981" width="13.85546875" style="568" bestFit="1" customWidth="1"/>
    <col min="9982" max="9982" width="13.85546875" style="568" customWidth="1"/>
    <col min="9983" max="9983" width="13.85546875" style="568" bestFit="1" customWidth="1"/>
    <col min="9984" max="9984" width="13.85546875" style="568" customWidth="1"/>
    <col min="9985" max="9985" width="13.85546875" style="568" bestFit="1" customWidth="1"/>
    <col min="9986" max="9986" width="13.85546875" style="568" customWidth="1"/>
    <col min="9987" max="9987" width="13.85546875" style="568" bestFit="1" customWidth="1"/>
    <col min="9988" max="9988" width="13.85546875" style="568" customWidth="1"/>
    <col min="9989" max="9989" width="13.85546875" style="568" bestFit="1" customWidth="1"/>
    <col min="9990" max="9990" width="13.85546875" style="568" customWidth="1"/>
    <col min="9991" max="9991" width="13.85546875" style="568" bestFit="1" customWidth="1"/>
    <col min="9992" max="9992" width="13.85546875" style="568" customWidth="1"/>
    <col min="9993" max="9993" width="13.85546875" style="568" bestFit="1" customWidth="1"/>
    <col min="9994" max="9994" width="13.85546875" style="568" customWidth="1"/>
    <col min="9995" max="9995" width="13.85546875" style="568" bestFit="1" customWidth="1"/>
    <col min="9996" max="9996" width="13.85546875" style="568" customWidth="1"/>
    <col min="9997" max="9997" width="13.85546875" style="568" bestFit="1" customWidth="1"/>
    <col min="9998" max="9998" width="13.85546875" style="568" customWidth="1"/>
    <col min="9999" max="9999" width="13.85546875" style="568" bestFit="1" customWidth="1"/>
    <col min="10000" max="10189" width="6.85546875" style="568"/>
    <col min="10190" max="10190" width="6.5703125" style="568" customWidth="1"/>
    <col min="10191" max="10191" width="13.85546875" style="568" bestFit="1" customWidth="1"/>
    <col min="10192" max="10192" width="35.42578125" style="568" customWidth="1"/>
    <col min="10193" max="10193" width="18.7109375" style="568" bestFit="1" customWidth="1"/>
    <col min="10194" max="10194" width="19" style="568" bestFit="1" customWidth="1"/>
    <col min="10195" max="10196" width="11.42578125" style="568" customWidth="1"/>
    <col min="10197" max="10200" width="10.85546875" style="568" customWidth="1"/>
    <col min="10201" max="10212" width="11.5703125" style="568" customWidth="1"/>
    <col min="10213" max="10216" width="13.85546875" style="568" customWidth="1"/>
    <col min="10217" max="10217" width="13.85546875" style="568" bestFit="1" customWidth="1"/>
    <col min="10218" max="10218" width="13.85546875" style="568" customWidth="1"/>
    <col min="10219" max="10219" width="13.85546875" style="568" bestFit="1" customWidth="1"/>
    <col min="10220" max="10220" width="13.85546875" style="568" customWidth="1"/>
    <col min="10221" max="10221" width="13.85546875" style="568" bestFit="1" customWidth="1"/>
    <col min="10222" max="10222" width="13.85546875" style="568" customWidth="1"/>
    <col min="10223" max="10223" width="13.85546875" style="568" bestFit="1" customWidth="1"/>
    <col min="10224" max="10224" width="13.85546875" style="568" customWidth="1"/>
    <col min="10225" max="10225" width="13.85546875" style="568" bestFit="1" customWidth="1"/>
    <col min="10226" max="10226" width="13.85546875" style="568" customWidth="1"/>
    <col min="10227" max="10227" width="13.85546875" style="568" bestFit="1" customWidth="1"/>
    <col min="10228" max="10228" width="13.85546875" style="568" customWidth="1"/>
    <col min="10229" max="10229" width="13.85546875" style="568" bestFit="1" customWidth="1"/>
    <col min="10230" max="10230" width="13.85546875" style="568" customWidth="1"/>
    <col min="10231" max="10231" width="13.85546875" style="568" bestFit="1" customWidth="1"/>
    <col min="10232" max="10232" width="13.85546875" style="568" customWidth="1"/>
    <col min="10233" max="10233" width="13.85546875" style="568" bestFit="1" customWidth="1"/>
    <col min="10234" max="10234" width="13.85546875" style="568" customWidth="1"/>
    <col min="10235" max="10235" width="13.85546875" style="568" bestFit="1" customWidth="1"/>
    <col min="10236" max="10236" width="13.85546875" style="568" customWidth="1"/>
    <col min="10237" max="10237" width="13.85546875" style="568" bestFit="1" customWidth="1"/>
    <col min="10238" max="10238" width="13.85546875" style="568" customWidth="1"/>
    <col min="10239" max="10239" width="13.85546875" style="568" bestFit="1" customWidth="1"/>
    <col min="10240" max="10240" width="13.85546875" style="568" customWidth="1"/>
    <col min="10241" max="10241" width="13.85546875" style="568" bestFit="1" customWidth="1"/>
    <col min="10242" max="10242" width="13.85546875" style="568" customWidth="1"/>
    <col min="10243" max="10243" width="13.85546875" style="568" bestFit="1" customWidth="1"/>
    <col min="10244" max="10244" width="13.85546875" style="568" customWidth="1"/>
    <col min="10245" max="10245" width="13.85546875" style="568" bestFit="1" customWidth="1"/>
    <col min="10246" max="10246" width="13.85546875" style="568" customWidth="1"/>
    <col min="10247" max="10247" width="13.85546875" style="568" bestFit="1" customWidth="1"/>
    <col min="10248" max="10248" width="13.85546875" style="568" customWidth="1"/>
    <col min="10249" max="10249" width="13.85546875" style="568" bestFit="1" customWidth="1"/>
    <col min="10250" max="10250" width="13.85546875" style="568" customWidth="1"/>
    <col min="10251" max="10251" width="13.85546875" style="568" bestFit="1" customWidth="1"/>
    <col min="10252" max="10252" width="13.85546875" style="568" customWidth="1"/>
    <col min="10253" max="10253" width="13.85546875" style="568" bestFit="1" customWidth="1"/>
    <col min="10254" max="10254" width="13.85546875" style="568" customWidth="1"/>
    <col min="10255" max="10255" width="13.85546875" style="568" bestFit="1" customWidth="1"/>
    <col min="10256" max="10445" width="6.85546875" style="568"/>
    <col min="10446" max="10446" width="6.5703125" style="568" customWidth="1"/>
    <col min="10447" max="10447" width="13.85546875" style="568" bestFit="1" customWidth="1"/>
    <col min="10448" max="10448" width="35.42578125" style="568" customWidth="1"/>
    <col min="10449" max="10449" width="18.7109375" style="568" bestFit="1" customWidth="1"/>
    <col min="10450" max="10450" width="19" style="568" bestFit="1" customWidth="1"/>
    <col min="10451" max="10452" width="11.42578125" style="568" customWidth="1"/>
    <col min="10453" max="10456" width="10.85546875" style="568" customWidth="1"/>
    <col min="10457" max="10468" width="11.5703125" style="568" customWidth="1"/>
    <col min="10469" max="10472" width="13.85546875" style="568" customWidth="1"/>
    <col min="10473" max="10473" width="13.85546875" style="568" bestFit="1" customWidth="1"/>
    <col min="10474" max="10474" width="13.85546875" style="568" customWidth="1"/>
    <col min="10475" max="10475" width="13.85546875" style="568" bestFit="1" customWidth="1"/>
    <col min="10476" max="10476" width="13.85546875" style="568" customWidth="1"/>
    <col min="10477" max="10477" width="13.85546875" style="568" bestFit="1" customWidth="1"/>
    <col min="10478" max="10478" width="13.85546875" style="568" customWidth="1"/>
    <col min="10479" max="10479" width="13.85546875" style="568" bestFit="1" customWidth="1"/>
    <col min="10480" max="10480" width="13.85546875" style="568" customWidth="1"/>
    <col min="10481" max="10481" width="13.85546875" style="568" bestFit="1" customWidth="1"/>
    <col min="10482" max="10482" width="13.85546875" style="568" customWidth="1"/>
    <col min="10483" max="10483" width="13.85546875" style="568" bestFit="1" customWidth="1"/>
    <col min="10484" max="10484" width="13.85546875" style="568" customWidth="1"/>
    <col min="10485" max="10485" width="13.85546875" style="568" bestFit="1" customWidth="1"/>
    <col min="10486" max="10486" width="13.85546875" style="568" customWidth="1"/>
    <col min="10487" max="10487" width="13.85546875" style="568" bestFit="1" customWidth="1"/>
    <col min="10488" max="10488" width="13.85546875" style="568" customWidth="1"/>
    <col min="10489" max="10489" width="13.85546875" style="568" bestFit="1" customWidth="1"/>
    <col min="10490" max="10490" width="13.85546875" style="568" customWidth="1"/>
    <col min="10491" max="10491" width="13.85546875" style="568" bestFit="1" customWidth="1"/>
    <col min="10492" max="10492" width="13.85546875" style="568" customWidth="1"/>
    <col min="10493" max="10493" width="13.85546875" style="568" bestFit="1" customWidth="1"/>
    <col min="10494" max="10494" width="13.85546875" style="568" customWidth="1"/>
    <col min="10495" max="10495" width="13.85546875" style="568" bestFit="1" customWidth="1"/>
    <col min="10496" max="10496" width="13.85546875" style="568" customWidth="1"/>
    <col min="10497" max="10497" width="13.85546875" style="568" bestFit="1" customWidth="1"/>
    <col min="10498" max="10498" width="13.85546875" style="568" customWidth="1"/>
    <col min="10499" max="10499" width="13.85546875" style="568" bestFit="1" customWidth="1"/>
    <col min="10500" max="10500" width="13.85546875" style="568" customWidth="1"/>
    <col min="10501" max="10501" width="13.85546875" style="568" bestFit="1" customWidth="1"/>
    <col min="10502" max="10502" width="13.85546875" style="568" customWidth="1"/>
    <col min="10503" max="10503" width="13.85546875" style="568" bestFit="1" customWidth="1"/>
    <col min="10504" max="10504" width="13.85546875" style="568" customWidth="1"/>
    <col min="10505" max="10505" width="13.85546875" style="568" bestFit="1" customWidth="1"/>
    <col min="10506" max="10506" width="13.85546875" style="568" customWidth="1"/>
    <col min="10507" max="10507" width="13.85546875" style="568" bestFit="1" customWidth="1"/>
    <col min="10508" max="10508" width="13.85546875" style="568" customWidth="1"/>
    <col min="10509" max="10509" width="13.85546875" style="568" bestFit="1" customWidth="1"/>
    <col min="10510" max="10510" width="13.85546875" style="568" customWidth="1"/>
    <col min="10511" max="10511" width="13.85546875" style="568" bestFit="1" customWidth="1"/>
    <col min="10512" max="10701" width="6.85546875" style="568"/>
    <col min="10702" max="10702" width="6.5703125" style="568" customWidth="1"/>
    <col min="10703" max="10703" width="13.85546875" style="568" bestFit="1" customWidth="1"/>
    <col min="10704" max="10704" width="35.42578125" style="568" customWidth="1"/>
    <col min="10705" max="10705" width="18.7109375" style="568" bestFit="1" customWidth="1"/>
    <col min="10706" max="10706" width="19" style="568" bestFit="1" customWidth="1"/>
    <col min="10707" max="10708" width="11.42578125" style="568" customWidth="1"/>
    <col min="10709" max="10712" width="10.85546875" style="568" customWidth="1"/>
    <col min="10713" max="10724" width="11.5703125" style="568" customWidth="1"/>
    <col min="10725" max="10728" width="13.85546875" style="568" customWidth="1"/>
    <col min="10729" max="10729" width="13.85546875" style="568" bestFit="1" customWidth="1"/>
    <col min="10730" max="10730" width="13.85546875" style="568" customWidth="1"/>
    <col min="10731" max="10731" width="13.85546875" style="568" bestFit="1" customWidth="1"/>
    <col min="10732" max="10732" width="13.85546875" style="568" customWidth="1"/>
    <col min="10733" max="10733" width="13.85546875" style="568" bestFit="1" customWidth="1"/>
    <col min="10734" max="10734" width="13.85546875" style="568" customWidth="1"/>
    <col min="10735" max="10735" width="13.85546875" style="568" bestFit="1" customWidth="1"/>
    <col min="10736" max="10736" width="13.85546875" style="568" customWidth="1"/>
    <col min="10737" max="10737" width="13.85546875" style="568" bestFit="1" customWidth="1"/>
    <col min="10738" max="10738" width="13.85546875" style="568" customWidth="1"/>
    <col min="10739" max="10739" width="13.85546875" style="568" bestFit="1" customWidth="1"/>
    <col min="10740" max="10740" width="13.85546875" style="568" customWidth="1"/>
    <col min="10741" max="10741" width="13.85546875" style="568" bestFit="1" customWidth="1"/>
    <col min="10742" max="10742" width="13.85546875" style="568" customWidth="1"/>
    <col min="10743" max="10743" width="13.85546875" style="568" bestFit="1" customWidth="1"/>
    <col min="10744" max="10744" width="13.85546875" style="568" customWidth="1"/>
    <col min="10745" max="10745" width="13.85546875" style="568" bestFit="1" customWidth="1"/>
    <col min="10746" max="10746" width="13.85546875" style="568" customWidth="1"/>
    <col min="10747" max="10747" width="13.85546875" style="568" bestFit="1" customWidth="1"/>
    <col min="10748" max="10748" width="13.85546875" style="568" customWidth="1"/>
    <col min="10749" max="10749" width="13.85546875" style="568" bestFit="1" customWidth="1"/>
    <col min="10750" max="10750" width="13.85546875" style="568" customWidth="1"/>
    <col min="10751" max="10751" width="13.85546875" style="568" bestFit="1" customWidth="1"/>
    <col min="10752" max="10752" width="13.85546875" style="568" customWidth="1"/>
    <col min="10753" max="10753" width="13.85546875" style="568" bestFit="1" customWidth="1"/>
    <col min="10754" max="10754" width="13.85546875" style="568" customWidth="1"/>
    <col min="10755" max="10755" width="13.85546875" style="568" bestFit="1" customWidth="1"/>
    <col min="10756" max="10756" width="13.85546875" style="568" customWidth="1"/>
    <col min="10757" max="10757" width="13.85546875" style="568" bestFit="1" customWidth="1"/>
    <col min="10758" max="10758" width="13.85546875" style="568" customWidth="1"/>
    <col min="10759" max="10759" width="13.85546875" style="568" bestFit="1" customWidth="1"/>
    <col min="10760" max="10760" width="13.85546875" style="568" customWidth="1"/>
    <col min="10761" max="10761" width="13.85546875" style="568" bestFit="1" customWidth="1"/>
    <col min="10762" max="10762" width="13.85546875" style="568" customWidth="1"/>
    <col min="10763" max="10763" width="13.85546875" style="568" bestFit="1" customWidth="1"/>
    <col min="10764" max="10764" width="13.85546875" style="568" customWidth="1"/>
    <col min="10765" max="10765" width="13.85546875" style="568" bestFit="1" customWidth="1"/>
    <col min="10766" max="10766" width="13.85546875" style="568" customWidth="1"/>
    <col min="10767" max="10767" width="13.85546875" style="568" bestFit="1" customWidth="1"/>
    <col min="10768" max="10957" width="6.85546875" style="568"/>
    <col min="10958" max="10958" width="6.5703125" style="568" customWidth="1"/>
    <col min="10959" max="10959" width="13.85546875" style="568" bestFit="1" customWidth="1"/>
    <col min="10960" max="10960" width="35.42578125" style="568" customWidth="1"/>
    <col min="10961" max="10961" width="18.7109375" style="568" bestFit="1" customWidth="1"/>
    <col min="10962" max="10962" width="19" style="568" bestFit="1" customWidth="1"/>
    <col min="10963" max="10964" width="11.42578125" style="568" customWidth="1"/>
    <col min="10965" max="10968" width="10.85546875" style="568" customWidth="1"/>
    <col min="10969" max="10980" width="11.5703125" style="568" customWidth="1"/>
    <col min="10981" max="10984" width="13.85546875" style="568" customWidth="1"/>
    <col min="10985" max="10985" width="13.85546875" style="568" bestFit="1" customWidth="1"/>
    <col min="10986" max="10986" width="13.85546875" style="568" customWidth="1"/>
    <col min="10987" max="10987" width="13.85546875" style="568" bestFit="1" customWidth="1"/>
    <col min="10988" max="10988" width="13.85546875" style="568" customWidth="1"/>
    <col min="10989" max="10989" width="13.85546875" style="568" bestFit="1" customWidth="1"/>
    <col min="10990" max="10990" width="13.85546875" style="568" customWidth="1"/>
    <col min="10991" max="10991" width="13.85546875" style="568" bestFit="1" customWidth="1"/>
    <col min="10992" max="10992" width="13.85546875" style="568" customWidth="1"/>
    <col min="10993" max="10993" width="13.85546875" style="568" bestFit="1" customWidth="1"/>
    <col min="10994" max="10994" width="13.85546875" style="568" customWidth="1"/>
    <col min="10995" max="10995" width="13.85546875" style="568" bestFit="1" customWidth="1"/>
    <col min="10996" max="10996" width="13.85546875" style="568" customWidth="1"/>
    <col min="10997" max="10997" width="13.85546875" style="568" bestFit="1" customWidth="1"/>
    <col min="10998" max="10998" width="13.85546875" style="568" customWidth="1"/>
    <col min="10999" max="10999" width="13.85546875" style="568" bestFit="1" customWidth="1"/>
    <col min="11000" max="11000" width="13.85546875" style="568" customWidth="1"/>
    <col min="11001" max="11001" width="13.85546875" style="568" bestFit="1" customWidth="1"/>
    <col min="11002" max="11002" width="13.85546875" style="568" customWidth="1"/>
    <col min="11003" max="11003" width="13.85546875" style="568" bestFit="1" customWidth="1"/>
    <col min="11004" max="11004" width="13.85546875" style="568" customWidth="1"/>
    <col min="11005" max="11005" width="13.85546875" style="568" bestFit="1" customWidth="1"/>
    <col min="11006" max="11006" width="13.85546875" style="568" customWidth="1"/>
    <col min="11007" max="11007" width="13.85546875" style="568" bestFit="1" customWidth="1"/>
    <col min="11008" max="11008" width="13.85546875" style="568" customWidth="1"/>
    <col min="11009" max="11009" width="13.85546875" style="568" bestFit="1" customWidth="1"/>
    <col min="11010" max="11010" width="13.85546875" style="568" customWidth="1"/>
    <col min="11011" max="11011" width="13.85546875" style="568" bestFit="1" customWidth="1"/>
    <col min="11012" max="11012" width="13.85546875" style="568" customWidth="1"/>
    <col min="11013" max="11013" width="13.85546875" style="568" bestFit="1" customWidth="1"/>
    <col min="11014" max="11014" width="13.85546875" style="568" customWidth="1"/>
    <col min="11015" max="11015" width="13.85546875" style="568" bestFit="1" customWidth="1"/>
    <col min="11016" max="11016" width="13.85546875" style="568" customWidth="1"/>
    <col min="11017" max="11017" width="13.85546875" style="568" bestFit="1" customWidth="1"/>
    <col min="11018" max="11018" width="13.85546875" style="568" customWidth="1"/>
    <col min="11019" max="11019" width="13.85546875" style="568" bestFit="1" customWidth="1"/>
    <col min="11020" max="11020" width="13.85546875" style="568" customWidth="1"/>
    <col min="11021" max="11021" width="13.85546875" style="568" bestFit="1" customWidth="1"/>
    <col min="11022" max="11022" width="13.85546875" style="568" customWidth="1"/>
    <col min="11023" max="11023" width="13.85546875" style="568" bestFit="1" customWidth="1"/>
    <col min="11024" max="11213" width="6.85546875" style="568"/>
    <col min="11214" max="11214" width="6.5703125" style="568" customWidth="1"/>
    <col min="11215" max="11215" width="13.85546875" style="568" bestFit="1" customWidth="1"/>
    <col min="11216" max="11216" width="35.42578125" style="568" customWidth="1"/>
    <col min="11217" max="11217" width="18.7109375" style="568" bestFit="1" customWidth="1"/>
    <col min="11218" max="11218" width="19" style="568" bestFit="1" customWidth="1"/>
    <col min="11219" max="11220" width="11.42578125" style="568" customWidth="1"/>
    <col min="11221" max="11224" width="10.85546875" style="568" customWidth="1"/>
    <col min="11225" max="11236" width="11.5703125" style="568" customWidth="1"/>
    <col min="11237" max="11240" width="13.85546875" style="568" customWidth="1"/>
    <col min="11241" max="11241" width="13.85546875" style="568" bestFit="1" customWidth="1"/>
    <col min="11242" max="11242" width="13.85546875" style="568" customWidth="1"/>
    <col min="11243" max="11243" width="13.85546875" style="568" bestFit="1" customWidth="1"/>
    <col min="11244" max="11244" width="13.85546875" style="568" customWidth="1"/>
    <col min="11245" max="11245" width="13.85546875" style="568" bestFit="1" customWidth="1"/>
    <col min="11246" max="11246" width="13.85546875" style="568" customWidth="1"/>
    <col min="11247" max="11247" width="13.85546875" style="568" bestFit="1" customWidth="1"/>
    <col min="11248" max="11248" width="13.85546875" style="568" customWidth="1"/>
    <col min="11249" max="11249" width="13.85546875" style="568" bestFit="1" customWidth="1"/>
    <col min="11250" max="11250" width="13.85546875" style="568" customWidth="1"/>
    <col min="11251" max="11251" width="13.85546875" style="568" bestFit="1" customWidth="1"/>
    <col min="11252" max="11252" width="13.85546875" style="568" customWidth="1"/>
    <col min="11253" max="11253" width="13.85546875" style="568" bestFit="1" customWidth="1"/>
    <col min="11254" max="11254" width="13.85546875" style="568" customWidth="1"/>
    <col min="11255" max="11255" width="13.85546875" style="568" bestFit="1" customWidth="1"/>
    <col min="11256" max="11256" width="13.85546875" style="568" customWidth="1"/>
    <col min="11257" max="11257" width="13.85546875" style="568" bestFit="1" customWidth="1"/>
    <col min="11258" max="11258" width="13.85546875" style="568" customWidth="1"/>
    <col min="11259" max="11259" width="13.85546875" style="568" bestFit="1" customWidth="1"/>
    <col min="11260" max="11260" width="13.85546875" style="568" customWidth="1"/>
    <col min="11261" max="11261" width="13.85546875" style="568" bestFit="1" customWidth="1"/>
    <col min="11262" max="11262" width="13.85546875" style="568" customWidth="1"/>
    <col min="11263" max="11263" width="13.85546875" style="568" bestFit="1" customWidth="1"/>
    <col min="11264" max="11264" width="13.85546875" style="568" customWidth="1"/>
    <col min="11265" max="11265" width="13.85546875" style="568" bestFit="1" customWidth="1"/>
    <col min="11266" max="11266" width="13.85546875" style="568" customWidth="1"/>
    <col min="11267" max="11267" width="13.85546875" style="568" bestFit="1" customWidth="1"/>
    <col min="11268" max="11268" width="13.85546875" style="568" customWidth="1"/>
    <col min="11269" max="11269" width="13.85546875" style="568" bestFit="1" customWidth="1"/>
    <col min="11270" max="11270" width="13.85546875" style="568" customWidth="1"/>
    <col min="11271" max="11271" width="13.85546875" style="568" bestFit="1" customWidth="1"/>
    <col min="11272" max="11272" width="13.85546875" style="568" customWidth="1"/>
    <col min="11273" max="11273" width="13.85546875" style="568" bestFit="1" customWidth="1"/>
    <col min="11274" max="11274" width="13.85546875" style="568" customWidth="1"/>
    <col min="11275" max="11275" width="13.85546875" style="568" bestFit="1" customWidth="1"/>
    <col min="11276" max="11276" width="13.85546875" style="568" customWidth="1"/>
    <col min="11277" max="11277" width="13.85546875" style="568" bestFit="1" customWidth="1"/>
    <col min="11278" max="11278" width="13.85546875" style="568" customWidth="1"/>
    <col min="11279" max="11279" width="13.85546875" style="568" bestFit="1" customWidth="1"/>
    <col min="11280" max="11469" width="6.85546875" style="568"/>
    <col min="11470" max="11470" width="6.5703125" style="568" customWidth="1"/>
    <col min="11471" max="11471" width="13.85546875" style="568" bestFit="1" customWidth="1"/>
    <col min="11472" max="11472" width="35.42578125" style="568" customWidth="1"/>
    <col min="11473" max="11473" width="18.7109375" style="568" bestFit="1" customWidth="1"/>
    <col min="11474" max="11474" width="19" style="568" bestFit="1" customWidth="1"/>
    <col min="11475" max="11476" width="11.42578125" style="568" customWidth="1"/>
    <col min="11477" max="11480" width="10.85546875" style="568" customWidth="1"/>
    <col min="11481" max="11492" width="11.5703125" style="568" customWidth="1"/>
    <col min="11493" max="11496" width="13.85546875" style="568" customWidth="1"/>
    <col min="11497" max="11497" width="13.85546875" style="568" bestFit="1" customWidth="1"/>
    <col min="11498" max="11498" width="13.85546875" style="568" customWidth="1"/>
    <col min="11499" max="11499" width="13.85546875" style="568" bestFit="1" customWidth="1"/>
    <col min="11500" max="11500" width="13.85546875" style="568" customWidth="1"/>
    <col min="11501" max="11501" width="13.85546875" style="568" bestFit="1" customWidth="1"/>
    <col min="11502" max="11502" width="13.85546875" style="568" customWidth="1"/>
    <col min="11503" max="11503" width="13.85546875" style="568" bestFit="1" customWidth="1"/>
    <col min="11504" max="11504" width="13.85546875" style="568" customWidth="1"/>
    <col min="11505" max="11505" width="13.85546875" style="568" bestFit="1" customWidth="1"/>
    <col min="11506" max="11506" width="13.85546875" style="568" customWidth="1"/>
    <col min="11507" max="11507" width="13.85546875" style="568" bestFit="1" customWidth="1"/>
    <col min="11508" max="11508" width="13.85546875" style="568" customWidth="1"/>
    <col min="11509" max="11509" width="13.85546875" style="568" bestFit="1" customWidth="1"/>
    <col min="11510" max="11510" width="13.85546875" style="568" customWidth="1"/>
    <col min="11511" max="11511" width="13.85546875" style="568" bestFit="1" customWidth="1"/>
    <col min="11512" max="11512" width="13.85546875" style="568" customWidth="1"/>
    <col min="11513" max="11513" width="13.85546875" style="568" bestFit="1" customWidth="1"/>
    <col min="11514" max="11514" width="13.85546875" style="568" customWidth="1"/>
    <col min="11515" max="11515" width="13.85546875" style="568" bestFit="1" customWidth="1"/>
    <col min="11516" max="11516" width="13.85546875" style="568" customWidth="1"/>
    <col min="11517" max="11517" width="13.85546875" style="568" bestFit="1" customWidth="1"/>
    <col min="11518" max="11518" width="13.85546875" style="568" customWidth="1"/>
    <col min="11519" max="11519" width="13.85546875" style="568" bestFit="1" customWidth="1"/>
    <col min="11520" max="11520" width="13.85546875" style="568" customWidth="1"/>
    <col min="11521" max="11521" width="13.85546875" style="568" bestFit="1" customWidth="1"/>
    <col min="11522" max="11522" width="13.85546875" style="568" customWidth="1"/>
    <col min="11523" max="11523" width="13.85546875" style="568" bestFit="1" customWidth="1"/>
    <col min="11524" max="11524" width="13.85546875" style="568" customWidth="1"/>
    <col min="11525" max="11525" width="13.85546875" style="568" bestFit="1" customWidth="1"/>
    <col min="11526" max="11526" width="13.85546875" style="568" customWidth="1"/>
    <col min="11527" max="11527" width="13.85546875" style="568" bestFit="1" customWidth="1"/>
    <col min="11528" max="11528" width="13.85546875" style="568" customWidth="1"/>
    <col min="11529" max="11529" width="13.85546875" style="568" bestFit="1" customWidth="1"/>
    <col min="11530" max="11530" width="13.85546875" style="568" customWidth="1"/>
    <col min="11531" max="11531" width="13.85546875" style="568" bestFit="1" customWidth="1"/>
    <col min="11532" max="11532" width="13.85546875" style="568" customWidth="1"/>
    <col min="11533" max="11533" width="13.85546875" style="568" bestFit="1" customWidth="1"/>
    <col min="11534" max="11534" width="13.85546875" style="568" customWidth="1"/>
    <col min="11535" max="11535" width="13.85546875" style="568" bestFit="1" customWidth="1"/>
    <col min="11536" max="11725" width="6.85546875" style="568"/>
    <col min="11726" max="11726" width="6.5703125" style="568" customWidth="1"/>
    <col min="11727" max="11727" width="13.85546875" style="568" bestFit="1" customWidth="1"/>
    <col min="11728" max="11728" width="35.42578125" style="568" customWidth="1"/>
    <col min="11729" max="11729" width="18.7109375" style="568" bestFit="1" customWidth="1"/>
    <col min="11730" max="11730" width="19" style="568" bestFit="1" customWidth="1"/>
    <col min="11731" max="11732" width="11.42578125" style="568" customWidth="1"/>
    <col min="11733" max="11736" width="10.85546875" style="568" customWidth="1"/>
    <col min="11737" max="11748" width="11.5703125" style="568" customWidth="1"/>
    <col min="11749" max="11752" width="13.85546875" style="568" customWidth="1"/>
    <col min="11753" max="11753" width="13.85546875" style="568" bestFit="1" customWidth="1"/>
    <col min="11754" max="11754" width="13.85546875" style="568" customWidth="1"/>
    <col min="11755" max="11755" width="13.85546875" style="568" bestFit="1" customWidth="1"/>
    <col min="11756" max="11756" width="13.85546875" style="568" customWidth="1"/>
    <col min="11757" max="11757" width="13.85546875" style="568" bestFit="1" customWidth="1"/>
    <col min="11758" max="11758" width="13.85546875" style="568" customWidth="1"/>
    <col min="11759" max="11759" width="13.85546875" style="568" bestFit="1" customWidth="1"/>
    <col min="11760" max="11760" width="13.85546875" style="568" customWidth="1"/>
    <col min="11761" max="11761" width="13.85546875" style="568" bestFit="1" customWidth="1"/>
    <col min="11762" max="11762" width="13.85546875" style="568" customWidth="1"/>
    <col min="11763" max="11763" width="13.85546875" style="568" bestFit="1" customWidth="1"/>
    <col min="11764" max="11764" width="13.85546875" style="568" customWidth="1"/>
    <col min="11765" max="11765" width="13.85546875" style="568" bestFit="1" customWidth="1"/>
    <col min="11766" max="11766" width="13.85546875" style="568" customWidth="1"/>
    <col min="11767" max="11767" width="13.85546875" style="568" bestFit="1" customWidth="1"/>
    <col min="11768" max="11768" width="13.85546875" style="568" customWidth="1"/>
    <col min="11769" max="11769" width="13.85546875" style="568" bestFit="1" customWidth="1"/>
    <col min="11770" max="11770" width="13.85546875" style="568" customWidth="1"/>
    <col min="11771" max="11771" width="13.85546875" style="568" bestFit="1" customWidth="1"/>
    <col min="11772" max="11772" width="13.85546875" style="568" customWidth="1"/>
    <col min="11773" max="11773" width="13.85546875" style="568" bestFit="1" customWidth="1"/>
    <col min="11774" max="11774" width="13.85546875" style="568" customWidth="1"/>
    <col min="11775" max="11775" width="13.85546875" style="568" bestFit="1" customWidth="1"/>
    <col min="11776" max="11776" width="13.85546875" style="568" customWidth="1"/>
    <col min="11777" max="11777" width="13.85546875" style="568" bestFit="1" customWidth="1"/>
    <col min="11778" max="11778" width="13.85546875" style="568" customWidth="1"/>
    <col min="11779" max="11779" width="13.85546875" style="568" bestFit="1" customWidth="1"/>
    <col min="11780" max="11780" width="13.85546875" style="568" customWidth="1"/>
    <col min="11781" max="11781" width="13.85546875" style="568" bestFit="1" customWidth="1"/>
    <col min="11782" max="11782" width="13.85546875" style="568" customWidth="1"/>
    <col min="11783" max="11783" width="13.85546875" style="568" bestFit="1" customWidth="1"/>
    <col min="11784" max="11784" width="13.85546875" style="568" customWidth="1"/>
    <col min="11785" max="11785" width="13.85546875" style="568" bestFit="1" customWidth="1"/>
    <col min="11786" max="11786" width="13.85546875" style="568" customWidth="1"/>
    <col min="11787" max="11787" width="13.85546875" style="568" bestFit="1" customWidth="1"/>
    <col min="11788" max="11788" width="13.85546875" style="568" customWidth="1"/>
    <col min="11789" max="11789" width="13.85546875" style="568" bestFit="1" customWidth="1"/>
    <col min="11790" max="11790" width="13.85546875" style="568" customWidth="1"/>
    <col min="11791" max="11791" width="13.85546875" style="568" bestFit="1" customWidth="1"/>
    <col min="11792" max="11981" width="6.85546875" style="568"/>
    <col min="11982" max="11982" width="6.5703125" style="568" customWidth="1"/>
    <col min="11983" max="11983" width="13.85546875" style="568" bestFit="1" customWidth="1"/>
    <col min="11984" max="11984" width="35.42578125" style="568" customWidth="1"/>
    <col min="11985" max="11985" width="18.7109375" style="568" bestFit="1" customWidth="1"/>
    <col min="11986" max="11986" width="19" style="568" bestFit="1" customWidth="1"/>
    <col min="11987" max="11988" width="11.42578125" style="568" customWidth="1"/>
    <col min="11989" max="11992" width="10.85546875" style="568" customWidth="1"/>
    <col min="11993" max="12004" width="11.5703125" style="568" customWidth="1"/>
    <col min="12005" max="12008" width="13.85546875" style="568" customWidth="1"/>
    <col min="12009" max="12009" width="13.85546875" style="568" bestFit="1" customWidth="1"/>
    <col min="12010" max="12010" width="13.85546875" style="568" customWidth="1"/>
    <col min="12011" max="12011" width="13.85546875" style="568" bestFit="1" customWidth="1"/>
    <col min="12012" max="12012" width="13.85546875" style="568" customWidth="1"/>
    <col min="12013" max="12013" width="13.85546875" style="568" bestFit="1" customWidth="1"/>
    <col min="12014" max="12014" width="13.85546875" style="568" customWidth="1"/>
    <col min="12015" max="12015" width="13.85546875" style="568" bestFit="1" customWidth="1"/>
    <col min="12016" max="12016" width="13.85546875" style="568" customWidth="1"/>
    <col min="12017" max="12017" width="13.85546875" style="568" bestFit="1" customWidth="1"/>
    <col min="12018" max="12018" width="13.85546875" style="568" customWidth="1"/>
    <col min="12019" max="12019" width="13.85546875" style="568" bestFit="1" customWidth="1"/>
    <col min="12020" max="12020" width="13.85546875" style="568" customWidth="1"/>
    <col min="12021" max="12021" width="13.85546875" style="568" bestFit="1" customWidth="1"/>
    <col min="12022" max="12022" width="13.85546875" style="568" customWidth="1"/>
    <col min="12023" max="12023" width="13.85546875" style="568" bestFit="1" customWidth="1"/>
    <col min="12024" max="12024" width="13.85546875" style="568" customWidth="1"/>
    <col min="12025" max="12025" width="13.85546875" style="568" bestFit="1" customWidth="1"/>
    <col min="12026" max="12026" width="13.85546875" style="568" customWidth="1"/>
    <col min="12027" max="12027" width="13.85546875" style="568" bestFit="1" customWidth="1"/>
    <col min="12028" max="12028" width="13.85546875" style="568" customWidth="1"/>
    <col min="12029" max="12029" width="13.85546875" style="568" bestFit="1" customWidth="1"/>
    <col min="12030" max="12030" width="13.85546875" style="568" customWidth="1"/>
    <col min="12031" max="12031" width="13.85546875" style="568" bestFit="1" customWidth="1"/>
    <col min="12032" max="12032" width="13.85546875" style="568" customWidth="1"/>
    <col min="12033" max="12033" width="13.85546875" style="568" bestFit="1" customWidth="1"/>
    <col min="12034" max="12034" width="13.85546875" style="568" customWidth="1"/>
    <col min="12035" max="12035" width="13.85546875" style="568" bestFit="1" customWidth="1"/>
    <col min="12036" max="12036" width="13.85546875" style="568" customWidth="1"/>
    <col min="12037" max="12037" width="13.85546875" style="568" bestFit="1" customWidth="1"/>
    <col min="12038" max="12038" width="13.85546875" style="568" customWidth="1"/>
    <col min="12039" max="12039" width="13.85546875" style="568" bestFit="1" customWidth="1"/>
    <col min="12040" max="12040" width="13.85546875" style="568" customWidth="1"/>
    <col min="12041" max="12041" width="13.85546875" style="568" bestFit="1" customWidth="1"/>
    <col min="12042" max="12042" width="13.85546875" style="568" customWidth="1"/>
    <col min="12043" max="12043" width="13.85546875" style="568" bestFit="1" customWidth="1"/>
    <col min="12044" max="12044" width="13.85546875" style="568" customWidth="1"/>
    <col min="12045" max="12045" width="13.85546875" style="568" bestFit="1" customWidth="1"/>
    <col min="12046" max="12046" width="13.85546875" style="568" customWidth="1"/>
    <col min="12047" max="12047" width="13.85546875" style="568" bestFit="1" customWidth="1"/>
    <col min="12048" max="12237" width="6.85546875" style="568"/>
    <col min="12238" max="12238" width="6.5703125" style="568" customWidth="1"/>
    <col min="12239" max="12239" width="13.85546875" style="568" bestFit="1" customWidth="1"/>
    <col min="12240" max="12240" width="35.42578125" style="568" customWidth="1"/>
    <col min="12241" max="12241" width="18.7109375" style="568" bestFit="1" customWidth="1"/>
    <col min="12242" max="12242" width="19" style="568" bestFit="1" customWidth="1"/>
    <col min="12243" max="12244" width="11.42578125" style="568" customWidth="1"/>
    <col min="12245" max="12248" width="10.85546875" style="568" customWidth="1"/>
    <col min="12249" max="12260" width="11.5703125" style="568" customWidth="1"/>
    <col min="12261" max="12264" width="13.85546875" style="568" customWidth="1"/>
    <col min="12265" max="12265" width="13.85546875" style="568" bestFit="1" customWidth="1"/>
    <col min="12266" max="12266" width="13.85546875" style="568" customWidth="1"/>
    <col min="12267" max="12267" width="13.85546875" style="568" bestFit="1" customWidth="1"/>
    <col min="12268" max="12268" width="13.85546875" style="568" customWidth="1"/>
    <col min="12269" max="12269" width="13.85546875" style="568" bestFit="1" customWidth="1"/>
    <col min="12270" max="12270" width="13.85546875" style="568" customWidth="1"/>
    <col min="12271" max="12271" width="13.85546875" style="568" bestFit="1" customWidth="1"/>
    <col min="12272" max="12272" width="13.85546875" style="568" customWidth="1"/>
    <col min="12273" max="12273" width="13.85546875" style="568" bestFit="1" customWidth="1"/>
    <col min="12274" max="12274" width="13.85546875" style="568" customWidth="1"/>
    <col min="12275" max="12275" width="13.85546875" style="568" bestFit="1" customWidth="1"/>
    <col min="12276" max="12276" width="13.85546875" style="568" customWidth="1"/>
    <col min="12277" max="12277" width="13.85546875" style="568" bestFit="1" customWidth="1"/>
    <col min="12278" max="12278" width="13.85546875" style="568" customWidth="1"/>
    <col min="12279" max="12279" width="13.85546875" style="568" bestFit="1" customWidth="1"/>
    <col min="12280" max="12280" width="13.85546875" style="568" customWidth="1"/>
    <col min="12281" max="12281" width="13.85546875" style="568" bestFit="1" customWidth="1"/>
    <col min="12282" max="12282" width="13.85546875" style="568" customWidth="1"/>
    <col min="12283" max="12283" width="13.85546875" style="568" bestFit="1" customWidth="1"/>
    <col min="12284" max="12284" width="13.85546875" style="568" customWidth="1"/>
    <col min="12285" max="12285" width="13.85546875" style="568" bestFit="1" customWidth="1"/>
    <col min="12286" max="12286" width="13.85546875" style="568" customWidth="1"/>
    <col min="12287" max="12287" width="13.85546875" style="568" bestFit="1" customWidth="1"/>
    <col min="12288" max="12288" width="13.85546875" style="568" customWidth="1"/>
    <col min="12289" max="12289" width="13.85546875" style="568" bestFit="1" customWidth="1"/>
    <col min="12290" max="12290" width="13.85546875" style="568" customWidth="1"/>
    <col min="12291" max="12291" width="13.85546875" style="568" bestFit="1" customWidth="1"/>
    <col min="12292" max="12292" width="13.85546875" style="568" customWidth="1"/>
    <col min="12293" max="12293" width="13.85546875" style="568" bestFit="1" customWidth="1"/>
    <col min="12294" max="12294" width="13.85546875" style="568" customWidth="1"/>
    <col min="12295" max="12295" width="13.85546875" style="568" bestFit="1" customWidth="1"/>
    <col min="12296" max="12296" width="13.85546875" style="568" customWidth="1"/>
    <col min="12297" max="12297" width="13.85546875" style="568" bestFit="1" customWidth="1"/>
    <col min="12298" max="12298" width="13.85546875" style="568" customWidth="1"/>
    <col min="12299" max="12299" width="13.85546875" style="568" bestFit="1" customWidth="1"/>
    <col min="12300" max="12300" width="13.85546875" style="568" customWidth="1"/>
    <col min="12301" max="12301" width="13.85546875" style="568" bestFit="1" customWidth="1"/>
    <col min="12302" max="12302" width="13.85546875" style="568" customWidth="1"/>
    <col min="12303" max="12303" width="13.85546875" style="568" bestFit="1" customWidth="1"/>
    <col min="12304" max="12493" width="6.85546875" style="568"/>
    <col min="12494" max="12494" width="6.5703125" style="568" customWidth="1"/>
    <col min="12495" max="12495" width="13.85546875" style="568" bestFit="1" customWidth="1"/>
    <col min="12496" max="12496" width="35.42578125" style="568" customWidth="1"/>
    <col min="12497" max="12497" width="18.7109375" style="568" bestFit="1" customWidth="1"/>
    <col min="12498" max="12498" width="19" style="568" bestFit="1" customWidth="1"/>
    <col min="12499" max="12500" width="11.42578125" style="568" customWidth="1"/>
    <col min="12501" max="12504" width="10.85546875" style="568" customWidth="1"/>
    <col min="12505" max="12516" width="11.5703125" style="568" customWidth="1"/>
    <col min="12517" max="12520" width="13.85546875" style="568" customWidth="1"/>
    <col min="12521" max="12521" width="13.85546875" style="568" bestFit="1" customWidth="1"/>
    <col min="12522" max="12522" width="13.85546875" style="568" customWidth="1"/>
    <col min="12523" max="12523" width="13.85546875" style="568" bestFit="1" customWidth="1"/>
    <col min="12524" max="12524" width="13.85546875" style="568" customWidth="1"/>
    <col min="12525" max="12525" width="13.85546875" style="568" bestFit="1" customWidth="1"/>
    <col min="12526" max="12526" width="13.85546875" style="568" customWidth="1"/>
    <col min="12527" max="12527" width="13.85546875" style="568" bestFit="1" customWidth="1"/>
    <col min="12528" max="12528" width="13.85546875" style="568" customWidth="1"/>
    <col min="12529" max="12529" width="13.85546875" style="568" bestFit="1" customWidth="1"/>
    <col min="12530" max="12530" width="13.85546875" style="568" customWidth="1"/>
    <col min="12531" max="12531" width="13.85546875" style="568" bestFit="1" customWidth="1"/>
    <col min="12532" max="12532" width="13.85546875" style="568" customWidth="1"/>
    <col min="12533" max="12533" width="13.85546875" style="568" bestFit="1" customWidth="1"/>
    <col min="12534" max="12534" width="13.85546875" style="568" customWidth="1"/>
    <col min="12535" max="12535" width="13.85546875" style="568" bestFit="1" customWidth="1"/>
    <col min="12536" max="12536" width="13.85546875" style="568" customWidth="1"/>
    <col min="12537" max="12537" width="13.85546875" style="568" bestFit="1" customWidth="1"/>
    <col min="12538" max="12538" width="13.85546875" style="568" customWidth="1"/>
    <col min="12539" max="12539" width="13.85546875" style="568" bestFit="1" customWidth="1"/>
    <col min="12540" max="12540" width="13.85546875" style="568" customWidth="1"/>
    <col min="12541" max="12541" width="13.85546875" style="568" bestFit="1" customWidth="1"/>
    <col min="12542" max="12542" width="13.85546875" style="568" customWidth="1"/>
    <col min="12543" max="12543" width="13.85546875" style="568" bestFit="1" customWidth="1"/>
    <col min="12544" max="12544" width="13.85546875" style="568" customWidth="1"/>
    <col min="12545" max="12545" width="13.85546875" style="568" bestFit="1" customWidth="1"/>
    <col min="12546" max="12546" width="13.85546875" style="568" customWidth="1"/>
    <col min="12547" max="12547" width="13.85546875" style="568" bestFit="1" customWidth="1"/>
    <col min="12548" max="12548" width="13.85546875" style="568" customWidth="1"/>
    <col min="12549" max="12549" width="13.85546875" style="568" bestFit="1" customWidth="1"/>
    <col min="12550" max="12550" width="13.85546875" style="568" customWidth="1"/>
    <col min="12551" max="12551" width="13.85546875" style="568" bestFit="1" customWidth="1"/>
    <col min="12552" max="12552" width="13.85546875" style="568" customWidth="1"/>
    <col min="12553" max="12553" width="13.85546875" style="568" bestFit="1" customWidth="1"/>
    <col min="12554" max="12554" width="13.85546875" style="568" customWidth="1"/>
    <col min="12555" max="12555" width="13.85546875" style="568" bestFit="1" customWidth="1"/>
    <col min="12556" max="12556" width="13.85546875" style="568" customWidth="1"/>
    <col min="12557" max="12557" width="13.85546875" style="568" bestFit="1" customWidth="1"/>
    <col min="12558" max="12558" width="13.85546875" style="568" customWidth="1"/>
    <col min="12559" max="12559" width="13.85546875" style="568" bestFit="1" customWidth="1"/>
    <col min="12560" max="12749" width="6.85546875" style="568"/>
    <col min="12750" max="12750" width="6.5703125" style="568" customWidth="1"/>
    <col min="12751" max="12751" width="13.85546875" style="568" bestFit="1" customWidth="1"/>
    <col min="12752" max="12752" width="35.42578125" style="568" customWidth="1"/>
    <col min="12753" max="12753" width="18.7109375" style="568" bestFit="1" customWidth="1"/>
    <col min="12754" max="12754" width="19" style="568" bestFit="1" customWidth="1"/>
    <col min="12755" max="12756" width="11.42578125" style="568" customWidth="1"/>
    <col min="12757" max="12760" width="10.85546875" style="568" customWidth="1"/>
    <col min="12761" max="12772" width="11.5703125" style="568" customWidth="1"/>
    <col min="12773" max="12776" width="13.85546875" style="568" customWidth="1"/>
    <col min="12777" max="12777" width="13.85546875" style="568" bestFit="1" customWidth="1"/>
    <col min="12778" max="12778" width="13.85546875" style="568" customWidth="1"/>
    <col min="12779" max="12779" width="13.85546875" style="568" bestFit="1" customWidth="1"/>
    <col min="12780" max="12780" width="13.85546875" style="568" customWidth="1"/>
    <col min="12781" max="12781" width="13.85546875" style="568" bestFit="1" customWidth="1"/>
    <col min="12782" max="12782" width="13.85546875" style="568" customWidth="1"/>
    <col min="12783" max="12783" width="13.85546875" style="568" bestFit="1" customWidth="1"/>
    <col min="12784" max="12784" width="13.85546875" style="568" customWidth="1"/>
    <col min="12785" max="12785" width="13.85546875" style="568" bestFit="1" customWidth="1"/>
    <col min="12786" max="12786" width="13.85546875" style="568" customWidth="1"/>
    <col min="12787" max="12787" width="13.85546875" style="568" bestFit="1" customWidth="1"/>
    <col min="12788" max="12788" width="13.85546875" style="568" customWidth="1"/>
    <col min="12789" max="12789" width="13.85546875" style="568" bestFit="1" customWidth="1"/>
    <col min="12790" max="12790" width="13.85546875" style="568" customWidth="1"/>
    <col min="12791" max="12791" width="13.85546875" style="568" bestFit="1" customWidth="1"/>
    <col min="12792" max="12792" width="13.85546875" style="568" customWidth="1"/>
    <col min="12793" max="12793" width="13.85546875" style="568" bestFit="1" customWidth="1"/>
    <col min="12794" max="12794" width="13.85546875" style="568" customWidth="1"/>
    <col min="12795" max="12795" width="13.85546875" style="568" bestFit="1" customWidth="1"/>
    <col min="12796" max="12796" width="13.85546875" style="568" customWidth="1"/>
    <col min="12797" max="12797" width="13.85546875" style="568" bestFit="1" customWidth="1"/>
    <col min="12798" max="12798" width="13.85546875" style="568" customWidth="1"/>
    <col min="12799" max="12799" width="13.85546875" style="568" bestFit="1" customWidth="1"/>
    <col min="12800" max="12800" width="13.85546875" style="568" customWidth="1"/>
    <col min="12801" max="12801" width="13.85546875" style="568" bestFit="1" customWidth="1"/>
    <col min="12802" max="12802" width="13.85546875" style="568" customWidth="1"/>
    <col min="12803" max="12803" width="13.85546875" style="568" bestFit="1" customWidth="1"/>
    <col min="12804" max="12804" width="13.85546875" style="568" customWidth="1"/>
    <col min="12805" max="12805" width="13.85546875" style="568" bestFit="1" customWidth="1"/>
    <col min="12806" max="12806" width="13.85546875" style="568" customWidth="1"/>
    <col min="12807" max="12807" width="13.85546875" style="568" bestFit="1" customWidth="1"/>
    <col min="12808" max="12808" width="13.85546875" style="568" customWidth="1"/>
    <col min="12809" max="12809" width="13.85546875" style="568" bestFit="1" customWidth="1"/>
    <col min="12810" max="12810" width="13.85546875" style="568" customWidth="1"/>
    <col min="12811" max="12811" width="13.85546875" style="568" bestFit="1" customWidth="1"/>
    <col min="12812" max="12812" width="13.85546875" style="568" customWidth="1"/>
    <col min="12813" max="12813" width="13.85546875" style="568" bestFit="1" customWidth="1"/>
    <col min="12814" max="12814" width="13.85546875" style="568" customWidth="1"/>
    <col min="12815" max="12815" width="13.85546875" style="568" bestFit="1" customWidth="1"/>
    <col min="12816" max="13005" width="6.85546875" style="568"/>
    <col min="13006" max="13006" width="6.5703125" style="568" customWidth="1"/>
    <col min="13007" max="13007" width="13.85546875" style="568" bestFit="1" customWidth="1"/>
    <col min="13008" max="13008" width="35.42578125" style="568" customWidth="1"/>
    <col min="13009" max="13009" width="18.7109375" style="568" bestFit="1" customWidth="1"/>
    <col min="13010" max="13010" width="19" style="568" bestFit="1" customWidth="1"/>
    <col min="13011" max="13012" width="11.42578125" style="568" customWidth="1"/>
    <col min="13013" max="13016" width="10.85546875" style="568" customWidth="1"/>
    <col min="13017" max="13028" width="11.5703125" style="568" customWidth="1"/>
    <col min="13029" max="13032" width="13.85546875" style="568" customWidth="1"/>
    <col min="13033" max="13033" width="13.85546875" style="568" bestFit="1" customWidth="1"/>
    <col min="13034" max="13034" width="13.85546875" style="568" customWidth="1"/>
    <col min="13035" max="13035" width="13.85546875" style="568" bestFit="1" customWidth="1"/>
    <col min="13036" max="13036" width="13.85546875" style="568" customWidth="1"/>
    <col min="13037" max="13037" width="13.85546875" style="568" bestFit="1" customWidth="1"/>
    <col min="13038" max="13038" width="13.85546875" style="568" customWidth="1"/>
    <col min="13039" max="13039" width="13.85546875" style="568" bestFit="1" customWidth="1"/>
    <col min="13040" max="13040" width="13.85546875" style="568" customWidth="1"/>
    <col min="13041" max="13041" width="13.85546875" style="568" bestFit="1" customWidth="1"/>
    <col min="13042" max="13042" width="13.85546875" style="568" customWidth="1"/>
    <col min="13043" max="13043" width="13.85546875" style="568" bestFit="1" customWidth="1"/>
    <col min="13044" max="13044" width="13.85546875" style="568" customWidth="1"/>
    <col min="13045" max="13045" width="13.85546875" style="568" bestFit="1" customWidth="1"/>
    <col min="13046" max="13046" width="13.85546875" style="568" customWidth="1"/>
    <col min="13047" max="13047" width="13.85546875" style="568" bestFit="1" customWidth="1"/>
    <col min="13048" max="13048" width="13.85546875" style="568" customWidth="1"/>
    <col min="13049" max="13049" width="13.85546875" style="568" bestFit="1" customWidth="1"/>
    <col min="13050" max="13050" width="13.85546875" style="568" customWidth="1"/>
    <col min="13051" max="13051" width="13.85546875" style="568" bestFit="1" customWidth="1"/>
    <col min="13052" max="13052" width="13.85546875" style="568" customWidth="1"/>
    <col min="13053" max="13053" width="13.85546875" style="568" bestFit="1" customWidth="1"/>
    <col min="13054" max="13054" width="13.85546875" style="568" customWidth="1"/>
    <col min="13055" max="13055" width="13.85546875" style="568" bestFit="1" customWidth="1"/>
    <col min="13056" max="13056" width="13.85546875" style="568" customWidth="1"/>
    <col min="13057" max="13057" width="13.85546875" style="568" bestFit="1" customWidth="1"/>
    <col min="13058" max="13058" width="13.85546875" style="568" customWidth="1"/>
    <col min="13059" max="13059" width="13.85546875" style="568" bestFit="1" customWidth="1"/>
    <col min="13060" max="13060" width="13.85546875" style="568" customWidth="1"/>
    <col min="13061" max="13061" width="13.85546875" style="568" bestFit="1" customWidth="1"/>
    <col min="13062" max="13062" width="13.85546875" style="568" customWidth="1"/>
    <col min="13063" max="13063" width="13.85546875" style="568" bestFit="1" customWidth="1"/>
    <col min="13064" max="13064" width="13.85546875" style="568" customWidth="1"/>
    <col min="13065" max="13065" width="13.85546875" style="568" bestFit="1" customWidth="1"/>
    <col min="13066" max="13066" width="13.85546875" style="568" customWidth="1"/>
    <col min="13067" max="13067" width="13.85546875" style="568" bestFit="1" customWidth="1"/>
    <col min="13068" max="13068" width="13.85546875" style="568" customWidth="1"/>
    <col min="13069" max="13069" width="13.85546875" style="568" bestFit="1" customWidth="1"/>
    <col min="13070" max="13070" width="13.85546875" style="568" customWidth="1"/>
    <col min="13071" max="13071" width="13.85546875" style="568" bestFit="1" customWidth="1"/>
    <col min="13072" max="13261" width="6.85546875" style="568"/>
    <col min="13262" max="13262" width="6.5703125" style="568" customWidth="1"/>
    <col min="13263" max="13263" width="13.85546875" style="568" bestFit="1" customWidth="1"/>
    <col min="13264" max="13264" width="35.42578125" style="568" customWidth="1"/>
    <col min="13265" max="13265" width="18.7109375" style="568" bestFit="1" customWidth="1"/>
    <col min="13266" max="13266" width="19" style="568" bestFit="1" customWidth="1"/>
    <col min="13267" max="13268" width="11.42578125" style="568" customWidth="1"/>
    <col min="13269" max="13272" width="10.85546875" style="568" customWidth="1"/>
    <col min="13273" max="13284" width="11.5703125" style="568" customWidth="1"/>
    <col min="13285" max="13288" width="13.85546875" style="568" customWidth="1"/>
    <col min="13289" max="13289" width="13.85546875" style="568" bestFit="1" customWidth="1"/>
    <col min="13290" max="13290" width="13.85546875" style="568" customWidth="1"/>
    <col min="13291" max="13291" width="13.85546875" style="568" bestFit="1" customWidth="1"/>
    <col min="13292" max="13292" width="13.85546875" style="568" customWidth="1"/>
    <col min="13293" max="13293" width="13.85546875" style="568" bestFit="1" customWidth="1"/>
    <col min="13294" max="13294" width="13.85546875" style="568" customWidth="1"/>
    <col min="13295" max="13295" width="13.85546875" style="568" bestFit="1" customWidth="1"/>
    <col min="13296" max="13296" width="13.85546875" style="568" customWidth="1"/>
    <col min="13297" max="13297" width="13.85546875" style="568" bestFit="1" customWidth="1"/>
    <col min="13298" max="13298" width="13.85546875" style="568" customWidth="1"/>
    <col min="13299" max="13299" width="13.85546875" style="568" bestFit="1" customWidth="1"/>
    <col min="13300" max="13300" width="13.85546875" style="568" customWidth="1"/>
    <col min="13301" max="13301" width="13.85546875" style="568" bestFit="1" customWidth="1"/>
    <col min="13302" max="13302" width="13.85546875" style="568" customWidth="1"/>
    <col min="13303" max="13303" width="13.85546875" style="568" bestFit="1" customWidth="1"/>
    <col min="13304" max="13304" width="13.85546875" style="568" customWidth="1"/>
    <col min="13305" max="13305" width="13.85546875" style="568" bestFit="1" customWidth="1"/>
    <col min="13306" max="13306" width="13.85546875" style="568" customWidth="1"/>
    <col min="13307" max="13307" width="13.85546875" style="568" bestFit="1" customWidth="1"/>
    <col min="13308" max="13308" width="13.85546875" style="568" customWidth="1"/>
    <col min="13309" max="13309" width="13.85546875" style="568" bestFit="1" customWidth="1"/>
    <col min="13310" max="13310" width="13.85546875" style="568" customWidth="1"/>
    <col min="13311" max="13311" width="13.85546875" style="568" bestFit="1" customWidth="1"/>
    <col min="13312" max="13312" width="13.85546875" style="568" customWidth="1"/>
    <col min="13313" max="13313" width="13.85546875" style="568" bestFit="1" customWidth="1"/>
    <col min="13314" max="13314" width="13.85546875" style="568" customWidth="1"/>
    <col min="13315" max="13315" width="13.85546875" style="568" bestFit="1" customWidth="1"/>
    <col min="13316" max="13316" width="13.85546875" style="568" customWidth="1"/>
    <col min="13317" max="13317" width="13.85546875" style="568" bestFit="1" customWidth="1"/>
    <col min="13318" max="13318" width="13.85546875" style="568" customWidth="1"/>
    <col min="13319" max="13319" width="13.85546875" style="568" bestFit="1" customWidth="1"/>
    <col min="13320" max="13320" width="13.85546875" style="568" customWidth="1"/>
    <col min="13321" max="13321" width="13.85546875" style="568" bestFit="1" customWidth="1"/>
    <col min="13322" max="13322" width="13.85546875" style="568" customWidth="1"/>
    <col min="13323" max="13323" width="13.85546875" style="568" bestFit="1" customWidth="1"/>
    <col min="13324" max="13324" width="13.85546875" style="568" customWidth="1"/>
    <col min="13325" max="13325" width="13.85546875" style="568" bestFit="1" customWidth="1"/>
    <col min="13326" max="13326" width="13.85546875" style="568" customWidth="1"/>
    <col min="13327" max="13327" width="13.85546875" style="568" bestFit="1" customWidth="1"/>
    <col min="13328" max="13517" width="6.85546875" style="568"/>
    <col min="13518" max="13518" width="6.5703125" style="568" customWidth="1"/>
    <col min="13519" max="13519" width="13.85546875" style="568" bestFit="1" customWidth="1"/>
    <col min="13520" max="13520" width="35.42578125" style="568" customWidth="1"/>
    <col min="13521" max="13521" width="18.7109375" style="568" bestFit="1" customWidth="1"/>
    <col min="13522" max="13522" width="19" style="568" bestFit="1" customWidth="1"/>
    <col min="13523" max="13524" width="11.42578125" style="568" customWidth="1"/>
    <col min="13525" max="13528" width="10.85546875" style="568" customWidth="1"/>
    <col min="13529" max="13540" width="11.5703125" style="568" customWidth="1"/>
    <col min="13541" max="13544" width="13.85546875" style="568" customWidth="1"/>
    <col min="13545" max="13545" width="13.85546875" style="568" bestFit="1" customWidth="1"/>
    <col min="13546" max="13546" width="13.85546875" style="568" customWidth="1"/>
    <col min="13547" max="13547" width="13.85546875" style="568" bestFit="1" customWidth="1"/>
    <col min="13548" max="13548" width="13.85546875" style="568" customWidth="1"/>
    <col min="13549" max="13549" width="13.85546875" style="568" bestFit="1" customWidth="1"/>
    <col min="13550" max="13550" width="13.85546875" style="568" customWidth="1"/>
    <col min="13551" max="13551" width="13.85546875" style="568" bestFit="1" customWidth="1"/>
    <col min="13552" max="13552" width="13.85546875" style="568" customWidth="1"/>
    <col min="13553" max="13553" width="13.85546875" style="568" bestFit="1" customWidth="1"/>
    <col min="13554" max="13554" width="13.85546875" style="568" customWidth="1"/>
    <col min="13555" max="13555" width="13.85546875" style="568" bestFit="1" customWidth="1"/>
    <col min="13556" max="13556" width="13.85546875" style="568" customWidth="1"/>
    <col min="13557" max="13557" width="13.85546875" style="568" bestFit="1" customWidth="1"/>
    <col min="13558" max="13558" width="13.85546875" style="568" customWidth="1"/>
    <col min="13559" max="13559" width="13.85546875" style="568" bestFit="1" customWidth="1"/>
    <col min="13560" max="13560" width="13.85546875" style="568" customWidth="1"/>
    <col min="13561" max="13561" width="13.85546875" style="568" bestFit="1" customWidth="1"/>
    <col min="13562" max="13562" width="13.85546875" style="568" customWidth="1"/>
    <col min="13563" max="13563" width="13.85546875" style="568" bestFit="1" customWidth="1"/>
    <col min="13564" max="13564" width="13.85546875" style="568" customWidth="1"/>
    <col min="13565" max="13565" width="13.85546875" style="568" bestFit="1" customWidth="1"/>
    <col min="13566" max="13566" width="13.85546875" style="568" customWidth="1"/>
    <col min="13567" max="13567" width="13.85546875" style="568" bestFit="1" customWidth="1"/>
    <col min="13568" max="13568" width="13.85546875" style="568" customWidth="1"/>
    <col min="13569" max="13569" width="13.85546875" style="568" bestFit="1" customWidth="1"/>
    <col min="13570" max="13570" width="13.85546875" style="568" customWidth="1"/>
    <col min="13571" max="13571" width="13.85546875" style="568" bestFit="1" customWidth="1"/>
    <col min="13572" max="13572" width="13.85546875" style="568" customWidth="1"/>
    <col min="13573" max="13573" width="13.85546875" style="568" bestFit="1" customWidth="1"/>
    <col min="13574" max="13574" width="13.85546875" style="568" customWidth="1"/>
    <col min="13575" max="13575" width="13.85546875" style="568" bestFit="1" customWidth="1"/>
    <col min="13576" max="13576" width="13.85546875" style="568" customWidth="1"/>
    <col min="13577" max="13577" width="13.85546875" style="568" bestFit="1" customWidth="1"/>
    <col min="13578" max="13578" width="13.85546875" style="568" customWidth="1"/>
    <col min="13579" max="13579" width="13.85546875" style="568" bestFit="1" customWidth="1"/>
    <col min="13580" max="13580" width="13.85546875" style="568" customWidth="1"/>
    <col min="13581" max="13581" width="13.85546875" style="568" bestFit="1" customWidth="1"/>
    <col min="13582" max="13582" width="13.85546875" style="568" customWidth="1"/>
    <col min="13583" max="13583" width="13.85546875" style="568" bestFit="1" customWidth="1"/>
    <col min="13584" max="13773" width="6.85546875" style="568"/>
    <col min="13774" max="13774" width="6.5703125" style="568" customWidth="1"/>
    <col min="13775" max="13775" width="13.85546875" style="568" bestFit="1" customWidth="1"/>
    <col min="13776" max="13776" width="35.42578125" style="568" customWidth="1"/>
    <col min="13777" max="13777" width="18.7109375" style="568" bestFit="1" customWidth="1"/>
    <col min="13778" max="13778" width="19" style="568" bestFit="1" customWidth="1"/>
    <col min="13779" max="13780" width="11.42578125" style="568" customWidth="1"/>
    <col min="13781" max="13784" width="10.85546875" style="568" customWidth="1"/>
    <col min="13785" max="13796" width="11.5703125" style="568" customWidth="1"/>
    <col min="13797" max="13800" width="13.85546875" style="568" customWidth="1"/>
    <col min="13801" max="13801" width="13.85546875" style="568" bestFit="1" customWidth="1"/>
    <col min="13802" max="13802" width="13.85546875" style="568" customWidth="1"/>
    <col min="13803" max="13803" width="13.85546875" style="568" bestFit="1" customWidth="1"/>
    <col min="13804" max="13804" width="13.85546875" style="568" customWidth="1"/>
    <col min="13805" max="13805" width="13.85546875" style="568" bestFit="1" customWidth="1"/>
    <col min="13806" max="13806" width="13.85546875" style="568" customWidth="1"/>
    <col min="13807" max="13807" width="13.85546875" style="568" bestFit="1" customWidth="1"/>
    <col min="13808" max="13808" width="13.85546875" style="568" customWidth="1"/>
    <col min="13809" max="13809" width="13.85546875" style="568" bestFit="1" customWidth="1"/>
    <col min="13810" max="13810" width="13.85546875" style="568" customWidth="1"/>
    <col min="13811" max="13811" width="13.85546875" style="568" bestFit="1" customWidth="1"/>
    <col min="13812" max="13812" width="13.85546875" style="568" customWidth="1"/>
    <col min="13813" max="13813" width="13.85546875" style="568" bestFit="1" customWidth="1"/>
    <col min="13814" max="13814" width="13.85546875" style="568" customWidth="1"/>
    <col min="13815" max="13815" width="13.85546875" style="568" bestFit="1" customWidth="1"/>
    <col min="13816" max="13816" width="13.85546875" style="568" customWidth="1"/>
    <col min="13817" max="13817" width="13.85546875" style="568" bestFit="1" customWidth="1"/>
    <col min="13818" max="13818" width="13.85546875" style="568" customWidth="1"/>
    <col min="13819" max="13819" width="13.85546875" style="568" bestFit="1" customWidth="1"/>
    <col min="13820" max="13820" width="13.85546875" style="568" customWidth="1"/>
    <col min="13821" max="13821" width="13.85546875" style="568" bestFit="1" customWidth="1"/>
    <col min="13822" max="13822" width="13.85546875" style="568" customWidth="1"/>
    <col min="13823" max="13823" width="13.85546875" style="568" bestFit="1" customWidth="1"/>
    <col min="13824" max="13824" width="13.85546875" style="568" customWidth="1"/>
    <col min="13825" max="13825" width="13.85546875" style="568" bestFit="1" customWidth="1"/>
    <col min="13826" max="13826" width="13.85546875" style="568" customWidth="1"/>
    <col min="13827" max="13827" width="13.85546875" style="568" bestFit="1" customWidth="1"/>
    <col min="13828" max="13828" width="13.85546875" style="568" customWidth="1"/>
    <col min="13829" max="13829" width="13.85546875" style="568" bestFit="1" customWidth="1"/>
    <col min="13830" max="13830" width="13.85546875" style="568" customWidth="1"/>
    <col min="13831" max="13831" width="13.85546875" style="568" bestFit="1" customWidth="1"/>
    <col min="13832" max="13832" width="13.85546875" style="568" customWidth="1"/>
    <col min="13833" max="13833" width="13.85546875" style="568" bestFit="1" customWidth="1"/>
    <col min="13834" max="13834" width="13.85546875" style="568" customWidth="1"/>
    <col min="13835" max="13835" width="13.85546875" style="568" bestFit="1" customWidth="1"/>
    <col min="13836" max="13836" width="13.85546875" style="568" customWidth="1"/>
    <col min="13837" max="13837" width="13.85546875" style="568" bestFit="1" customWidth="1"/>
    <col min="13838" max="13838" width="13.85546875" style="568" customWidth="1"/>
    <col min="13839" max="13839" width="13.85546875" style="568" bestFit="1" customWidth="1"/>
    <col min="13840" max="14029" width="6.85546875" style="568"/>
    <col min="14030" max="14030" width="6.5703125" style="568" customWidth="1"/>
    <col min="14031" max="14031" width="13.85546875" style="568" bestFit="1" customWidth="1"/>
    <col min="14032" max="14032" width="35.42578125" style="568" customWidth="1"/>
    <col min="14033" max="14033" width="18.7109375" style="568" bestFit="1" customWidth="1"/>
    <col min="14034" max="14034" width="19" style="568" bestFit="1" customWidth="1"/>
    <col min="14035" max="14036" width="11.42578125" style="568" customWidth="1"/>
    <col min="14037" max="14040" width="10.85546875" style="568" customWidth="1"/>
    <col min="14041" max="14052" width="11.5703125" style="568" customWidth="1"/>
    <col min="14053" max="14056" width="13.85546875" style="568" customWidth="1"/>
    <col min="14057" max="14057" width="13.85546875" style="568" bestFit="1" customWidth="1"/>
    <col min="14058" max="14058" width="13.85546875" style="568" customWidth="1"/>
    <col min="14059" max="14059" width="13.85546875" style="568" bestFit="1" customWidth="1"/>
    <col min="14060" max="14060" width="13.85546875" style="568" customWidth="1"/>
    <col min="14061" max="14061" width="13.85546875" style="568" bestFit="1" customWidth="1"/>
    <col min="14062" max="14062" width="13.85546875" style="568" customWidth="1"/>
    <col min="14063" max="14063" width="13.85546875" style="568" bestFit="1" customWidth="1"/>
    <col min="14064" max="14064" width="13.85546875" style="568" customWidth="1"/>
    <col min="14065" max="14065" width="13.85546875" style="568" bestFit="1" customWidth="1"/>
    <col min="14066" max="14066" width="13.85546875" style="568" customWidth="1"/>
    <col min="14067" max="14067" width="13.85546875" style="568" bestFit="1" customWidth="1"/>
    <col min="14068" max="14068" width="13.85546875" style="568" customWidth="1"/>
    <col min="14069" max="14069" width="13.85546875" style="568" bestFit="1" customWidth="1"/>
    <col min="14070" max="14070" width="13.85546875" style="568" customWidth="1"/>
    <col min="14071" max="14071" width="13.85546875" style="568" bestFit="1" customWidth="1"/>
    <col min="14072" max="14072" width="13.85546875" style="568" customWidth="1"/>
    <col min="14073" max="14073" width="13.85546875" style="568" bestFit="1" customWidth="1"/>
    <col min="14074" max="14074" width="13.85546875" style="568" customWidth="1"/>
    <col min="14075" max="14075" width="13.85546875" style="568" bestFit="1" customWidth="1"/>
    <col min="14076" max="14076" width="13.85546875" style="568" customWidth="1"/>
    <col min="14077" max="14077" width="13.85546875" style="568" bestFit="1" customWidth="1"/>
    <col min="14078" max="14078" width="13.85546875" style="568" customWidth="1"/>
    <col min="14079" max="14079" width="13.85546875" style="568" bestFit="1" customWidth="1"/>
    <col min="14080" max="14080" width="13.85546875" style="568" customWidth="1"/>
    <col min="14081" max="14081" width="13.85546875" style="568" bestFit="1" customWidth="1"/>
    <col min="14082" max="14082" width="13.85546875" style="568" customWidth="1"/>
    <col min="14083" max="14083" width="13.85546875" style="568" bestFit="1" customWidth="1"/>
    <col min="14084" max="14084" width="13.85546875" style="568" customWidth="1"/>
    <col min="14085" max="14085" width="13.85546875" style="568" bestFit="1" customWidth="1"/>
    <col min="14086" max="14086" width="13.85546875" style="568" customWidth="1"/>
    <col min="14087" max="14087" width="13.85546875" style="568" bestFit="1" customWidth="1"/>
    <col min="14088" max="14088" width="13.85546875" style="568" customWidth="1"/>
    <col min="14089" max="14089" width="13.85546875" style="568" bestFit="1" customWidth="1"/>
    <col min="14090" max="14090" width="13.85546875" style="568" customWidth="1"/>
    <col min="14091" max="14091" width="13.85546875" style="568" bestFit="1" customWidth="1"/>
    <col min="14092" max="14092" width="13.85546875" style="568" customWidth="1"/>
    <col min="14093" max="14093" width="13.85546875" style="568" bestFit="1" customWidth="1"/>
    <col min="14094" max="14094" width="13.85546875" style="568" customWidth="1"/>
    <col min="14095" max="14095" width="13.85546875" style="568" bestFit="1" customWidth="1"/>
    <col min="14096" max="14285" width="6.85546875" style="568"/>
    <col min="14286" max="14286" width="6.5703125" style="568" customWidth="1"/>
    <col min="14287" max="14287" width="13.85546875" style="568" bestFit="1" customWidth="1"/>
    <col min="14288" max="14288" width="35.42578125" style="568" customWidth="1"/>
    <col min="14289" max="14289" width="18.7109375" style="568" bestFit="1" customWidth="1"/>
    <col min="14290" max="14290" width="19" style="568" bestFit="1" customWidth="1"/>
    <col min="14291" max="14292" width="11.42578125" style="568" customWidth="1"/>
    <col min="14293" max="14296" width="10.85546875" style="568" customWidth="1"/>
    <col min="14297" max="14308" width="11.5703125" style="568" customWidth="1"/>
    <col min="14309" max="14312" width="13.85546875" style="568" customWidth="1"/>
    <col min="14313" max="14313" width="13.85546875" style="568" bestFit="1" customWidth="1"/>
    <col min="14314" max="14314" width="13.85546875" style="568" customWidth="1"/>
    <col min="14315" max="14315" width="13.85546875" style="568" bestFit="1" customWidth="1"/>
    <col min="14316" max="14316" width="13.85546875" style="568" customWidth="1"/>
    <col min="14317" max="14317" width="13.85546875" style="568" bestFit="1" customWidth="1"/>
    <col min="14318" max="14318" width="13.85546875" style="568" customWidth="1"/>
    <col min="14319" max="14319" width="13.85546875" style="568" bestFit="1" customWidth="1"/>
    <col min="14320" max="14320" width="13.85546875" style="568" customWidth="1"/>
    <col min="14321" max="14321" width="13.85546875" style="568" bestFit="1" customWidth="1"/>
    <col min="14322" max="14322" width="13.85546875" style="568" customWidth="1"/>
    <col min="14323" max="14323" width="13.85546875" style="568" bestFit="1" customWidth="1"/>
    <col min="14324" max="14324" width="13.85546875" style="568" customWidth="1"/>
    <col min="14325" max="14325" width="13.85546875" style="568" bestFit="1" customWidth="1"/>
    <col min="14326" max="14326" width="13.85546875" style="568" customWidth="1"/>
    <col min="14327" max="14327" width="13.85546875" style="568" bestFit="1" customWidth="1"/>
    <col min="14328" max="14328" width="13.85546875" style="568" customWidth="1"/>
    <col min="14329" max="14329" width="13.85546875" style="568" bestFit="1" customWidth="1"/>
    <col min="14330" max="14330" width="13.85546875" style="568" customWidth="1"/>
    <col min="14331" max="14331" width="13.85546875" style="568" bestFit="1" customWidth="1"/>
    <col min="14332" max="14332" width="13.85546875" style="568" customWidth="1"/>
    <col min="14333" max="14333" width="13.85546875" style="568" bestFit="1" customWidth="1"/>
    <col min="14334" max="14334" width="13.85546875" style="568" customWidth="1"/>
    <col min="14335" max="14335" width="13.85546875" style="568" bestFit="1" customWidth="1"/>
    <col min="14336" max="14336" width="13.85546875" style="568" customWidth="1"/>
    <col min="14337" max="14337" width="13.85546875" style="568" bestFit="1" customWidth="1"/>
    <col min="14338" max="14338" width="13.85546875" style="568" customWidth="1"/>
    <col min="14339" max="14339" width="13.85546875" style="568" bestFit="1" customWidth="1"/>
    <col min="14340" max="14340" width="13.85546875" style="568" customWidth="1"/>
    <col min="14341" max="14341" width="13.85546875" style="568" bestFit="1" customWidth="1"/>
    <col min="14342" max="14342" width="13.85546875" style="568" customWidth="1"/>
    <col min="14343" max="14343" width="13.85546875" style="568" bestFit="1" customWidth="1"/>
    <col min="14344" max="14344" width="13.85546875" style="568" customWidth="1"/>
    <col min="14345" max="14345" width="13.85546875" style="568" bestFit="1" customWidth="1"/>
    <col min="14346" max="14346" width="13.85546875" style="568" customWidth="1"/>
    <col min="14347" max="14347" width="13.85546875" style="568" bestFit="1" customWidth="1"/>
    <col min="14348" max="14348" width="13.85546875" style="568" customWidth="1"/>
    <col min="14349" max="14349" width="13.85546875" style="568" bestFit="1" customWidth="1"/>
    <col min="14350" max="14350" width="13.85546875" style="568" customWidth="1"/>
    <col min="14351" max="14351" width="13.85546875" style="568" bestFit="1" customWidth="1"/>
    <col min="14352" max="14541" width="6.85546875" style="568"/>
    <col min="14542" max="14542" width="6.5703125" style="568" customWidth="1"/>
    <col min="14543" max="14543" width="13.85546875" style="568" bestFit="1" customWidth="1"/>
    <col min="14544" max="14544" width="35.42578125" style="568" customWidth="1"/>
    <col min="14545" max="14545" width="18.7109375" style="568" bestFit="1" customWidth="1"/>
    <col min="14546" max="14546" width="19" style="568" bestFit="1" customWidth="1"/>
    <col min="14547" max="14548" width="11.42578125" style="568" customWidth="1"/>
    <col min="14549" max="14552" width="10.85546875" style="568" customWidth="1"/>
    <col min="14553" max="14564" width="11.5703125" style="568" customWidth="1"/>
    <col min="14565" max="14568" width="13.85546875" style="568" customWidth="1"/>
    <col min="14569" max="14569" width="13.85546875" style="568" bestFit="1" customWidth="1"/>
    <col min="14570" max="14570" width="13.85546875" style="568" customWidth="1"/>
    <col min="14571" max="14571" width="13.85546875" style="568" bestFit="1" customWidth="1"/>
    <col min="14572" max="14572" width="13.85546875" style="568" customWidth="1"/>
    <col min="14573" max="14573" width="13.85546875" style="568" bestFit="1" customWidth="1"/>
    <col min="14574" max="14574" width="13.85546875" style="568" customWidth="1"/>
    <col min="14575" max="14575" width="13.85546875" style="568" bestFit="1" customWidth="1"/>
    <col min="14576" max="14576" width="13.85546875" style="568" customWidth="1"/>
    <col min="14577" max="14577" width="13.85546875" style="568" bestFit="1" customWidth="1"/>
    <col min="14578" max="14578" width="13.85546875" style="568" customWidth="1"/>
    <col min="14579" max="14579" width="13.85546875" style="568" bestFit="1" customWidth="1"/>
    <col min="14580" max="14580" width="13.85546875" style="568" customWidth="1"/>
    <col min="14581" max="14581" width="13.85546875" style="568" bestFit="1" customWidth="1"/>
    <col min="14582" max="14582" width="13.85546875" style="568" customWidth="1"/>
    <col min="14583" max="14583" width="13.85546875" style="568" bestFit="1" customWidth="1"/>
    <col min="14584" max="14584" width="13.85546875" style="568" customWidth="1"/>
    <col min="14585" max="14585" width="13.85546875" style="568" bestFit="1" customWidth="1"/>
    <col min="14586" max="14586" width="13.85546875" style="568" customWidth="1"/>
    <col min="14587" max="14587" width="13.85546875" style="568" bestFit="1" customWidth="1"/>
    <col min="14588" max="14588" width="13.85546875" style="568" customWidth="1"/>
    <col min="14589" max="14589" width="13.85546875" style="568" bestFit="1" customWidth="1"/>
    <col min="14590" max="14590" width="13.85546875" style="568" customWidth="1"/>
    <col min="14591" max="14591" width="13.85546875" style="568" bestFit="1" customWidth="1"/>
    <col min="14592" max="14592" width="13.85546875" style="568" customWidth="1"/>
    <col min="14593" max="14593" width="13.85546875" style="568" bestFit="1" customWidth="1"/>
    <col min="14594" max="14594" width="13.85546875" style="568" customWidth="1"/>
    <col min="14595" max="14595" width="13.85546875" style="568" bestFit="1" customWidth="1"/>
    <col min="14596" max="14596" width="13.85546875" style="568" customWidth="1"/>
    <col min="14597" max="14597" width="13.85546875" style="568" bestFit="1" customWidth="1"/>
    <col min="14598" max="14598" width="13.85546875" style="568" customWidth="1"/>
    <col min="14599" max="14599" width="13.85546875" style="568" bestFit="1" customWidth="1"/>
    <col min="14600" max="14600" width="13.85546875" style="568" customWidth="1"/>
    <col min="14601" max="14601" width="13.85546875" style="568" bestFit="1" customWidth="1"/>
    <col min="14602" max="14602" width="13.85546875" style="568" customWidth="1"/>
    <col min="14603" max="14603" width="13.85546875" style="568" bestFit="1" customWidth="1"/>
    <col min="14604" max="14604" width="13.85546875" style="568" customWidth="1"/>
    <col min="14605" max="14605" width="13.85546875" style="568" bestFit="1" customWidth="1"/>
    <col min="14606" max="14606" width="13.85546875" style="568" customWidth="1"/>
    <col min="14607" max="14607" width="13.85546875" style="568" bestFit="1" customWidth="1"/>
    <col min="14608" max="14797" width="6.85546875" style="568"/>
    <col min="14798" max="14798" width="6.5703125" style="568" customWidth="1"/>
    <col min="14799" max="14799" width="13.85546875" style="568" bestFit="1" customWidth="1"/>
    <col min="14800" max="14800" width="35.42578125" style="568" customWidth="1"/>
    <col min="14801" max="14801" width="18.7109375" style="568" bestFit="1" customWidth="1"/>
    <col min="14802" max="14802" width="19" style="568" bestFit="1" customWidth="1"/>
    <col min="14803" max="14804" width="11.42578125" style="568" customWidth="1"/>
    <col min="14805" max="14808" width="10.85546875" style="568" customWidth="1"/>
    <col min="14809" max="14820" width="11.5703125" style="568" customWidth="1"/>
    <col min="14821" max="14824" width="13.85546875" style="568" customWidth="1"/>
    <col min="14825" max="14825" width="13.85546875" style="568" bestFit="1" customWidth="1"/>
    <col min="14826" max="14826" width="13.85546875" style="568" customWidth="1"/>
    <col min="14827" max="14827" width="13.85546875" style="568" bestFit="1" customWidth="1"/>
    <col min="14828" max="14828" width="13.85546875" style="568" customWidth="1"/>
    <col min="14829" max="14829" width="13.85546875" style="568" bestFit="1" customWidth="1"/>
    <col min="14830" max="14830" width="13.85546875" style="568" customWidth="1"/>
    <col min="14831" max="14831" width="13.85546875" style="568" bestFit="1" customWidth="1"/>
    <col min="14832" max="14832" width="13.85546875" style="568" customWidth="1"/>
    <col min="14833" max="14833" width="13.85546875" style="568" bestFit="1" customWidth="1"/>
    <col min="14834" max="14834" width="13.85546875" style="568" customWidth="1"/>
    <col min="14835" max="14835" width="13.85546875" style="568" bestFit="1" customWidth="1"/>
    <col min="14836" max="14836" width="13.85546875" style="568" customWidth="1"/>
    <col min="14837" max="14837" width="13.85546875" style="568" bestFit="1" customWidth="1"/>
    <col min="14838" max="14838" width="13.85546875" style="568" customWidth="1"/>
    <col min="14839" max="14839" width="13.85546875" style="568" bestFit="1" customWidth="1"/>
    <col min="14840" max="14840" width="13.85546875" style="568" customWidth="1"/>
    <col min="14841" max="14841" width="13.85546875" style="568" bestFit="1" customWidth="1"/>
    <col min="14842" max="14842" width="13.85546875" style="568" customWidth="1"/>
    <col min="14843" max="14843" width="13.85546875" style="568" bestFit="1" customWidth="1"/>
    <col min="14844" max="14844" width="13.85546875" style="568" customWidth="1"/>
    <col min="14845" max="14845" width="13.85546875" style="568" bestFit="1" customWidth="1"/>
    <col min="14846" max="14846" width="13.85546875" style="568" customWidth="1"/>
    <col min="14847" max="14847" width="13.85546875" style="568" bestFit="1" customWidth="1"/>
    <col min="14848" max="14848" width="13.85546875" style="568" customWidth="1"/>
    <col min="14849" max="14849" width="13.85546875" style="568" bestFit="1" customWidth="1"/>
    <col min="14850" max="14850" width="13.85546875" style="568" customWidth="1"/>
    <col min="14851" max="14851" width="13.85546875" style="568" bestFit="1" customWidth="1"/>
    <col min="14852" max="14852" width="13.85546875" style="568" customWidth="1"/>
    <col min="14853" max="14853" width="13.85546875" style="568" bestFit="1" customWidth="1"/>
    <col min="14854" max="14854" width="13.85546875" style="568" customWidth="1"/>
    <col min="14855" max="14855" width="13.85546875" style="568" bestFit="1" customWidth="1"/>
    <col min="14856" max="14856" width="13.85546875" style="568" customWidth="1"/>
    <col min="14857" max="14857" width="13.85546875" style="568" bestFit="1" customWidth="1"/>
    <col min="14858" max="14858" width="13.85546875" style="568" customWidth="1"/>
    <col min="14859" max="14859" width="13.85546875" style="568" bestFit="1" customWidth="1"/>
    <col min="14860" max="14860" width="13.85546875" style="568" customWidth="1"/>
    <col min="14861" max="14861" width="13.85546875" style="568" bestFit="1" customWidth="1"/>
    <col min="14862" max="14862" width="13.85546875" style="568" customWidth="1"/>
    <col min="14863" max="14863" width="13.85546875" style="568" bestFit="1" customWidth="1"/>
    <col min="14864" max="15053" width="6.85546875" style="568"/>
    <col min="15054" max="15054" width="6.5703125" style="568" customWidth="1"/>
    <col min="15055" max="15055" width="13.85546875" style="568" bestFit="1" customWidth="1"/>
    <col min="15056" max="15056" width="35.42578125" style="568" customWidth="1"/>
    <col min="15057" max="15057" width="18.7109375" style="568" bestFit="1" customWidth="1"/>
    <col min="15058" max="15058" width="19" style="568" bestFit="1" customWidth="1"/>
    <col min="15059" max="15060" width="11.42578125" style="568" customWidth="1"/>
    <col min="15061" max="15064" width="10.85546875" style="568" customWidth="1"/>
    <col min="15065" max="15076" width="11.5703125" style="568" customWidth="1"/>
    <col min="15077" max="15080" width="13.85546875" style="568" customWidth="1"/>
    <col min="15081" max="15081" width="13.85546875" style="568" bestFit="1" customWidth="1"/>
    <col min="15082" max="15082" width="13.85546875" style="568" customWidth="1"/>
    <col min="15083" max="15083" width="13.85546875" style="568" bestFit="1" customWidth="1"/>
    <col min="15084" max="15084" width="13.85546875" style="568" customWidth="1"/>
    <col min="15085" max="15085" width="13.85546875" style="568" bestFit="1" customWidth="1"/>
    <col min="15086" max="15086" width="13.85546875" style="568" customWidth="1"/>
    <col min="15087" max="15087" width="13.85546875" style="568" bestFit="1" customWidth="1"/>
    <col min="15088" max="15088" width="13.85546875" style="568" customWidth="1"/>
    <col min="15089" max="15089" width="13.85546875" style="568" bestFit="1" customWidth="1"/>
    <col min="15090" max="15090" width="13.85546875" style="568" customWidth="1"/>
    <col min="15091" max="15091" width="13.85546875" style="568" bestFit="1" customWidth="1"/>
    <col min="15092" max="15092" width="13.85546875" style="568" customWidth="1"/>
    <col min="15093" max="15093" width="13.85546875" style="568" bestFit="1" customWidth="1"/>
    <col min="15094" max="15094" width="13.85546875" style="568" customWidth="1"/>
    <col min="15095" max="15095" width="13.85546875" style="568" bestFit="1" customWidth="1"/>
    <col min="15096" max="15096" width="13.85546875" style="568" customWidth="1"/>
    <col min="15097" max="15097" width="13.85546875" style="568" bestFit="1" customWidth="1"/>
    <col min="15098" max="15098" width="13.85546875" style="568" customWidth="1"/>
    <col min="15099" max="15099" width="13.85546875" style="568" bestFit="1" customWidth="1"/>
    <col min="15100" max="15100" width="13.85546875" style="568" customWidth="1"/>
    <col min="15101" max="15101" width="13.85546875" style="568" bestFit="1" customWidth="1"/>
    <col min="15102" max="15102" width="13.85546875" style="568" customWidth="1"/>
    <col min="15103" max="15103" width="13.85546875" style="568" bestFit="1" customWidth="1"/>
    <col min="15104" max="15104" width="13.85546875" style="568" customWidth="1"/>
    <col min="15105" max="15105" width="13.85546875" style="568" bestFit="1" customWidth="1"/>
    <col min="15106" max="15106" width="13.85546875" style="568" customWidth="1"/>
    <col min="15107" max="15107" width="13.85546875" style="568" bestFit="1" customWidth="1"/>
    <col min="15108" max="15108" width="13.85546875" style="568" customWidth="1"/>
    <col min="15109" max="15109" width="13.85546875" style="568" bestFit="1" customWidth="1"/>
    <col min="15110" max="15110" width="13.85546875" style="568" customWidth="1"/>
    <col min="15111" max="15111" width="13.85546875" style="568" bestFit="1" customWidth="1"/>
    <col min="15112" max="15112" width="13.85546875" style="568" customWidth="1"/>
    <col min="15113" max="15113" width="13.85546875" style="568" bestFit="1" customWidth="1"/>
    <col min="15114" max="15114" width="13.85546875" style="568" customWidth="1"/>
    <col min="15115" max="15115" width="13.85546875" style="568" bestFit="1" customWidth="1"/>
    <col min="15116" max="15116" width="13.85546875" style="568" customWidth="1"/>
    <col min="15117" max="15117" width="13.85546875" style="568" bestFit="1" customWidth="1"/>
    <col min="15118" max="15118" width="13.85546875" style="568" customWidth="1"/>
    <col min="15119" max="15119" width="13.85546875" style="568" bestFit="1" customWidth="1"/>
    <col min="15120" max="15309" width="6.85546875" style="568"/>
    <col min="15310" max="15310" width="6.5703125" style="568" customWidth="1"/>
    <col min="15311" max="15311" width="13.85546875" style="568" bestFit="1" customWidth="1"/>
    <col min="15312" max="15312" width="35.42578125" style="568" customWidth="1"/>
    <col min="15313" max="15313" width="18.7109375" style="568" bestFit="1" customWidth="1"/>
    <col min="15314" max="15314" width="19" style="568" bestFit="1" customWidth="1"/>
    <col min="15315" max="15316" width="11.42578125" style="568" customWidth="1"/>
    <col min="15317" max="15320" width="10.85546875" style="568" customWidth="1"/>
    <col min="15321" max="15332" width="11.5703125" style="568" customWidth="1"/>
    <col min="15333" max="15336" width="13.85546875" style="568" customWidth="1"/>
    <col min="15337" max="15337" width="13.85546875" style="568" bestFit="1" customWidth="1"/>
    <col min="15338" max="15338" width="13.85546875" style="568" customWidth="1"/>
    <col min="15339" max="15339" width="13.85546875" style="568" bestFit="1" customWidth="1"/>
    <col min="15340" max="15340" width="13.85546875" style="568" customWidth="1"/>
    <col min="15341" max="15341" width="13.85546875" style="568" bestFit="1" customWidth="1"/>
    <col min="15342" max="15342" width="13.85546875" style="568" customWidth="1"/>
    <col min="15343" max="15343" width="13.85546875" style="568" bestFit="1" customWidth="1"/>
    <col min="15344" max="15344" width="13.85546875" style="568" customWidth="1"/>
    <col min="15345" max="15345" width="13.85546875" style="568" bestFit="1" customWidth="1"/>
    <col min="15346" max="15346" width="13.85546875" style="568" customWidth="1"/>
    <col min="15347" max="15347" width="13.85546875" style="568" bestFit="1" customWidth="1"/>
    <col min="15348" max="15348" width="13.85546875" style="568" customWidth="1"/>
    <col min="15349" max="15349" width="13.85546875" style="568" bestFit="1" customWidth="1"/>
    <col min="15350" max="15350" width="13.85546875" style="568" customWidth="1"/>
    <col min="15351" max="15351" width="13.85546875" style="568" bestFit="1" customWidth="1"/>
    <col min="15352" max="15352" width="13.85546875" style="568" customWidth="1"/>
    <col min="15353" max="15353" width="13.85546875" style="568" bestFit="1" customWidth="1"/>
    <col min="15354" max="15354" width="13.85546875" style="568" customWidth="1"/>
    <col min="15355" max="15355" width="13.85546875" style="568" bestFit="1" customWidth="1"/>
    <col min="15356" max="15356" width="13.85546875" style="568" customWidth="1"/>
    <col min="15357" max="15357" width="13.85546875" style="568" bestFit="1" customWidth="1"/>
    <col min="15358" max="15358" width="13.85546875" style="568" customWidth="1"/>
    <col min="15359" max="15359" width="13.85546875" style="568" bestFit="1" customWidth="1"/>
    <col min="15360" max="15360" width="13.85546875" style="568" customWidth="1"/>
    <col min="15361" max="15361" width="13.85546875" style="568" bestFit="1" customWidth="1"/>
    <col min="15362" max="15362" width="13.85546875" style="568" customWidth="1"/>
    <col min="15363" max="15363" width="13.85546875" style="568" bestFit="1" customWidth="1"/>
    <col min="15364" max="15364" width="13.85546875" style="568" customWidth="1"/>
    <col min="15365" max="15365" width="13.85546875" style="568" bestFit="1" customWidth="1"/>
    <col min="15366" max="15366" width="13.85546875" style="568" customWidth="1"/>
    <col min="15367" max="15367" width="13.85546875" style="568" bestFit="1" customWidth="1"/>
    <col min="15368" max="15368" width="13.85546875" style="568" customWidth="1"/>
    <col min="15369" max="15369" width="13.85546875" style="568" bestFit="1" customWidth="1"/>
    <col min="15370" max="15370" width="13.85546875" style="568" customWidth="1"/>
    <col min="15371" max="15371" width="13.85546875" style="568" bestFit="1" customWidth="1"/>
    <col min="15372" max="15372" width="13.85546875" style="568" customWidth="1"/>
    <col min="15373" max="15373" width="13.85546875" style="568" bestFit="1" customWidth="1"/>
    <col min="15374" max="15374" width="13.85546875" style="568" customWidth="1"/>
    <col min="15375" max="15375" width="13.85546875" style="568" bestFit="1" customWidth="1"/>
    <col min="15376" max="15565" width="6.85546875" style="568"/>
    <col min="15566" max="15566" width="6.5703125" style="568" customWidth="1"/>
    <col min="15567" max="15567" width="13.85546875" style="568" bestFit="1" customWidth="1"/>
    <col min="15568" max="15568" width="35.42578125" style="568" customWidth="1"/>
    <col min="15569" max="15569" width="18.7109375" style="568" bestFit="1" customWidth="1"/>
    <col min="15570" max="15570" width="19" style="568" bestFit="1" customWidth="1"/>
    <col min="15571" max="15572" width="11.42578125" style="568" customWidth="1"/>
    <col min="15573" max="15576" width="10.85546875" style="568" customWidth="1"/>
    <col min="15577" max="15588" width="11.5703125" style="568" customWidth="1"/>
    <col min="15589" max="15592" width="13.85546875" style="568" customWidth="1"/>
    <col min="15593" max="15593" width="13.85546875" style="568" bestFit="1" customWidth="1"/>
    <col min="15594" max="15594" width="13.85546875" style="568" customWidth="1"/>
    <col min="15595" max="15595" width="13.85546875" style="568" bestFit="1" customWidth="1"/>
    <col min="15596" max="15596" width="13.85546875" style="568" customWidth="1"/>
    <col min="15597" max="15597" width="13.85546875" style="568" bestFit="1" customWidth="1"/>
    <col min="15598" max="15598" width="13.85546875" style="568" customWidth="1"/>
    <col min="15599" max="15599" width="13.85546875" style="568" bestFit="1" customWidth="1"/>
    <col min="15600" max="15600" width="13.85546875" style="568" customWidth="1"/>
    <col min="15601" max="15601" width="13.85546875" style="568" bestFit="1" customWidth="1"/>
    <col min="15602" max="15602" width="13.85546875" style="568" customWidth="1"/>
    <col min="15603" max="15603" width="13.85546875" style="568" bestFit="1" customWidth="1"/>
    <col min="15604" max="15604" width="13.85546875" style="568" customWidth="1"/>
    <col min="15605" max="15605" width="13.85546875" style="568" bestFit="1" customWidth="1"/>
    <col min="15606" max="15606" width="13.85546875" style="568" customWidth="1"/>
    <col min="15607" max="15607" width="13.85546875" style="568" bestFit="1" customWidth="1"/>
    <col min="15608" max="15608" width="13.85546875" style="568" customWidth="1"/>
    <col min="15609" max="15609" width="13.85546875" style="568" bestFit="1" customWidth="1"/>
    <col min="15610" max="15610" width="13.85546875" style="568" customWidth="1"/>
    <col min="15611" max="15611" width="13.85546875" style="568" bestFit="1" customWidth="1"/>
    <col min="15612" max="15612" width="13.85546875" style="568" customWidth="1"/>
    <col min="15613" max="15613" width="13.85546875" style="568" bestFit="1" customWidth="1"/>
    <col min="15614" max="15614" width="13.85546875" style="568" customWidth="1"/>
    <col min="15615" max="15615" width="13.85546875" style="568" bestFit="1" customWidth="1"/>
    <col min="15616" max="15616" width="13.85546875" style="568" customWidth="1"/>
    <col min="15617" max="15617" width="13.85546875" style="568" bestFit="1" customWidth="1"/>
    <col min="15618" max="15618" width="13.85546875" style="568" customWidth="1"/>
    <col min="15619" max="15619" width="13.85546875" style="568" bestFit="1" customWidth="1"/>
    <col min="15620" max="15620" width="13.85546875" style="568" customWidth="1"/>
    <col min="15621" max="15621" width="13.85546875" style="568" bestFit="1" customWidth="1"/>
    <col min="15622" max="15622" width="13.85546875" style="568" customWidth="1"/>
    <col min="15623" max="15623" width="13.85546875" style="568" bestFit="1" customWidth="1"/>
    <col min="15624" max="15624" width="13.85546875" style="568" customWidth="1"/>
    <col min="15625" max="15625" width="13.85546875" style="568" bestFit="1" customWidth="1"/>
    <col min="15626" max="15626" width="13.85546875" style="568" customWidth="1"/>
    <col min="15627" max="15627" width="13.85546875" style="568" bestFit="1" customWidth="1"/>
    <col min="15628" max="15628" width="13.85546875" style="568" customWidth="1"/>
    <col min="15629" max="15629" width="13.85546875" style="568" bestFit="1" customWidth="1"/>
    <col min="15630" max="15630" width="13.85546875" style="568" customWidth="1"/>
    <col min="15631" max="15631" width="13.85546875" style="568" bestFit="1" customWidth="1"/>
    <col min="15632" max="15821" width="6.85546875" style="568"/>
    <col min="15822" max="15822" width="6.5703125" style="568" customWidth="1"/>
    <col min="15823" max="15823" width="13.85546875" style="568" bestFit="1" customWidth="1"/>
    <col min="15824" max="15824" width="35.42578125" style="568" customWidth="1"/>
    <col min="15825" max="15825" width="18.7109375" style="568" bestFit="1" customWidth="1"/>
    <col min="15826" max="15826" width="19" style="568" bestFit="1" customWidth="1"/>
    <col min="15827" max="15828" width="11.42578125" style="568" customWidth="1"/>
    <col min="15829" max="15832" width="10.85546875" style="568" customWidth="1"/>
    <col min="15833" max="15844" width="11.5703125" style="568" customWidth="1"/>
    <col min="15845" max="15848" width="13.85546875" style="568" customWidth="1"/>
    <col min="15849" max="15849" width="13.85546875" style="568" bestFit="1" customWidth="1"/>
    <col min="15850" max="15850" width="13.85546875" style="568" customWidth="1"/>
    <col min="15851" max="15851" width="13.85546875" style="568" bestFit="1" customWidth="1"/>
    <col min="15852" max="15852" width="13.85546875" style="568" customWidth="1"/>
    <col min="15853" max="15853" width="13.85546875" style="568" bestFit="1" customWidth="1"/>
    <col min="15854" max="15854" width="13.85546875" style="568" customWidth="1"/>
    <col min="15855" max="15855" width="13.85546875" style="568" bestFit="1" customWidth="1"/>
    <col min="15856" max="15856" width="13.85546875" style="568" customWidth="1"/>
    <col min="15857" max="15857" width="13.85546875" style="568" bestFit="1" customWidth="1"/>
    <col min="15858" max="15858" width="13.85546875" style="568" customWidth="1"/>
    <col min="15859" max="15859" width="13.85546875" style="568" bestFit="1" customWidth="1"/>
    <col min="15860" max="15860" width="13.85546875" style="568" customWidth="1"/>
    <col min="15861" max="15861" width="13.85546875" style="568" bestFit="1" customWidth="1"/>
    <col min="15862" max="15862" width="13.85546875" style="568" customWidth="1"/>
    <col min="15863" max="15863" width="13.85546875" style="568" bestFit="1" customWidth="1"/>
    <col min="15864" max="15864" width="13.85546875" style="568" customWidth="1"/>
    <col min="15865" max="15865" width="13.85546875" style="568" bestFit="1" customWidth="1"/>
    <col min="15866" max="15866" width="13.85546875" style="568" customWidth="1"/>
    <col min="15867" max="15867" width="13.85546875" style="568" bestFit="1" customWidth="1"/>
    <col min="15868" max="15868" width="13.85546875" style="568" customWidth="1"/>
    <col min="15869" max="15869" width="13.85546875" style="568" bestFit="1" customWidth="1"/>
    <col min="15870" max="15870" width="13.85546875" style="568" customWidth="1"/>
    <col min="15871" max="15871" width="13.85546875" style="568" bestFit="1" customWidth="1"/>
    <col min="15872" max="15872" width="13.85546875" style="568" customWidth="1"/>
    <col min="15873" max="15873" width="13.85546875" style="568" bestFit="1" customWidth="1"/>
    <col min="15874" max="15874" width="13.85546875" style="568" customWidth="1"/>
    <col min="15875" max="15875" width="13.85546875" style="568" bestFit="1" customWidth="1"/>
    <col min="15876" max="15876" width="13.85546875" style="568" customWidth="1"/>
    <col min="15877" max="15877" width="13.85546875" style="568" bestFit="1" customWidth="1"/>
    <col min="15878" max="15878" width="13.85546875" style="568" customWidth="1"/>
    <col min="15879" max="15879" width="13.85546875" style="568" bestFit="1" customWidth="1"/>
    <col min="15880" max="15880" width="13.85546875" style="568" customWidth="1"/>
    <col min="15881" max="15881" width="13.85546875" style="568" bestFit="1" customWidth="1"/>
    <col min="15882" max="15882" width="13.85546875" style="568" customWidth="1"/>
    <col min="15883" max="15883" width="13.85546875" style="568" bestFit="1" customWidth="1"/>
    <col min="15884" max="15884" width="13.85546875" style="568" customWidth="1"/>
    <col min="15885" max="15885" width="13.85546875" style="568" bestFit="1" customWidth="1"/>
    <col min="15886" max="15886" width="13.85546875" style="568" customWidth="1"/>
    <col min="15887" max="15887" width="13.85546875" style="568" bestFit="1" customWidth="1"/>
    <col min="15888" max="16077" width="6.85546875" style="568"/>
    <col min="16078" max="16078" width="6.5703125" style="568" customWidth="1"/>
    <col min="16079" max="16079" width="13.85546875" style="568" bestFit="1" customWidth="1"/>
    <col min="16080" max="16080" width="35.42578125" style="568" customWidth="1"/>
    <col min="16081" max="16081" width="18.7109375" style="568" bestFit="1" customWidth="1"/>
    <col min="16082" max="16082" width="19" style="568" bestFit="1" customWidth="1"/>
    <col min="16083" max="16084" width="11.42578125" style="568" customWidth="1"/>
    <col min="16085" max="16088" width="10.85546875" style="568" customWidth="1"/>
    <col min="16089" max="16100" width="11.5703125" style="568" customWidth="1"/>
    <col min="16101" max="16104" width="13.85546875" style="568" customWidth="1"/>
    <col min="16105" max="16105" width="13.85546875" style="568" bestFit="1" customWidth="1"/>
    <col min="16106" max="16106" width="13.85546875" style="568" customWidth="1"/>
    <col min="16107" max="16107" width="13.85546875" style="568" bestFit="1" customWidth="1"/>
    <col min="16108" max="16108" width="13.85546875" style="568" customWidth="1"/>
    <col min="16109" max="16109" width="13.85546875" style="568" bestFit="1" customWidth="1"/>
    <col min="16110" max="16110" width="13.85546875" style="568" customWidth="1"/>
    <col min="16111" max="16111" width="13.85546875" style="568" bestFit="1" customWidth="1"/>
    <col min="16112" max="16112" width="13.85546875" style="568" customWidth="1"/>
    <col min="16113" max="16113" width="13.85546875" style="568" bestFit="1" customWidth="1"/>
    <col min="16114" max="16114" width="13.85546875" style="568" customWidth="1"/>
    <col min="16115" max="16115" width="13.85546875" style="568" bestFit="1" customWidth="1"/>
    <col min="16116" max="16116" width="13.85546875" style="568" customWidth="1"/>
    <col min="16117" max="16117" width="13.85546875" style="568" bestFit="1" customWidth="1"/>
    <col min="16118" max="16118" width="13.85546875" style="568" customWidth="1"/>
    <col min="16119" max="16119" width="13.85546875" style="568" bestFit="1" customWidth="1"/>
    <col min="16120" max="16120" width="13.85546875" style="568" customWidth="1"/>
    <col min="16121" max="16121" width="13.85546875" style="568" bestFit="1" customWidth="1"/>
    <col min="16122" max="16122" width="13.85546875" style="568" customWidth="1"/>
    <col min="16123" max="16123" width="13.85546875" style="568" bestFit="1" customWidth="1"/>
    <col min="16124" max="16124" width="13.85546875" style="568" customWidth="1"/>
    <col min="16125" max="16125" width="13.85546875" style="568" bestFit="1" customWidth="1"/>
    <col min="16126" max="16126" width="13.85546875" style="568" customWidth="1"/>
    <col min="16127" max="16127" width="13.85546875" style="568" bestFit="1" customWidth="1"/>
    <col min="16128" max="16128" width="13.85546875" style="568" customWidth="1"/>
    <col min="16129" max="16129" width="13.85546875" style="568" bestFit="1" customWidth="1"/>
    <col min="16130" max="16130" width="13.85546875" style="568" customWidth="1"/>
    <col min="16131" max="16131" width="13.85546875" style="568" bestFit="1" customWidth="1"/>
    <col min="16132" max="16132" width="13.85546875" style="568" customWidth="1"/>
    <col min="16133" max="16133" width="13.85546875" style="568" bestFit="1" customWidth="1"/>
    <col min="16134" max="16134" width="13.85546875" style="568" customWidth="1"/>
    <col min="16135" max="16135" width="13.85546875" style="568" bestFit="1" customWidth="1"/>
    <col min="16136" max="16136" width="13.85546875" style="568" customWidth="1"/>
    <col min="16137" max="16137" width="13.85546875" style="568" bestFit="1" customWidth="1"/>
    <col min="16138" max="16138" width="13.85546875" style="568" customWidth="1"/>
    <col min="16139" max="16139" width="13.85546875" style="568" bestFit="1" customWidth="1"/>
    <col min="16140" max="16140" width="13.85546875" style="568" customWidth="1"/>
    <col min="16141" max="16141" width="13.85546875" style="568" bestFit="1" customWidth="1"/>
    <col min="16142" max="16142" width="13.85546875" style="568" customWidth="1"/>
    <col min="16143" max="16143" width="13.85546875" style="568" bestFit="1" customWidth="1"/>
    <col min="16144" max="16384" width="6.85546875" style="568"/>
  </cols>
  <sheetData>
    <row r="1" spans="1:15" ht="21">
      <c r="A1" s="565" t="s">
        <v>313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7"/>
      <c r="M1" s="566"/>
      <c r="N1" s="566"/>
      <c r="O1" s="566"/>
    </row>
    <row r="2" spans="1:15">
      <c r="A2" s="569" t="s">
        <v>509</v>
      </c>
    </row>
    <row r="3" spans="1:15" ht="36">
      <c r="A3" s="571" t="s">
        <v>13</v>
      </c>
      <c r="B3" s="571" t="s">
        <v>3</v>
      </c>
      <c r="C3" s="571" t="s">
        <v>15</v>
      </c>
      <c r="D3" s="572" t="s">
        <v>315</v>
      </c>
      <c r="E3" s="572" t="s">
        <v>316</v>
      </c>
      <c r="F3" s="618"/>
      <c r="G3" s="617"/>
      <c r="H3" s="618"/>
      <c r="I3" s="618"/>
      <c r="J3" s="618"/>
      <c r="K3" s="618"/>
      <c r="L3" s="618"/>
      <c r="M3" s="618"/>
      <c r="N3" s="618"/>
      <c r="O3" s="619"/>
    </row>
    <row r="4" spans="1:15">
      <c r="B4" s="573"/>
      <c r="C4" s="573"/>
      <c r="D4" s="573"/>
      <c r="E4" s="573"/>
      <c r="F4" s="574">
        <v>5000</v>
      </c>
      <c r="G4" s="574">
        <v>10000</v>
      </c>
      <c r="H4" s="574">
        <v>20000</v>
      </c>
      <c r="I4" s="574">
        <v>30000</v>
      </c>
      <c r="J4" s="574">
        <v>40000</v>
      </c>
      <c r="K4" s="574">
        <v>60000</v>
      </c>
      <c r="L4" s="575">
        <v>100000</v>
      </c>
      <c r="M4" s="574">
        <v>120000</v>
      </c>
      <c r="N4" s="574">
        <v>160000</v>
      </c>
      <c r="O4" s="574">
        <v>200000</v>
      </c>
    </row>
    <row r="5" spans="1:15">
      <c r="A5" s="576" t="s">
        <v>318</v>
      </c>
      <c r="B5" s="573"/>
      <c r="C5" s="573"/>
      <c r="D5" s="573"/>
      <c r="E5" s="573"/>
      <c r="F5" s="577"/>
      <c r="G5" s="577"/>
      <c r="H5" s="577"/>
      <c r="I5" s="577"/>
      <c r="J5" s="577"/>
      <c r="K5" s="577"/>
      <c r="L5" s="578"/>
      <c r="M5" s="577"/>
      <c r="N5" s="577"/>
    </row>
    <row r="6" spans="1:15">
      <c r="A6" s="579">
        <v>1</v>
      </c>
      <c r="B6" s="580" t="s">
        <v>163</v>
      </c>
      <c r="C6" s="622" t="str">
        <f>VLOOKUP(B6,[1]Master!$A$13:$D$37,2,0)</f>
        <v>Engine Oil [1L] Mineral</v>
      </c>
      <c r="D6" s="579">
        <v>7.5</v>
      </c>
      <c r="E6" s="581">
        <f>VLOOKUP(B6,MRP!$A:$B,2,0)</f>
        <v>325</v>
      </c>
      <c r="F6" s="583"/>
      <c r="G6" s="583">
        <f t="shared" ref="G6:L6" si="0">$D$6*$E$6</f>
        <v>2437.5</v>
      </c>
      <c r="H6" s="583">
        <f t="shared" si="0"/>
        <v>2437.5</v>
      </c>
      <c r="I6" s="583">
        <f t="shared" si="0"/>
        <v>2437.5</v>
      </c>
      <c r="J6" s="583">
        <f t="shared" si="0"/>
        <v>2437.5</v>
      </c>
      <c r="K6" s="583">
        <f t="shared" si="0"/>
        <v>2437.5</v>
      </c>
      <c r="L6" s="583">
        <f t="shared" si="0"/>
        <v>2437.5</v>
      </c>
      <c r="M6" s="583">
        <f>$D$6*$E$6</f>
        <v>2437.5</v>
      </c>
      <c r="N6" s="583">
        <f>$D$6*$E$6</f>
        <v>2437.5</v>
      </c>
      <c r="O6" s="583">
        <f>$D$6*$E$6</f>
        <v>2437.5</v>
      </c>
    </row>
    <row r="7" spans="1:15">
      <c r="A7" s="579">
        <v>2</v>
      </c>
      <c r="B7" s="584" t="s">
        <v>162</v>
      </c>
      <c r="C7" s="622" t="str">
        <f>VLOOKUP(B7,[1]Master!$A$13:$D$37,2,0)</f>
        <v>Engine Oil Filter</v>
      </c>
      <c r="D7" s="579">
        <v>1</v>
      </c>
      <c r="E7" s="581">
        <f>VLOOKUP(B7,MRP!$A:$B,2,0)</f>
        <v>400.5</v>
      </c>
      <c r="F7" s="583"/>
      <c r="G7" s="583">
        <f t="shared" ref="G7:O7" si="1">$D$7*$E$7</f>
        <v>400.5</v>
      </c>
      <c r="H7" s="583">
        <f t="shared" si="1"/>
        <v>400.5</v>
      </c>
      <c r="I7" s="583">
        <f t="shared" si="1"/>
        <v>400.5</v>
      </c>
      <c r="J7" s="583">
        <f t="shared" si="1"/>
        <v>400.5</v>
      </c>
      <c r="K7" s="583">
        <f t="shared" si="1"/>
        <v>400.5</v>
      </c>
      <c r="L7" s="585">
        <f t="shared" si="1"/>
        <v>400.5</v>
      </c>
      <c r="M7" s="583">
        <f t="shared" si="1"/>
        <v>400.5</v>
      </c>
      <c r="N7" s="583">
        <f t="shared" si="1"/>
        <v>400.5</v>
      </c>
      <c r="O7" s="583">
        <f t="shared" si="1"/>
        <v>400.5</v>
      </c>
    </row>
    <row r="8" spans="1:15" s="590" customFormat="1">
      <c r="A8" s="586">
        <v>3</v>
      </c>
      <c r="B8" s="587" t="s">
        <v>511</v>
      </c>
      <c r="C8" s="622" t="str">
        <f>VLOOKUP(B8,[1]Master!$A$13:$D$37,2,0)</f>
        <v>Gasket Engine Oil Drain Plug</v>
      </c>
      <c r="D8" s="579">
        <v>1</v>
      </c>
      <c r="E8" s="581">
        <f>VLOOKUP(B8,MRP!$A:$B,2,0)</f>
        <v>58</v>
      </c>
      <c r="F8" s="588"/>
      <c r="G8" s="588">
        <f t="shared" ref="G8:O8" si="2">$D$8*$E$8</f>
        <v>58</v>
      </c>
      <c r="H8" s="588">
        <f t="shared" si="2"/>
        <v>58</v>
      </c>
      <c r="I8" s="588">
        <f t="shared" si="2"/>
        <v>58</v>
      </c>
      <c r="J8" s="588">
        <f t="shared" si="2"/>
        <v>58</v>
      </c>
      <c r="K8" s="588">
        <f t="shared" si="2"/>
        <v>58</v>
      </c>
      <c r="L8" s="589">
        <f t="shared" si="2"/>
        <v>58</v>
      </c>
      <c r="M8" s="588">
        <f t="shared" si="2"/>
        <v>58</v>
      </c>
      <c r="N8" s="588">
        <f t="shared" si="2"/>
        <v>58</v>
      </c>
      <c r="O8" s="588">
        <f t="shared" si="2"/>
        <v>58</v>
      </c>
    </row>
    <row r="9" spans="1:15">
      <c r="A9" s="579">
        <v>4</v>
      </c>
      <c r="B9" s="584" t="s">
        <v>512</v>
      </c>
      <c r="C9" s="622" t="str">
        <f>VLOOKUP(B9,[1]Master!$A$13:$D$37,2,0)</f>
        <v>Air Cleaner Filter</v>
      </c>
      <c r="D9" s="579">
        <v>1</v>
      </c>
      <c r="E9" s="581">
        <f>VLOOKUP(B9,MRP!$A:$B,2,0)</f>
        <v>1633.5</v>
      </c>
      <c r="F9" s="583"/>
      <c r="G9" s="583"/>
      <c r="H9" s="583"/>
      <c r="I9" s="583">
        <f>$D$9*$E$9</f>
        <v>1633.5</v>
      </c>
      <c r="J9" s="583"/>
      <c r="K9" s="583">
        <f>$D$9*$E$9</f>
        <v>1633.5</v>
      </c>
      <c r="L9" s="585"/>
      <c r="M9" s="583">
        <f>$D$9*$E$9</f>
        <v>1633.5</v>
      </c>
      <c r="N9" s="583"/>
      <c r="O9" s="583"/>
    </row>
    <row r="10" spans="1:15">
      <c r="A10" s="579">
        <v>5</v>
      </c>
      <c r="B10" s="584" t="s">
        <v>513</v>
      </c>
      <c r="C10" s="622" t="str">
        <f>VLOOKUP(B10,[1]Master!$A$13:$D$37,2,0)</f>
        <v>Air Conditioning Filter</v>
      </c>
      <c r="D10" s="579">
        <v>1</v>
      </c>
      <c r="E10" s="581">
        <f>VLOOKUP(B10,MRP!$A:$B,2,0)</f>
        <v>1840</v>
      </c>
      <c r="F10" s="583"/>
      <c r="G10" s="583"/>
      <c r="H10" s="583">
        <f>$D$10*$E$10</f>
        <v>1840</v>
      </c>
      <c r="J10" s="583">
        <f t="shared" ref="J10:O10" si="3">$D$10*$E$10</f>
        <v>1840</v>
      </c>
      <c r="K10" s="583">
        <f t="shared" si="3"/>
        <v>1840</v>
      </c>
      <c r="L10" s="583">
        <f t="shared" si="3"/>
        <v>1840</v>
      </c>
      <c r="M10" s="583">
        <f t="shared" si="3"/>
        <v>1840</v>
      </c>
      <c r="N10" s="583">
        <f t="shared" si="3"/>
        <v>1840</v>
      </c>
      <c r="O10" s="583">
        <f t="shared" si="3"/>
        <v>1840</v>
      </c>
    </row>
    <row r="11" spans="1:15">
      <c r="A11" s="586">
        <v>6</v>
      </c>
      <c r="B11" s="580" t="s">
        <v>168</v>
      </c>
      <c r="C11" s="622" t="str">
        <f>VLOOKUP(B11,[1]Master!$A$13:$D$37,2,0)</f>
        <v>Super Long Life Coolant</v>
      </c>
      <c r="D11" s="831">
        <v>9.1</v>
      </c>
      <c r="E11" s="581">
        <f>VLOOKUP(B11,MRP!$A:$B,2,0)</f>
        <v>301</v>
      </c>
      <c r="F11" s="583"/>
      <c r="G11" s="583"/>
      <c r="H11" s="583"/>
      <c r="I11" s="583"/>
      <c r="J11" s="583"/>
      <c r="K11" s="583"/>
      <c r="L11" s="585"/>
      <c r="M11" s="583"/>
      <c r="N11" s="583">
        <f>D11*E11</f>
        <v>2739.1</v>
      </c>
      <c r="O11" s="591"/>
    </row>
    <row r="12" spans="1:15">
      <c r="A12" s="579">
        <v>7</v>
      </c>
      <c r="B12" s="580" t="s">
        <v>169</v>
      </c>
      <c r="C12" s="622" t="str">
        <f>VLOOKUP(B12,[1]Master!$A$13:$D$37,2,0)</f>
        <v>Brake Fluid (250 ml)</v>
      </c>
      <c r="D12" s="831">
        <v>2</v>
      </c>
      <c r="E12" s="581">
        <f>VLOOKUP(B12,MRP!$A:$B,2,0)</f>
        <v>172.5</v>
      </c>
      <c r="F12" s="583"/>
      <c r="G12" s="583"/>
      <c r="H12" s="583"/>
      <c r="I12" s="583"/>
      <c r="J12" s="583">
        <f>$D$12*$E$12</f>
        <v>345</v>
      </c>
      <c r="K12" s="583"/>
      <c r="L12" s="585"/>
      <c r="M12" s="583">
        <f>$D$12*$E$12</f>
        <v>345</v>
      </c>
      <c r="N12" s="583">
        <f>$D$12*$E$12</f>
        <v>345</v>
      </c>
      <c r="O12" s="583">
        <f>$D$12*$E$12</f>
        <v>345</v>
      </c>
    </row>
    <row r="13" spans="1:15">
      <c r="A13" s="579">
        <v>8</v>
      </c>
      <c r="B13" s="580" t="s">
        <v>170</v>
      </c>
      <c r="C13" s="622" t="str">
        <f>VLOOKUP(B13,[1]Master!$A$13:$D$37,2,0)</f>
        <v>Windshield Washer Fluid (75 ml)</v>
      </c>
      <c r="D13" s="579">
        <v>2</v>
      </c>
      <c r="E13" s="581">
        <f>VLOOKUP(B13,MRP!$A:$B,2,0)</f>
        <v>35.5</v>
      </c>
      <c r="F13" s="583"/>
      <c r="G13" s="583">
        <f t="shared" ref="G13:O13" si="4">$D$13*$E$13</f>
        <v>71</v>
      </c>
      <c r="H13" s="583">
        <f t="shared" si="4"/>
        <v>71</v>
      </c>
      <c r="I13" s="583">
        <f t="shared" si="4"/>
        <v>71</v>
      </c>
      <c r="J13" s="583">
        <f t="shared" si="4"/>
        <v>71</v>
      </c>
      <c r="K13" s="583">
        <f t="shared" si="4"/>
        <v>71</v>
      </c>
      <c r="L13" s="585">
        <f t="shared" si="4"/>
        <v>71</v>
      </c>
      <c r="M13" s="583">
        <f t="shared" si="4"/>
        <v>71</v>
      </c>
      <c r="N13" s="583">
        <f t="shared" si="4"/>
        <v>71</v>
      </c>
      <c r="O13" s="583">
        <f t="shared" si="4"/>
        <v>71</v>
      </c>
    </row>
    <row r="14" spans="1:15">
      <c r="A14" s="579">
        <v>9</v>
      </c>
      <c r="B14" s="584" t="s">
        <v>172</v>
      </c>
      <c r="C14" s="622" t="str">
        <f>VLOOKUP(B14,[1]Master!$A$13:$D$37,2,0)</f>
        <v>Differential Oil</v>
      </c>
      <c r="D14" s="579">
        <v>3</v>
      </c>
      <c r="E14" s="581">
        <f>VLOOKUP(B14,MRP!$A:$B,2,0)</f>
        <v>315</v>
      </c>
      <c r="F14" s="583"/>
      <c r="G14" s="583"/>
      <c r="H14" s="583"/>
      <c r="I14" s="583"/>
      <c r="J14" s="583">
        <f>$D$14*$E$14</f>
        <v>945</v>
      </c>
      <c r="K14" s="583"/>
      <c r="L14" s="585"/>
      <c r="M14" s="583">
        <f>$D$14*$E$14</f>
        <v>945</v>
      </c>
      <c r="N14" s="583">
        <f>$D$14*$E$14</f>
        <v>945</v>
      </c>
      <c r="O14" s="583">
        <f>$D$14*$E$14</f>
        <v>945</v>
      </c>
    </row>
    <row r="15" spans="1:15">
      <c r="A15" s="579">
        <v>10</v>
      </c>
      <c r="B15" s="641" t="s">
        <v>209</v>
      </c>
      <c r="C15" s="622" t="s">
        <v>510</v>
      </c>
      <c r="D15" s="579">
        <v>2</v>
      </c>
      <c r="E15" s="581">
        <f>VLOOKUP(B15,MRP!$A:$B,2,0)</f>
        <v>46.5</v>
      </c>
      <c r="F15" s="583"/>
      <c r="G15" s="583"/>
      <c r="H15" s="583"/>
      <c r="I15" s="583"/>
      <c r="J15" s="583">
        <f>$D$15*$E$15</f>
        <v>93</v>
      </c>
      <c r="K15" s="583"/>
      <c r="L15" s="585"/>
      <c r="M15" s="583">
        <f>$D$15*$E$15</f>
        <v>93</v>
      </c>
      <c r="N15" s="583">
        <f>$D$15*$E$15</f>
        <v>93</v>
      </c>
      <c r="O15" s="583">
        <f>$D$15*$E$15</f>
        <v>93</v>
      </c>
    </row>
    <row r="16" spans="1:15">
      <c r="B16" s="593"/>
      <c r="C16" s="569"/>
      <c r="D16" s="594"/>
      <c r="E16" s="595"/>
      <c r="F16" s="595"/>
      <c r="G16" s="595"/>
      <c r="H16" s="595"/>
      <c r="I16" s="595"/>
      <c r="J16" s="595"/>
      <c r="K16" s="595"/>
      <c r="L16" s="596"/>
      <c r="M16" s="594"/>
      <c r="N16" s="594"/>
    </row>
    <row r="17" spans="1:15" s="573" customFormat="1">
      <c r="B17" s="597" t="s">
        <v>226</v>
      </c>
      <c r="C17" s="598" t="s">
        <v>319</v>
      </c>
      <c r="E17" s="599"/>
      <c r="F17" s="600"/>
      <c r="G17" s="600">
        <f>SUM(G6:G15)</f>
        <v>2967</v>
      </c>
      <c r="H17" s="600">
        <f t="shared" ref="H17:O17" si="5">SUM(H6:H15)</f>
        <v>4807</v>
      </c>
      <c r="I17" s="600">
        <f t="shared" si="5"/>
        <v>4600.5</v>
      </c>
      <c r="J17" s="600">
        <f t="shared" si="5"/>
        <v>6190</v>
      </c>
      <c r="K17" s="600">
        <f t="shared" si="5"/>
        <v>6440.5</v>
      </c>
      <c r="L17" s="600">
        <f t="shared" si="5"/>
        <v>4807</v>
      </c>
      <c r="M17" s="600">
        <f t="shared" si="5"/>
        <v>7823.5</v>
      </c>
      <c r="N17" s="600">
        <f t="shared" si="5"/>
        <v>8929.1</v>
      </c>
      <c r="O17" s="600">
        <f t="shared" si="5"/>
        <v>6190</v>
      </c>
    </row>
    <row r="18" spans="1:15">
      <c r="C18" s="569"/>
      <c r="D18" s="594"/>
      <c r="E18" s="601"/>
      <c r="F18" s="602"/>
      <c r="G18" s="602"/>
      <c r="H18" s="602"/>
      <c r="I18" s="602"/>
      <c r="J18" s="602"/>
      <c r="K18" s="602"/>
      <c r="L18" s="603"/>
      <c r="M18" s="602"/>
      <c r="N18" s="602"/>
      <c r="O18" s="602"/>
    </row>
    <row r="19" spans="1:15">
      <c r="A19" s="579">
        <v>12</v>
      </c>
      <c r="B19" s="597" t="s">
        <v>227</v>
      </c>
      <c r="C19" s="598" t="s">
        <v>320</v>
      </c>
      <c r="D19" s="573"/>
      <c r="E19" s="599"/>
      <c r="F19" s="604">
        <f>'PM &amp; GR Charge'!B66</f>
        <v>1587.1</v>
      </c>
      <c r="G19" s="604">
        <f>'PM &amp; GR Charge'!C66</f>
        <v>2678.6</v>
      </c>
      <c r="H19" s="604">
        <f>G19</f>
        <v>2678.6</v>
      </c>
      <c r="I19" s="604">
        <f>H19</f>
        <v>2678.6</v>
      </c>
      <c r="J19" s="604">
        <f>'PM &amp; GR Charge'!D66</f>
        <v>3138.7999999999997</v>
      </c>
      <c r="K19" s="604">
        <f>I19</f>
        <v>2678.6</v>
      </c>
      <c r="L19" s="604">
        <f>K19</f>
        <v>2678.6</v>
      </c>
      <c r="M19" s="604">
        <f>J19</f>
        <v>3138.7999999999997</v>
      </c>
      <c r="N19" s="604">
        <f>M19</f>
        <v>3138.7999999999997</v>
      </c>
      <c r="O19" s="604">
        <f>N19</f>
        <v>3138.7999999999997</v>
      </c>
    </row>
    <row r="20" spans="1:15">
      <c r="L20" s="605"/>
      <c r="O20" s="606"/>
    </row>
    <row r="21" spans="1:15" s="573" customFormat="1">
      <c r="B21" s="607" t="s">
        <v>321</v>
      </c>
      <c r="C21" s="608" t="s">
        <v>322</v>
      </c>
      <c r="E21" s="566"/>
      <c r="F21" s="609">
        <f>F17+F19</f>
        <v>1587.1</v>
      </c>
      <c r="G21" s="609">
        <f t="shared" ref="G21:O21" si="6">G17+G19</f>
        <v>5645.6</v>
      </c>
      <c r="H21" s="609">
        <f t="shared" si="6"/>
        <v>7485.6</v>
      </c>
      <c r="I21" s="609">
        <f t="shared" si="6"/>
        <v>7279.1</v>
      </c>
      <c r="J21" s="609">
        <f t="shared" si="6"/>
        <v>9328.7999999999993</v>
      </c>
      <c r="K21" s="609">
        <f t="shared" si="6"/>
        <v>9119.1</v>
      </c>
      <c r="L21" s="609">
        <f t="shared" si="6"/>
        <v>7485.6</v>
      </c>
      <c r="M21" s="609">
        <f t="shared" si="6"/>
        <v>10962.3</v>
      </c>
      <c r="N21" s="609">
        <f t="shared" si="6"/>
        <v>12067.9</v>
      </c>
      <c r="O21" s="609">
        <f t="shared" si="6"/>
        <v>9328.7999999999993</v>
      </c>
    </row>
    <row r="22" spans="1:15">
      <c r="C22" s="610" t="s">
        <v>323</v>
      </c>
      <c r="L22" s="611">
        <f>SUM(G21:L21)/L4</f>
        <v>0.46343800000000002</v>
      </c>
      <c r="O22" s="611">
        <f>SUM(G21:O21)/O4</f>
        <v>0.39351400000000003</v>
      </c>
    </row>
    <row r="23" spans="1:15">
      <c r="L23" s="605"/>
      <c r="O23" s="606"/>
    </row>
    <row r="24" spans="1:15">
      <c r="A24" s="579">
        <v>13</v>
      </c>
      <c r="B24" s="612" t="s">
        <v>327</v>
      </c>
      <c r="C24" s="592" t="s">
        <v>328</v>
      </c>
      <c r="D24" s="613">
        <v>1</v>
      </c>
      <c r="E24" s="582">
        <f>'[2]GR Rates'!$B$42/2</f>
        <v>225</v>
      </c>
      <c r="F24" s="614"/>
      <c r="G24" s="614">
        <f>$D$24*$E$24*'[2]GR Rates'!$O$41</f>
        <v>257.625</v>
      </c>
      <c r="H24" s="614">
        <f>$D$24*$E$24*'[2]GR Rates'!$O$41</f>
        <v>257.625</v>
      </c>
      <c r="I24" s="614">
        <f>$D$24*$E$24*'[2]GR Rates'!$O$41</f>
        <v>257.625</v>
      </c>
      <c r="J24" s="614">
        <f>$D$24*$E$24*'[2]GR Rates'!$O$41</f>
        <v>257.625</v>
      </c>
      <c r="K24" s="614">
        <f>$D$24*$E$24*'[2]GR Rates'!$O$41</f>
        <v>257.625</v>
      </c>
      <c r="L24" s="614">
        <f>$D$24*$E$24*'[2]GR Rates'!$O$41</f>
        <v>257.625</v>
      </c>
      <c r="M24" s="614">
        <f>$D$24*$E$24*'[2]GR Rates'!$O$41</f>
        <v>257.625</v>
      </c>
      <c r="N24" s="614">
        <f>$D$24*$E$24*'[2]GR Rates'!$O$41</f>
        <v>257.625</v>
      </c>
      <c r="O24" s="614">
        <f>$D$24*$E$24*'[2]GR Rates'!$O$41</f>
        <v>257.625</v>
      </c>
    </row>
    <row r="25" spans="1:15">
      <c r="A25" s="579">
        <v>14</v>
      </c>
      <c r="B25" s="612" t="s">
        <v>327</v>
      </c>
      <c r="C25" s="592" t="s">
        <v>41</v>
      </c>
      <c r="D25" s="613">
        <v>1.2</v>
      </c>
      <c r="E25" s="582">
        <f>'[2]GR Rates'!$B$42/2</f>
        <v>225</v>
      </c>
      <c r="F25" s="583"/>
      <c r="G25" s="614">
        <f>$D$25*$E$24*'[2]GR Rates'!$O$41</f>
        <v>309.14999999999998</v>
      </c>
      <c r="H25" s="614">
        <f>$D$25*$E$24*'[2]GR Rates'!$O$41</f>
        <v>309.14999999999998</v>
      </c>
      <c r="I25" s="614">
        <f>$D$25*$E$24*'[2]GR Rates'!$O$41</f>
        <v>309.14999999999998</v>
      </c>
      <c r="J25" s="614">
        <f>$D$25*$E$24*'[2]GR Rates'!$O$41</f>
        <v>309.14999999999998</v>
      </c>
      <c r="K25" s="614">
        <f>$D$25*$E$24*'[2]GR Rates'!$O$41</f>
        <v>309.14999999999998</v>
      </c>
      <c r="L25" s="614">
        <f>$D$25*$E$24*'[2]GR Rates'!$O$41</f>
        <v>309.14999999999998</v>
      </c>
      <c r="M25" s="614">
        <f>$D$25*$E$24*'[2]GR Rates'!$O$41</f>
        <v>309.14999999999998</v>
      </c>
      <c r="N25" s="614">
        <f>$D$25*$E$24*'[2]GR Rates'!$O$41</f>
        <v>309.14999999999998</v>
      </c>
      <c r="O25" s="614">
        <f>$D$25*$E$24*'[2]GR Rates'!$O$41</f>
        <v>309.14999999999998</v>
      </c>
    </row>
    <row r="26" spans="1:15">
      <c r="D26" s="594"/>
      <c r="E26" s="594"/>
      <c r="F26" s="602"/>
      <c r="G26" s="602"/>
      <c r="H26" s="602"/>
      <c r="I26" s="602"/>
      <c r="J26" s="602"/>
      <c r="K26" s="602"/>
      <c r="L26" s="603"/>
      <c r="M26" s="602"/>
      <c r="N26" s="602"/>
      <c r="O26" s="615"/>
    </row>
    <row r="27" spans="1:15" s="573" customFormat="1">
      <c r="B27" s="607" t="s">
        <v>329</v>
      </c>
      <c r="C27" s="608" t="s">
        <v>330</v>
      </c>
      <c r="E27" s="566"/>
      <c r="F27" s="609">
        <f>F21+F24+F25</f>
        <v>1587.1</v>
      </c>
      <c r="G27" s="609">
        <f t="shared" ref="G27:O27" si="7">G21+G24+G25</f>
        <v>6212.375</v>
      </c>
      <c r="H27" s="609">
        <f t="shared" si="7"/>
        <v>8052.375</v>
      </c>
      <c r="I27" s="609">
        <f t="shared" si="7"/>
        <v>7845.875</v>
      </c>
      <c r="J27" s="609">
        <f t="shared" si="7"/>
        <v>9895.5749999999989</v>
      </c>
      <c r="K27" s="609">
        <f t="shared" si="7"/>
        <v>9685.875</v>
      </c>
      <c r="L27" s="609">
        <f t="shared" si="7"/>
        <v>8052.375</v>
      </c>
      <c r="M27" s="609">
        <f t="shared" si="7"/>
        <v>11529.074999999999</v>
      </c>
      <c r="N27" s="609">
        <f t="shared" si="7"/>
        <v>12634.674999999999</v>
      </c>
      <c r="O27" s="609">
        <f t="shared" si="7"/>
        <v>9895.5749999999989</v>
      </c>
    </row>
    <row r="28" spans="1:15">
      <c r="C28" s="610" t="s">
        <v>323</v>
      </c>
      <c r="L28" s="611">
        <f>SUM(G27:L27)/L4</f>
        <v>0.49744449999999996</v>
      </c>
      <c r="O28" s="611">
        <f>SUM(G27:O27)/O4</f>
        <v>0.41901887499999996</v>
      </c>
    </row>
    <row r="29" spans="1:15">
      <c r="F29" s="615"/>
      <c r="G29" s="615"/>
      <c r="H29" s="615"/>
      <c r="I29" s="615"/>
      <c r="J29" s="615"/>
      <c r="K29" s="615"/>
      <c r="L29" s="616"/>
      <c r="M29" s="615"/>
      <c r="N29" s="615"/>
      <c r="O29" s="6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BQ67"/>
  <sheetViews>
    <sheetView view="pageBreakPreview" zoomScale="85" zoomScaleSheetLayoutView="85" workbookViewId="0">
      <pane xSplit="1" ySplit="5" topLeftCell="B6" activePane="bottomRight" state="frozen"/>
      <selection activeCell="B10" sqref="B10"/>
      <selection pane="topRight" activeCell="B10" sqref="B10"/>
      <selection pane="bottomLeft" activeCell="B10" sqref="B10"/>
      <selection pane="bottomRight" activeCell="B4" sqref="B4"/>
    </sheetView>
  </sheetViews>
  <sheetFormatPr defaultColWidth="9.140625" defaultRowHeight="15"/>
  <cols>
    <col min="1" max="1" width="2.7109375" style="251" customWidth="1"/>
    <col min="2" max="2" width="27.7109375" style="253" customWidth="1"/>
    <col min="3" max="4" width="12.85546875" style="253" customWidth="1"/>
    <col min="5" max="10" width="10.7109375" style="254" customWidth="1"/>
    <col min="11" max="11" width="10" style="254" customWidth="1"/>
    <col min="12" max="14" width="10.7109375" style="254" customWidth="1"/>
    <col min="15" max="16384" width="9.140625" style="251"/>
  </cols>
  <sheetData>
    <row r="1" spans="1:15" ht="30" customHeight="1">
      <c r="B1" s="1236" t="str">
        <f>O1</f>
        <v>A++</v>
      </c>
      <c r="C1" s="1236"/>
      <c r="D1" s="1236"/>
      <c r="E1" s="1236"/>
      <c r="F1" s="1236"/>
      <c r="G1" s="1236"/>
      <c r="H1" s="1236"/>
      <c r="I1" s="1236"/>
      <c r="J1" s="1236"/>
      <c r="K1" s="1236"/>
      <c r="L1" s="1236"/>
      <c r="M1" s="1236"/>
      <c r="N1" s="1236"/>
      <c r="O1" s="284" t="str">
        <f>'Dlr Category'!C4</f>
        <v>A++</v>
      </c>
    </row>
    <row r="2" spans="1:15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49"/>
      <c r="L2" s="249"/>
      <c r="M2" s="249"/>
      <c r="N2" s="250"/>
    </row>
    <row r="3" spans="1:15" ht="54.95" customHeight="1">
      <c r="A3" s="1238"/>
      <c r="B3" s="252"/>
      <c r="N3" s="255"/>
    </row>
    <row r="4" spans="1:15" ht="24.95" customHeight="1">
      <c r="A4" s="1238"/>
      <c r="B4" s="453" t="s">
        <v>514</v>
      </c>
      <c r="C4" s="1239" t="s">
        <v>279</v>
      </c>
      <c r="D4" s="1239" t="s">
        <v>280</v>
      </c>
      <c r="E4" s="1241" t="s">
        <v>281</v>
      </c>
      <c r="F4" s="1242"/>
      <c r="G4" s="1242"/>
      <c r="H4" s="1242"/>
      <c r="I4" s="1242"/>
      <c r="J4" s="1242"/>
      <c r="K4" s="1242"/>
      <c r="L4" s="1242"/>
      <c r="M4" s="1242"/>
      <c r="N4" s="1243"/>
      <c r="O4" s="284"/>
    </row>
    <row r="5" spans="1:15" ht="31.5" customHeight="1">
      <c r="A5" s="1238"/>
      <c r="B5" s="623" t="s">
        <v>282</v>
      </c>
      <c r="C5" s="1240"/>
      <c r="D5" s="1240"/>
      <c r="E5" s="564" t="s">
        <v>283</v>
      </c>
      <c r="F5" s="564" t="s">
        <v>284</v>
      </c>
      <c r="G5" s="564" t="s">
        <v>294</v>
      </c>
      <c r="H5" s="564" t="s">
        <v>273</v>
      </c>
      <c r="I5" s="564" t="s">
        <v>274</v>
      </c>
      <c r="J5" s="564" t="s">
        <v>293</v>
      </c>
      <c r="K5" s="564" t="s">
        <v>297</v>
      </c>
      <c r="L5" s="564" t="s">
        <v>276</v>
      </c>
      <c r="M5" s="564" t="s">
        <v>277</v>
      </c>
      <c r="N5" s="563" t="s">
        <v>296</v>
      </c>
      <c r="O5" s="284"/>
    </row>
    <row r="6" spans="1:15" ht="34.15" customHeight="1">
      <c r="A6" s="1238"/>
      <c r="B6" s="631" t="str">
        <f>VLOOKUP(C23,'Innova Crysta MT'!$B$6:$C$15,2,0)</f>
        <v>Engine Oil [1L] Mineral</v>
      </c>
      <c r="C6" s="624">
        <f>VLOOKUP(C23,'Innova Crysta MT'!B6:D15,3,0)</f>
        <v>7.5</v>
      </c>
      <c r="D6" s="625">
        <f>VLOOKUP(C23,'Innova Crysta MT'!$B$6:$E$15,4,0)</f>
        <v>325</v>
      </c>
      <c r="E6" s="626"/>
      <c r="F6" s="627" t="s">
        <v>286</v>
      </c>
      <c r="G6" s="627" t="s">
        <v>286</v>
      </c>
      <c r="H6" s="627" t="s">
        <v>286</v>
      </c>
      <c r="I6" s="627" t="s">
        <v>286</v>
      </c>
      <c r="J6" s="627" t="s">
        <v>286</v>
      </c>
      <c r="K6" s="627" t="s">
        <v>286</v>
      </c>
      <c r="L6" s="627" t="s">
        <v>286</v>
      </c>
      <c r="M6" s="627" t="s">
        <v>286</v>
      </c>
      <c r="N6" s="628" t="s">
        <v>286</v>
      </c>
    </row>
    <row r="7" spans="1:15" ht="34.15" customHeight="1">
      <c r="A7" s="1238"/>
      <c r="B7" s="632" t="str">
        <f>VLOOKUP(C24,'Innova Crysta MT'!$B$6:$C$15,2,0)</f>
        <v>Engine Oil Filter</v>
      </c>
      <c r="C7" s="258">
        <f>VLOOKUP(C24,'Innova Crysta MT'!B7:D16,3,0)</f>
        <v>1</v>
      </c>
      <c r="D7" s="464">
        <f>VLOOKUP(C24,'Innova Crysta MT'!$B$6:$E$15,4,0)</f>
        <v>400.5</v>
      </c>
      <c r="E7" s="259"/>
      <c r="F7" s="620" t="s">
        <v>286</v>
      </c>
      <c r="G7" s="620" t="s">
        <v>286</v>
      </c>
      <c r="H7" s="620" t="s">
        <v>286</v>
      </c>
      <c r="I7" s="620" t="s">
        <v>286</v>
      </c>
      <c r="J7" s="620" t="s">
        <v>286</v>
      </c>
      <c r="K7" s="620" t="s">
        <v>286</v>
      </c>
      <c r="L7" s="620" t="s">
        <v>286</v>
      </c>
      <c r="M7" s="620" t="s">
        <v>286</v>
      </c>
      <c r="N7" s="621" t="s">
        <v>286</v>
      </c>
    </row>
    <row r="8" spans="1:15" ht="34.15" customHeight="1">
      <c r="A8" s="1238"/>
      <c r="B8" s="632" t="str">
        <f>VLOOKUP(C25,'Innova Crysta MT'!$B$6:$C$15,2,0)</f>
        <v>Gasket Engine Oil Drain Plug</v>
      </c>
      <c r="C8" s="258">
        <f>VLOOKUP(C25,'Innova Crysta MT'!B8:D17,3,0)</f>
        <v>1</v>
      </c>
      <c r="D8" s="464">
        <f>VLOOKUP(C25,'Innova Crysta MT'!$B$6:$E$15,4,0)</f>
        <v>58</v>
      </c>
      <c r="E8" s="259"/>
      <c r="F8" s="620" t="s">
        <v>286</v>
      </c>
      <c r="G8" s="620" t="s">
        <v>286</v>
      </c>
      <c r="H8" s="620" t="s">
        <v>286</v>
      </c>
      <c r="I8" s="620" t="s">
        <v>286</v>
      </c>
      <c r="J8" s="620" t="s">
        <v>286</v>
      </c>
      <c r="K8" s="620" t="s">
        <v>286</v>
      </c>
      <c r="L8" s="620" t="s">
        <v>286</v>
      </c>
      <c r="M8" s="620" t="s">
        <v>286</v>
      </c>
      <c r="N8" s="621" t="s">
        <v>286</v>
      </c>
    </row>
    <row r="9" spans="1:15" ht="34.15" customHeight="1">
      <c r="A9" s="1238"/>
      <c r="B9" s="632" t="str">
        <f>VLOOKUP(C26,'Innova Crysta MT'!$B$6:$C$15,2,0)</f>
        <v>Air Cleaner Filter</v>
      </c>
      <c r="C9" s="258">
        <f>VLOOKUP(C26,'Innova Crysta MT'!B9:D18,3,0)</f>
        <v>1</v>
      </c>
      <c r="D9" s="464">
        <f>VLOOKUP(C26,'Innova Crysta MT'!$B$6:$E$15,4,0)</f>
        <v>1633.5</v>
      </c>
      <c r="E9" s="259"/>
      <c r="F9" s="259"/>
      <c r="G9" s="259"/>
      <c r="H9" s="620" t="s">
        <v>286</v>
      </c>
      <c r="I9" s="556"/>
      <c r="J9" s="620" t="s">
        <v>286</v>
      </c>
      <c r="K9" s="556"/>
      <c r="L9" s="620" t="s">
        <v>286</v>
      </c>
      <c r="M9" s="620"/>
      <c r="N9" s="621"/>
    </row>
    <row r="10" spans="1:15" ht="34.15" customHeight="1">
      <c r="A10" s="1238"/>
      <c r="B10" s="632" t="str">
        <f>VLOOKUP(C27,'Innova Crysta MT'!$B$6:$C$15,2,0)</f>
        <v>Air Conditioning Filter</v>
      </c>
      <c r="C10" s="258">
        <f>VLOOKUP(C27,'Innova Crysta MT'!B10:D19,3,0)</f>
        <v>1</v>
      </c>
      <c r="D10" s="464">
        <f>VLOOKUP(C27,'Innova Crysta MT'!$B$6:$E$15,4,0)</f>
        <v>1840</v>
      </c>
      <c r="E10" s="259"/>
      <c r="F10" s="259"/>
      <c r="G10" s="620" t="s">
        <v>286</v>
      </c>
      <c r="H10" s="259"/>
      <c r="I10" s="620" t="s">
        <v>286</v>
      </c>
      <c r="J10" s="620" t="s">
        <v>286</v>
      </c>
      <c r="K10" s="620" t="s">
        <v>286</v>
      </c>
      <c r="L10" s="620" t="s">
        <v>286</v>
      </c>
      <c r="M10" s="620" t="s">
        <v>286</v>
      </c>
      <c r="N10" s="621" t="s">
        <v>286</v>
      </c>
    </row>
    <row r="11" spans="1:15" ht="34.15" customHeight="1">
      <c r="A11" s="1238"/>
      <c r="B11" s="632" t="str">
        <f>VLOOKUP(C28,'Innova Crysta MT'!$B$6:$C$15,2,0)</f>
        <v>Super Long Life Coolant</v>
      </c>
      <c r="C11" s="258">
        <f>VLOOKUP(C28,'Innova Crysta MT'!B11:D20,3,0)</f>
        <v>9.1</v>
      </c>
      <c r="D11" s="464">
        <f>VLOOKUP(C28,'Innova Crysta MT'!$B$6:$E$15,4,0)</f>
        <v>301</v>
      </c>
      <c r="E11" s="259"/>
      <c r="F11" s="259"/>
      <c r="G11" s="259"/>
      <c r="H11" s="259"/>
      <c r="I11" s="259"/>
      <c r="J11" s="259"/>
      <c r="K11" s="259"/>
      <c r="L11" s="259"/>
      <c r="M11" s="620" t="s">
        <v>286</v>
      </c>
      <c r="N11" s="260"/>
    </row>
    <row r="12" spans="1:15" ht="34.15" customHeight="1">
      <c r="A12" s="1238"/>
      <c r="B12" s="632" t="str">
        <f>VLOOKUP(C29,'Innova Crysta MT'!$B$6:$C$15,2,0)</f>
        <v>Brake Fluid (250 ml)</v>
      </c>
      <c r="C12" s="258">
        <f>VLOOKUP(C29,'Innova Crysta MT'!B12:D21,3,0)</f>
        <v>2</v>
      </c>
      <c r="D12" s="464">
        <f>VLOOKUP(C29,'Innova Crysta MT'!$B$6:$E$15,4,0)</f>
        <v>172.5</v>
      </c>
      <c r="E12" s="259"/>
      <c r="F12" s="259"/>
      <c r="G12" s="259"/>
      <c r="H12" s="259"/>
      <c r="I12" s="620" t="s">
        <v>286</v>
      </c>
      <c r="J12" s="556"/>
      <c r="K12" s="556"/>
      <c r="L12" s="620" t="s">
        <v>286</v>
      </c>
      <c r="M12" s="620" t="s">
        <v>286</v>
      </c>
      <c r="N12" s="621" t="s">
        <v>286</v>
      </c>
    </row>
    <row r="13" spans="1:15" ht="34.15" customHeight="1">
      <c r="A13" s="1238"/>
      <c r="B13" s="632" t="str">
        <f>VLOOKUP(C30,'Innova Crysta MT'!$B$6:$C$15,2,0)</f>
        <v>Windshield Washer Fluid (75 ml)</v>
      </c>
      <c r="C13" s="258">
        <f>VLOOKUP(C30,'Innova Crysta MT'!B13:D22,3,0)</f>
        <v>2</v>
      </c>
      <c r="D13" s="464">
        <f>VLOOKUP(C30,'Innova Crysta MT'!$B$6:$E$15,4,0)</f>
        <v>35.5</v>
      </c>
      <c r="E13" s="259"/>
      <c r="F13" s="620" t="s">
        <v>286</v>
      </c>
      <c r="G13" s="620" t="s">
        <v>286</v>
      </c>
      <c r="H13" s="620" t="s">
        <v>286</v>
      </c>
      <c r="I13" s="620" t="s">
        <v>286</v>
      </c>
      <c r="J13" s="620" t="s">
        <v>286</v>
      </c>
      <c r="K13" s="620" t="s">
        <v>286</v>
      </c>
      <c r="L13" s="620" t="s">
        <v>286</v>
      </c>
      <c r="M13" s="620" t="s">
        <v>286</v>
      </c>
      <c r="N13" s="621" t="s">
        <v>286</v>
      </c>
    </row>
    <row r="14" spans="1:15" ht="34.15" customHeight="1">
      <c r="A14" s="1238"/>
      <c r="B14" s="632" t="str">
        <f>VLOOKUP(C31,'Innova Crysta MT'!$B$6:$C$15,2,0)</f>
        <v>Differential Oil</v>
      </c>
      <c r="C14" s="258">
        <f>VLOOKUP(C31,'Innova Crysta MT'!B14:D23,3,0)</f>
        <v>3</v>
      </c>
      <c r="D14" s="464">
        <f>VLOOKUP(C31,'Innova Crysta MT'!$B$6:$E$15,4,0)</f>
        <v>315</v>
      </c>
      <c r="E14" s="259"/>
      <c r="F14" s="259"/>
      <c r="G14" s="259"/>
      <c r="H14" s="259"/>
      <c r="I14" s="620" t="s">
        <v>286</v>
      </c>
      <c r="J14" s="556"/>
      <c r="K14" s="556"/>
      <c r="L14" s="620" t="s">
        <v>286</v>
      </c>
      <c r="M14" s="620" t="s">
        <v>286</v>
      </c>
      <c r="N14" s="621" t="s">
        <v>286</v>
      </c>
    </row>
    <row r="15" spans="1:15" ht="34.15" customHeight="1">
      <c r="A15" s="1238"/>
      <c r="B15" s="632" t="str">
        <f>VLOOKUP(C32,'Innova Crysta MT'!$B$6:$C$15,2,0)</f>
        <v>Gasket, Plug</v>
      </c>
      <c r="C15" s="258">
        <f>VLOOKUP(C32,'Innova Crysta MT'!B15:D24,3,0)</f>
        <v>2</v>
      </c>
      <c r="D15" s="464">
        <f>VLOOKUP(C32,'Innova Crysta MT'!$B$6:$E$15,4,0)</f>
        <v>46.5</v>
      </c>
      <c r="E15" s="259"/>
      <c r="F15" s="259"/>
      <c r="G15" s="259"/>
      <c r="H15" s="259"/>
      <c r="I15" s="620" t="s">
        <v>286</v>
      </c>
      <c r="J15" s="556"/>
      <c r="K15" s="556"/>
      <c r="L15" s="620" t="s">
        <v>286</v>
      </c>
      <c r="M15" s="620" t="s">
        <v>286</v>
      </c>
      <c r="N15" s="621" t="s">
        <v>286</v>
      </c>
    </row>
    <row r="16" spans="1:15" ht="34.15" customHeight="1">
      <c r="A16" s="1238"/>
      <c r="B16" s="270" t="s">
        <v>289</v>
      </c>
      <c r="C16" s="1244" t="s">
        <v>290</v>
      </c>
      <c r="D16" s="1245"/>
      <c r="E16" s="557">
        <f>'Innova Crysta MT'!F17</f>
        <v>0</v>
      </c>
      <c r="F16" s="557">
        <f>'Innova Crysta MT'!G17</f>
        <v>2967</v>
      </c>
      <c r="G16" s="557">
        <f>'Innova Crysta MT'!H17</f>
        <v>4807</v>
      </c>
      <c r="H16" s="557">
        <f>'Innova Crysta MT'!I17</f>
        <v>4600.5</v>
      </c>
      <c r="I16" s="557">
        <f>'Innova Crysta MT'!J17</f>
        <v>6190</v>
      </c>
      <c r="J16" s="557">
        <f>'Innova Crysta MT'!K17</f>
        <v>6440.5</v>
      </c>
      <c r="K16" s="557">
        <f>'Innova Crysta MT'!L17</f>
        <v>4807</v>
      </c>
      <c r="L16" s="557">
        <f>'Innova Crysta MT'!M17</f>
        <v>7823.5</v>
      </c>
      <c r="M16" s="557">
        <f>'Innova Crysta MT'!N17</f>
        <v>8929.1</v>
      </c>
      <c r="N16" s="629">
        <f>'Innova Crysta MT'!O17</f>
        <v>6190</v>
      </c>
    </row>
    <row r="17" spans="1:15" ht="34.15" customHeight="1">
      <c r="A17" s="1238"/>
      <c r="B17" s="1246" t="s">
        <v>565</v>
      </c>
      <c r="C17" s="1244" t="s">
        <v>150</v>
      </c>
      <c r="D17" s="1245"/>
      <c r="E17" s="560">
        <f>'Innova Crysta MT'!F19</f>
        <v>1587.1</v>
      </c>
      <c r="F17" s="560">
        <f>'Innova Crysta MT'!G19</f>
        <v>2678.6</v>
      </c>
      <c r="G17" s="560">
        <f>'Innova Crysta MT'!H19</f>
        <v>2678.6</v>
      </c>
      <c r="H17" s="560">
        <f>'Innova Crysta MT'!I19</f>
        <v>2678.6</v>
      </c>
      <c r="I17" s="560">
        <f>'Innova Crysta MT'!J19</f>
        <v>3138.7999999999997</v>
      </c>
      <c r="J17" s="560">
        <f>'Innova Crysta MT'!K19</f>
        <v>2678.6</v>
      </c>
      <c r="K17" s="560">
        <f>'Innova Crysta MT'!L19</f>
        <v>2678.6</v>
      </c>
      <c r="L17" s="560">
        <f>'Innova Crysta MT'!M19</f>
        <v>3138.7999999999997</v>
      </c>
      <c r="M17" s="560">
        <f>'Innova Crysta MT'!N19</f>
        <v>3138.7999999999997</v>
      </c>
      <c r="N17" s="630">
        <f>'Innova Crysta MT'!O19</f>
        <v>3138.7999999999997</v>
      </c>
    </row>
    <row r="18" spans="1:15" ht="24.95" customHeight="1">
      <c r="A18" s="1238"/>
      <c r="B18" s="1247"/>
      <c r="C18" s="1248" t="s">
        <v>30</v>
      </c>
      <c r="D18" s="1249"/>
      <c r="E18" s="558">
        <f>E17</f>
        <v>1587.1</v>
      </c>
      <c r="F18" s="558">
        <f t="shared" ref="F18:N18" si="0">F16+F17</f>
        <v>5645.6</v>
      </c>
      <c r="G18" s="558">
        <f t="shared" si="0"/>
        <v>7485.6</v>
      </c>
      <c r="H18" s="558">
        <f t="shared" si="0"/>
        <v>7279.1</v>
      </c>
      <c r="I18" s="558">
        <f t="shared" si="0"/>
        <v>9328.7999999999993</v>
      </c>
      <c r="J18" s="558">
        <f t="shared" si="0"/>
        <v>9119.1</v>
      </c>
      <c r="K18" s="558">
        <f t="shared" si="0"/>
        <v>7485.6</v>
      </c>
      <c r="L18" s="558">
        <f t="shared" si="0"/>
        <v>10962.3</v>
      </c>
      <c r="M18" s="558">
        <f t="shared" si="0"/>
        <v>12067.9</v>
      </c>
      <c r="N18" s="559">
        <f t="shared" si="0"/>
        <v>9328.7999999999993</v>
      </c>
      <c r="O18" s="284"/>
    </row>
    <row r="19" spans="1:15" ht="16.5" customHeight="1">
      <c r="A19" s="1238"/>
      <c r="B19" s="285" t="str">
        <f>MRP!A162</f>
        <v>Price applicable from 1st Oct 2019 [All prices are inclusive of Tax]</v>
      </c>
      <c r="L19" s="1250" t="s">
        <v>291</v>
      </c>
      <c r="M19" s="1250"/>
      <c r="N19" s="1250"/>
    </row>
    <row r="20" spans="1:15" ht="16.5" customHeight="1">
      <c r="E20" s="271"/>
      <c r="F20" s="271"/>
      <c r="G20" s="271"/>
      <c r="H20" s="271"/>
      <c r="I20" s="271"/>
      <c r="J20" s="271"/>
      <c r="K20" s="271"/>
      <c r="L20" s="271"/>
      <c r="M20" s="1232" t="str">
        <f>B4</f>
        <v>Innova Crysta Diesel (MT)</v>
      </c>
      <c r="N20" s="1232"/>
    </row>
    <row r="21" spans="1:15">
      <c r="B21" s="267">
        <f>ROUND(B22,2)</f>
        <v>0.8</v>
      </c>
      <c r="D21" s="253">
        <v>672.5</v>
      </c>
    </row>
    <row r="22" spans="1:15" ht="18">
      <c r="B22" s="267">
        <f>'COM Innova Diesel'!Z23</f>
        <v>0.80480699999999994</v>
      </c>
      <c r="E22" s="574"/>
      <c r="F22" s="574"/>
      <c r="G22" s="574"/>
      <c r="H22" s="574"/>
      <c r="I22" s="574"/>
      <c r="J22" s="574"/>
      <c r="K22" s="575"/>
      <c r="L22" s="574"/>
      <c r="M22" s="574"/>
      <c r="N22" s="574"/>
    </row>
    <row r="23" spans="1:15" ht="18">
      <c r="B23" s="268"/>
      <c r="C23" s="527" t="s">
        <v>163</v>
      </c>
    </row>
    <row r="24" spans="1:15" ht="18">
      <c r="C24" s="532" t="s">
        <v>162</v>
      </c>
    </row>
    <row r="25" spans="1:15" ht="18">
      <c r="C25" s="534" t="s">
        <v>511</v>
      </c>
    </row>
    <row r="26" spans="1:15" ht="18">
      <c r="B26" s="1251"/>
      <c r="C26" s="532" t="s">
        <v>512</v>
      </c>
    </row>
    <row r="27" spans="1:15" ht="18">
      <c r="B27" s="1251"/>
      <c r="C27" s="532" t="s">
        <v>513</v>
      </c>
    </row>
    <row r="28" spans="1:15" ht="18">
      <c r="B28" s="1251"/>
      <c r="C28" s="527" t="s">
        <v>168</v>
      </c>
    </row>
    <row r="29" spans="1:15" ht="18">
      <c r="C29" s="527" t="s">
        <v>169</v>
      </c>
    </row>
    <row r="30" spans="1:15" ht="18">
      <c r="C30" s="527" t="s">
        <v>170</v>
      </c>
    </row>
    <row r="31" spans="1:15" ht="18">
      <c r="C31" s="527" t="s">
        <v>172</v>
      </c>
    </row>
    <row r="32" spans="1:15">
      <c r="C32" s="641" t="s">
        <v>209</v>
      </c>
    </row>
    <row r="45" spans="1:69" s="5" customFormat="1" ht="21">
      <c r="A45" s="286" t="s">
        <v>313</v>
      </c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28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</row>
    <row r="46" spans="1:69" s="5" customFormat="1" ht="18">
      <c r="A46" s="6" t="s">
        <v>314</v>
      </c>
      <c r="AC46" s="288"/>
    </row>
    <row r="47" spans="1:69" s="5" customFormat="1" ht="54">
      <c r="A47" s="289" t="s">
        <v>13</v>
      </c>
      <c r="B47" s="289" t="s">
        <v>3</v>
      </c>
      <c r="C47" s="289" t="s">
        <v>15</v>
      </c>
      <c r="D47" s="290" t="s">
        <v>315</v>
      </c>
      <c r="E47" s="290" t="s">
        <v>316</v>
      </c>
      <c r="F47" s="1233" t="s">
        <v>317</v>
      </c>
      <c r="G47" s="1234"/>
      <c r="H47" s="1234"/>
      <c r="I47" s="1234"/>
      <c r="J47" s="1234"/>
      <c r="K47" s="1234"/>
      <c r="L47" s="1234"/>
      <c r="M47" s="1234"/>
      <c r="N47" s="1234"/>
      <c r="O47" s="1234"/>
      <c r="P47" s="1234"/>
      <c r="Q47" s="1234"/>
      <c r="R47" s="1234"/>
      <c r="S47" s="1234"/>
      <c r="T47" s="1234"/>
      <c r="U47" s="1234"/>
      <c r="V47" s="1234"/>
      <c r="W47" s="1234"/>
      <c r="X47" s="1234"/>
      <c r="Y47" s="1234"/>
      <c r="Z47" s="1234"/>
      <c r="AA47" s="1234"/>
      <c r="AB47" s="1234"/>
      <c r="AC47" s="1234"/>
      <c r="AD47" s="1234"/>
      <c r="AE47" s="1234"/>
      <c r="AF47" s="1234"/>
      <c r="AG47" s="1234"/>
      <c r="AH47" s="1234"/>
      <c r="AI47" s="1234"/>
      <c r="AJ47" s="1234"/>
      <c r="AK47" s="1234"/>
      <c r="AL47" s="1234"/>
      <c r="AM47" s="1234"/>
      <c r="AN47" s="1234"/>
      <c r="AO47" s="1234"/>
      <c r="AP47" s="1234"/>
      <c r="AQ47" s="1234"/>
      <c r="AR47" s="1234"/>
      <c r="AS47" s="1234"/>
      <c r="AT47" s="1234"/>
      <c r="AU47" s="1234"/>
      <c r="AV47" s="1234"/>
      <c r="AW47" s="1234"/>
      <c r="AX47" s="1234"/>
      <c r="AY47" s="1234"/>
      <c r="AZ47" s="1234"/>
      <c r="BA47" s="1234"/>
      <c r="BB47" s="1234"/>
      <c r="BC47" s="1234"/>
      <c r="BD47" s="1234"/>
      <c r="BE47" s="1234"/>
      <c r="BF47" s="1234"/>
      <c r="BG47" s="1234"/>
      <c r="BH47" s="1234"/>
      <c r="BI47" s="1234"/>
      <c r="BJ47" s="1234"/>
      <c r="BK47" s="1234"/>
      <c r="BL47" s="1234"/>
      <c r="BM47" s="1234"/>
      <c r="BN47" s="1234"/>
      <c r="BO47" s="1234"/>
      <c r="BP47" s="1234"/>
      <c r="BQ47" s="1235"/>
    </row>
    <row r="48" spans="1:69" s="5" customFormat="1" ht="18">
      <c r="B48" s="7"/>
      <c r="C48" s="7"/>
      <c r="D48" s="7"/>
      <c r="E48" s="7"/>
      <c r="F48" s="291">
        <v>1000</v>
      </c>
      <c r="G48" s="291"/>
      <c r="H48" s="291">
        <v>5000</v>
      </c>
      <c r="I48" s="291">
        <v>10000</v>
      </c>
      <c r="J48" s="291"/>
      <c r="K48" s="291"/>
      <c r="L48" s="291">
        <v>15000</v>
      </c>
      <c r="M48" s="291">
        <v>20000</v>
      </c>
      <c r="N48" s="291">
        <v>25000</v>
      </c>
      <c r="O48" s="291">
        <v>30000</v>
      </c>
      <c r="P48" s="291">
        <v>35000</v>
      </c>
      <c r="Q48" s="291">
        <v>40000</v>
      </c>
      <c r="R48" s="291">
        <v>45000</v>
      </c>
      <c r="S48" s="291">
        <v>50000</v>
      </c>
      <c r="T48" s="291">
        <v>55000</v>
      </c>
      <c r="U48" s="291">
        <v>60000</v>
      </c>
      <c r="V48" s="291">
        <v>65000</v>
      </c>
      <c r="W48" s="291">
        <v>70000</v>
      </c>
      <c r="X48" s="291">
        <v>75000</v>
      </c>
      <c r="Y48" s="291">
        <v>80000</v>
      </c>
      <c r="Z48" s="291">
        <v>85000</v>
      </c>
      <c r="AA48" s="291">
        <v>90000</v>
      </c>
      <c r="AB48" s="291">
        <v>95000</v>
      </c>
      <c r="AC48" s="292">
        <v>100000</v>
      </c>
      <c r="AD48" s="291">
        <v>105000</v>
      </c>
      <c r="AE48" s="291">
        <v>110000</v>
      </c>
      <c r="AF48" s="291">
        <v>115000</v>
      </c>
      <c r="AG48" s="291">
        <v>120000</v>
      </c>
      <c r="AH48" s="291">
        <v>125000</v>
      </c>
      <c r="AI48" s="291">
        <v>130000</v>
      </c>
      <c r="AJ48" s="291">
        <v>135000</v>
      </c>
      <c r="AK48" s="291">
        <v>140000</v>
      </c>
      <c r="AL48" s="291">
        <v>145000</v>
      </c>
      <c r="AM48" s="291">
        <v>150000</v>
      </c>
      <c r="AN48" s="291">
        <v>155000</v>
      </c>
      <c r="AO48" s="291">
        <v>160000</v>
      </c>
      <c r="AP48" s="291">
        <v>165000</v>
      </c>
      <c r="AQ48" s="291">
        <v>170000</v>
      </c>
      <c r="AR48" s="291">
        <v>175000</v>
      </c>
      <c r="AS48" s="291">
        <v>180000</v>
      </c>
      <c r="AT48" s="291">
        <v>185000</v>
      </c>
      <c r="AU48" s="291">
        <v>190000</v>
      </c>
      <c r="AV48" s="291">
        <v>195000</v>
      </c>
      <c r="AW48" s="291">
        <v>200000</v>
      </c>
      <c r="AX48" s="291">
        <v>205000</v>
      </c>
      <c r="AY48" s="291">
        <v>210000</v>
      </c>
      <c r="AZ48" s="291">
        <v>215000</v>
      </c>
      <c r="BA48" s="291">
        <v>220000</v>
      </c>
      <c r="BB48" s="291">
        <v>225000</v>
      </c>
      <c r="BC48" s="291">
        <v>230000</v>
      </c>
      <c r="BD48" s="291">
        <v>235000</v>
      </c>
      <c r="BE48" s="291">
        <v>240000</v>
      </c>
      <c r="BF48" s="291">
        <v>245000</v>
      </c>
      <c r="BG48" s="291">
        <v>250000</v>
      </c>
      <c r="BH48" s="291">
        <v>255000</v>
      </c>
      <c r="BI48" s="291">
        <v>260000</v>
      </c>
      <c r="BJ48" s="291">
        <v>265000</v>
      </c>
      <c r="BK48" s="291">
        <v>270000</v>
      </c>
      <c r="BL48" s="291">
        <v>275000</v>
      </c>
      <c r="BM48" s="291">
        <v>280000</v>
      </c>
      <c r="BN48" s="291">
        <v>285000</v>
      </c>
      <c r="BO48" s="291">
        <v>290000</v>
      </c>
      <c r="BP48" s="291">
        <v>295000</v>
      </c>
      <c r="BQ48" s="291">
        <v>300000</v>
      </c>
    </row>
    <row r="49" spans="1:69" s="5" customFormat="1" ht="18">
      <c r="A49" s="293" t="s">
        <v>318</v>
      </c>
      <c r="B49" s="7"/>
      <c r="C49" s="7"/>
      <c r="D49" s="7"/>
      <c r="E49" s="7"/>
      <c r="F49" s="7"/>
      <c r="G49" s="7"/>
      <c r="H49" s="7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294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</row>
    <row r="50" spans="1:69" s="5" customFormat="1" ht="18">
      <c r="A50" s="3">
        <v>1</v>
      </c>
      <c r="B50" s="28">
        <f>[3]Master!A61</f>
        <v>0</v>
      </c>
      <c r="C50" s="1" t="e">
        <f>VLOOKUP(B50,[3]Master!$A$13:$D$37,2,0)</f>
        <v>#N/A</v>
      </c>
      <c r="D50" s="3">
        <v>6.9</v>
      </c>
      <c r="E50" s="25" t="e">
        <f>VLOOKUP(B50,[3]Master!$A$6:$D$39,4,0)</f>
        <v>#N/A</v>
      </c>
      <c r="F50" s="25"/>
      <c r="G50" s="25"/>
      <c r="H50" s="25"/>
      <c r="I50" s="16">
        <f>$D$6*$E$6</f>
        <v>0</v>
      </c>
      <c r="J50" s="16"/>
      <c r="K50" s="16"/>
      <c r="L50" s="16"/>
      <c r="M50" s="16">
        <f>$D$6*$E$6</f>
        <v>0</v>
      </c>
      <c r="N50" s="16"/>
      <c r="O50" s="16">
        <f>$D$6*$E$6</f>
        <v>0</v>
      </c>
      <c r="P50" s="16"/>
      <c r="Q50" s="16">
        <f>$D$6*$E$6</f>
        <v>0</v>
      </c>
      <c r="R50" s="16"/>
      <c r="S50" s="16">
        <f>$D$6*$E$6</f>
        <v>0</v>
      </c>
      <c r="T50" s="16"/>
      <c r="U50" s="16">
        <f>$D$6*$E$6</f>
        <v>0</v>
      </c>
      <c r="V50" s="16"/>
      <c r="W50" s="16">
        <f>$D$6*$E$6</f>
        <v>0</v>
      </c>
      <c r="X50" s="16"/>
      <c r="Y50" s="16">
        <f>$D$6*$E$6</f>
        <v>0</v>
      </c>
      <c r="Z50" s="16"/>
      <c r="AA50" s="16">
        <f>$D$6*$E$6</f>
        <v>0</v>
      </c>
      <c r="AB50" s="16"/>
      <c r="AC50" s="16">
        <f>$D$6*$E$6</f>
        <v>0</v>
      </c>
      <c r="AD50" s="16"/>
      <c r="AE50" s="16">
        <f t="shared" ref="AE50:BQ50" si="1">$D$6*$E$6</f>
        <v>0</v>
      </c>
      <c r="AF50" s="16"/>
      <c r="AG50" s="16">
        <f t="shared" si="1"/>
        <v>0</v>
      </c>
      <c r="AH50" s="16"/>
      <c r="AI50" s="16">
        <f t="shared" si="1"/>
        <v>0</v>
      </c>
      <c r="AJ50" s="16"/>
      <c r="AK50" s="16">
        <f t="shared" si="1"/>
        <v>0</v>
      </c>
      <c r="AL50" s="16"/>
      <c r="AM50" s="16">
        <f t="shared" si="1"/>
        <v>0</v>
      </c>
      <c r="AN50" s="16"/>
      <c r="AO50" s="16">
        <f t="shared" si="1"/>
        <v>0</v>
      </c>
      <c r="AP50" s="16"/>
      <c r="AQ50" s="16">
        <f t="shared" si="1"/>
        <v>0</v>
      </c>
      <c r="AR50" s="16"/>
      <c r="AS50" s="16">
        <f t="shared" si="1"/>
        <v>0</v>
      </c>
      <c r="AT50" s="16"/>
      <c r="AU50" s="16">
        <f t="shared" si="1"/>
        <v>0</v>
      </c>
      <c r="AV50" s="16"/>
      <c r="AW50" s="16">
        <f t="shared" si="1"/>
        <v>0</v>
      </c>
      <c r="AX50" s="16"/>
      <c r="AY50" s="16">
        <f t="shared" si="1"/>
        <v>0</v>
      </c>
      <c r="AZ50" s="16"/>
      <c r="BA50" s="16">
        <f t="shared" si="1"/>
        <v>0</v>
      </c>
      <c r="BB50" s="16"/>
      <c r="BC50" s="16">
        <f t="shared" si="1"/>
        <v>0</v>
      </c>
      <c r="BD50" s="16"/>
      <c r="BE50" s="16">
        <f t="shared" si="1"/>
        <v>0</v>
      </c>
      <c r="BF50" s="16"/>
      <c r="BG50" s="16">
        <f t="shared" si="1"/>
        <v>0</v>
      </c>
      <c r="BH50" s="16"/>
      <c r="BI50" s="16">
        <f t="shared" si="1"/>
        <v>0</v>
      </c>
      <c r="BJ50" s="16"/>
      <c r="BK50" s="16">
        <f t="shared" si="1"/>
        <v>0</v>
      </c>
      <c r="BL50" s="16"/>
      <c r="BM50" s="16">
        <f t="shared" si="1"/>
        <v>0</v>
      </c>
      <c r="BN50" s="16"/>
      <c r="BO50" s="16">
        <f t="shared" si="1"/>
        <v>0</v>
      </c>
      <c r="BP50" s="16"/>
      <c r="BQ50" s="16">
        <f t="shared" si="1"/>
        <v>0</v>
      </c>
    </row>
    <row r="51" spans="1:69" s="5" customFormat="1" ht="18">
      <c r="A51" s="3">
        <v>2</v>
      </c>
      <c r="B51" s="295">
        <f>[3]Master!A78</f>
        <v>0</v>
      </c>
      <c r="C51" s="1" t="e">
        <f>VLOOKUP(B51,[3]Master!$A$13:$D$37,2,0)</f>
        <v>#N/A</v>
      </c>
      <c r="D51" s="3">
        <v>1</v>
      </c>
      <c r="E51" s="25" t="e">
        <f>VLOOKUP(B51,[3]Master!$A$6:$D$39,4,0)</f>
        <v>#N/A</v>
      </c>
      <c r="F51" s="25"/>
      <c r="G51" s="25"/>
      <c r="H51" s="25"/>
      <c r="I51" s="16">
        <f t="shared" ref="I51:BQ51" si="2">$D$7*$E$7</f>
        <v>0</v>
      </c>
      <c r="J51" s="16"/>
      <c r="K51" s="16"/>
      <c r="L51" s="16"/>
      <c r="M51" s="16">
        <f t="shared" si="2"/>
        <v>0</v>
      </c>
      <c r="N51" s="16"/>
      <c r="O51" s="16">
        <f t="shared" si="2"/>
        <v>0</v>
      </c>
      <c r="P51" s="16"/>
      <c r="Q51" s="16">
        <f t="shared" si="2"/>
        <v>0</v>
      </c>
      <c r="R51" s="16"/>
      <c r="S51" s="16">
        <f t="shared" si="2"/>
        <v>0</v>
      </c>
      <c r="T51" s="16"/>
      <c r="U51" s="16">
        <f t="shared" si="2"/>
        <v>0</v>
      </c>
      <c r="V51" s="16"/>
      <c r="W51" s="16">
        <f t="shared" si="2"/>
        <v>0</v>
      </c>
      <c r="X51" s="16"/>
      <c r="Y51" s="16">
        <f t="shared" si="2"/>
        <v>0</v>
      </c>
      <c r="Z51" s="16"/>
      <c r="AA51" s="16">
        <f t="shared" si="2"/>
        <v>0</v>
      </c>
      <c r="AB51" s="16"/>
      <c r="AC51" s="296">
        <f t="shared" si="2"/>
        <v>0</v>
      </c>
      <c r="AD51" s="16"/>
      <c r="AE51" s="16">
        <f t="shared" si="2"/>
        <v>0</v>
      </c>
      <c r="AF51" s="16"/>
      <c r="AG51" s="16">
        <f t="shared" si="2"/>
        <v>0</v>
      </c>
      <c r="AH51" s="16"/>
      <c r="AI51" s="16">
        <f t="shared" si="2"/>
        <v>0</v>
      </c>
      <c r="AJ51" s="16"/>
      <c r="AK51" s="16">
        <f t="shared" si="2"/>
        <v>0</v>
      </c>
      <c r="AL51" s="16"/>
      <c r="AM51" s="16">
        <f t="shared" si="2"/>
        <v>0</v>
      </c>
      <c r="AN51" s="16"/>
      <c r="AO51" s="16">
        <f t="shared" si="2"/>
        <v>0</v>
      </c>
      <c r="AP51" s="16"/>
      <c r="AQ51" s="16">
        <f t="shared" si="2"/>
        <v>0</v>
      </c>
      <c r="AR51" s="16"/>
      <c r="AS51" s="16">
        <f t="shared" si="2"/>
        <v>0</v>
      </c>
      <c r="AT51" s="16"/>
      <c r="AU51" s="16">
        <f t="shared" si="2"/>
        <v>0</v>
      </c>
      <c r="AV51" s="16"/>
      <c r="AW51" s="16">
        <f t="shared" si="2"/>
        <v>0</v>
      </c>
      <c r="AX51" s="16"/>
      <c r="AY51" s="16">
        <f t="shared" si="2"/>
        <v>0</v>
      </c>
      <c r="AZ51" s="16"/>
      <c r="BA51" s="16">
        <f t="shared" si="2"/>
        <v>0</v>
      </c>
      <c r="BB51" s="16"/>
      <c r="BC51" s="16">
        <f t="shared" si="2"/>
        <v>0</v>
      </c>
      <c r="BD51" s="16"/>
      <c r="BE51" s="16">
        <f t="shared" si="2"/>
        <v>0</v>
      </c>
      <c r="BF51" s="16"/>
      <c r="BG51" s="16">
        <f t="shared" si="2"/>
        <v>0</v>
      </c>
      <c r="BH51" s="16"/>
      <c r="BI51" s="16">
        <f t="shared" si="2"/>
        <v>0</v>
      </c>
      <c r="BJ51" s="16"/>
      <c r="BK51" s="16">
        <f t="shared" si="2"/>
        <v>0</v>
      </c>
      <c r="BL51" s="16"/>
      <c r="BM51" s="16">
        <f t="shared" si="2"/>
        <v>0</v>
      </c>
      <c r="BN51" s="16"/>
      <c r="BO51" s="16">
        <f t="shared" si="2"/>
        <v>0</v>
      </c>
      <c r="BP51" s="16"/>
      <c r="BQ51" s="16">
        <f t="shared" si="2"/>
        <v>0</v>
      </c>
    </row>
    <row r="52" spans="1:69" s="41" customFormat="1" ht="18">
      <c r="A52" s="40">
        <v>3</v>
      </c>
      <c r="B52" s="9">
        <f>[3]Master!A76</f>
        <v>0</v>
      </c>
      <c r="C52" s="1" t="e">
        <f>VLOOKUP(B52,[3]Master!$A$13:$D$37,2,0)</f>
        <v>#N/A</v>
      </c>
      <c r="D52" s="3">
        <v>1</v>
      </c>
      <c r="E52" s="25" t="e">
        <f>VLOOKUP(B52,[3]Master!$A$6:$D$39,4,0)</f>
        <v>#N/A</v>
      </c>
      <c r="F52" s="297"/>
      <c r="G52" s="297"/>
      <c r="H52" s="297"/>
      <c r="I52" s="298">
        <f t="shared" ref="I52:BQ52" si="3">$D$8*$E$8</f>
        <v>0</v>
      </c>
      <c r="J52" s="298"/>
      <c r="K52" s="298"/>
      <c r="L52" s="298"/>
      <c r="M52" s="298">
        <f t="shared" si="3"/>
        <v>0</v>
      </c>
      <c r="N52" s="298"/>
      <c r="O52" s="298">
        <f t="shared" si="3"/>
        <v>0</v>
      </c>
      <c r="P52" s="298"/>
      <c r="Q52" s="298">
        <f t="shared" si="3"/>
        <v>0</v>
      </c>
      <c r="R52" s="298"/>
      <c r="S52" s="298">
        <f t="shared" si="3"/>
        <v>0</v>
      </c>
      <c r="T52" s="298"/>
      <c r="U52" s="298">
        <f t="shared" si="3"/>
        <v>0</v>
      </c>
      <c r="V52" s="298"/>
      <c r="W52" s="298">
        <f t="shared" si="3"/>
        <v>0</v>
      </c>
      <c r="X52" s="298"/>
      <c r="Y52" s="298">
        <f t="shared" si="3"/>
        <v>0</v>
      </c>
      <c r="Z52" s="298"/>
      <c r="AA52" s="298">
        <f t="shared" si="3"/>
        <v>0</v>
      </c>
      <c r="AB52" s="298"/>
      <c r="AC52" s="299">
        <f t="shared" si="3"/>
        <v>0</v>
      </c>
      <c r="AD52" s="298"/>
      <c r="AE52" s="298">
        <f t="shared" si="3"/>
        <v>0</v>
      </c>
      <c r="AF52" s="298"/>
      <c r="AG52" s="298">
        <f t="shared" si="3"/>
        <v>0</v>
      </c>
      <c r="AH52" s="298"/>
      <c r="AI52" s="298">
        <f t="shared" si="3"/>
        <v>0</v>
      </c>
      <c r="AJ52" s="298"/>
      <c r="AK52" s="298">
        <f t="shared" si="3"/>
        <v>0</v>
      </c>
      <c r="AL52" s="298"/>
      <c r="AM52" s="298">
        <f t="shared" si="3"/>
        <v>0</v>
      </c>
      <c r="AN52" s="298"/>
      <c r="AO52" s="298">
        <f t="shared" si="3"/>
        <v>0</v>
      </c>
      <c r="AP52" s="298"/>
      <c r="AQ52" s="298">
        <f t="shared" si="3"/>
        <v>0</v>
      </c>
      <c r="AR52" s="298"/>
      <c r="AS52" s="298">
        <f t="shared" si="3"/>
        <v>0</v>
      </c>
      <c r="AT52" s="298"/>
      <c r="AU52" s="298">
        <f t="shared" si="3"/>
        <v>0</v>
      </c>
      <c r="AV52" s="298"/>
      <c r="AW52" s="298">
        <f t="shared" si="3"/>
        <v>0</v>
      </c>
      <c r="AX52" s="298"/>
      <c r="AY52" s="298">
        <f t="shared" si="3"/>
        <v>0</v>
      </c>
      <c r="AZ52" s="298"/>
      <c r="BA52" s="298">
        <f t="shared" si="3"/>
        <v>0</v>
      </c>
      <c r="BB52" s="298"/>
      <c r="BC52" s="298">
        <f t="shared" si="3"/>
        <v>0</v>
      </c>
      <c r="BD52" s="298"/>
      <c r="BE52" s="298">
        <f t="shared" si="3"/>
        <v>0</v>
      </c>
      <c r="BF52" s="298"/>
      <c r="BG52" s="298">
        <f t="shared" si="3"/>
        <v>0</v>
      </c>
      <c r="BH52" s="298"/>
      <c r="BI52" s="298">
        <f t="shared" si="3"/>
        <v>0</v>
      </c>
      <c r="BJ52" s="298"/>
      <c r="BK52" s="298">
        <f t="shared" si="3"/>
        <v>0</v>
      </c>
      <c r="BL52" s="298"/>
      <c r="BM52" s="298">
        <f t="shared" si="3"/>
        <v>0</v>
      </c>
      <c r="BN52" s="298"/>
      <c r="BO52" s="298">
        <f t="shared" si="3"/>
        <v>0</v>
      </c>
      <c r="BP52" s="298"/>
      <c r="BQ52" s="298">
        <f t="shared" si="3"/>
        <v>0</v>
      </c>
    </row>
    <row r="53" spans="1:69" s="5" customFormat="1" ht="18">
      <c r="A53" s="3">
        <v>4</v>
      </c>
      <c r="B53" s="295">
        <f>[3]Master!A82</f>
        <v>0</v>
      </c>
      <c r="C53" s="1" t="e">
        <f>VLOOKUP(B53,[3]Master!$A$13:$D$37,2,0)</f>
        <v>#N/A</v>
      </c>
      <c r="D53" s="3">
        <v>1</v>
      </c>
      <c r="E53" s="25" t="e">
        <f>VLOOKUP(B53,[3]Master!$A$6:$D$39,4,0)</f>
        <v>#N/A</v>
      </c>
      <c r="F53" s="25"/>
      <c r="G53" s="25"/>
      <c r="H53" s="25"/>
      <c r="I53" s="16"/>
      <c r="J53" s="16"/>
      <c r="K53" s="16"/>
      <c r="L53" s="16"/>
      <c r="M53" s="16"/>
      <c r="N53" s="16"/>
      <c r="O53" s="16">
        <f>$D$9*$E$9</f>
        <v>0</v>
      </c>
      <c r="P53" s="16"/>
      <c r="Q53" s="16"/>
      <c r="R53" s="16"/>
      <c r="S53" s="16"/>
      <c r="T53" s="16"/>
      <c r="U53" s="16">
        <f>$D$9*$E$9</f>
        <v>0</v>
      </c>
      <c r="V53" s="16"/>
      <c r="W53" s="16"/>
      <c r="X53" s="16"/>
      <c r="Y53" s="16"/>
      <c r="Z53" s="16"/>
      <c r="AA53" s="16">
        <f>$D$9*$E$9</f>
        <v>0</v>
      </c>
      <c r="AB53" s="16"/>
      <c r="AC53" s="296"/>
      <c r="AD53" s="16"/>
      <c r="AE53" s="16"/>
      <c r="AF53" s="16"/>
      <c r="AG53" s="16">
        <f>$D$9*$E$9</f>
        <v>0</v>
      </c>
      <c r="AH53" s="16"/>
      <c r="AI53" s="16"/>
      <c r="AJ53" s="16"/>
      <c r="AK53" s="16"/>
      <c r="AL53" s="16"/>
      <c r="AM53" s="16"/>
      <c r="AN53" s="16"/>
      <c r="AO53" s="16">
        <f>$D$9*$E$9</f>
        <v>0</v>
      </c>
      <c r="AP53" s="16"/>
      <c r="AQ53" s="300"/>
      <c r="AR53" s="300"/>
      <c r="AS53" s="300"/>
      <c r="AT53" s="300"/>
      <c r="AU53" s="300"/>
      <c r="AV53" s="300"/>
      <c r="AW53" s="16">
        <f>$D$9*$E$9</f>
        <v>0</v>
      </c>
      <c r="AX53" s="16"/>
      <c r="AY53" s="16"/>
      <c r="AZ53" s="16"/>
      <c r="BA53" s="300"/>
      <c r="BB53" s="300"/>
      <c r="BC53" s="300"/>
      <c r="BD53" s="300"/>
      <c r="BE53" s="16">
        <f>$D$9*$E$9</f>
        <v>0</v>
      </c>
      <c r="BF53" s="16"/>
      <c r="BG53" s="16"/>
      <c r="BH53" s="16"/>
      <c r="BI53" s="16"/>
      <c r="BJ53" s="16"/>
      <c r="BK53" s="16"/>
      <c r="BL53" s="16"/>
      <c r="BM53" s="16">
        <f>$D$9*$E$9</f>
        <v>0</v>
      </c>
      <c r="BN53" s="16"/>
      <c r="BO53" s="16"/>
      <c r="BP53" s="16"/>
      <c r="BQ53" s="16"/>
    </row>
    <row r="54" spans="1:69" s="5" customFormat="1" ht="18">
      <c r="A54" s="3">
        <v>5</v>
      </c>
      <c r="B54" s="295">
        <f>[3]Master!A77</f>
        <v>0</v>
      </c>
      <c r="C54" s="1" t="e">
        <f>VLOOKUP(B54,[3]Master!$A$13:$D$37,2,0)</f>
        <v>#N/A</v>
      </c>
      <c r="D54" s="3">
        <v>1</v>
      </c>
      <c r="E54" s="25" t="e">
        <f>VLOOKUP(B54,[3]Master!$A$6:$D$39,4,0)</f>
        <v>#N/A</v>
      </c>
      <c r="F54" s="25"/>
      <c r="G54" s="25"/>
      <c r="H54" s="25"/>
      <c r="I54" s="16"/>
      <c r="J54" s="16"/>
      <c r="K54" s="16"/>
      <c r="L54" s="16"/>
      <c r="M54" s="16"/>
      <c r="N54" s="16"/>
      <c r="O54" s="16">
        <f>$D$10*$E$10</f>
        <v>0</v>
      </c>
      <c r="P54" s="16"/>
      <c r="Q54" s="16"/>
      <c r="R54" s="16"/>
      <c r="S54" s="16"/>
      <c r="T54" s="16"/>
      <c r="U54" s="16">
        <f>$D$10*$E$10</f>
        <v>0</v>
      </c>
      <c r="V54" s="16"/>
      <c r="W54" s="16"/>
      <c r="X54" s="16"/>
      <c r="Y54" s="16"/>
      <c r="Z54" s="16"/>
      <c r="AA54" s="16">
        <f>$D$10*$E$10</f>
        <v>0</v>
      </c>
      <c r="AB54" s="16"/>
      <c r="AC54" s="296"/>
      <c r="AD54" s="16"/>
      <c r="AE54" s="16"/>
      <c r="AF54" s="16"/>
      <c r="AG54" s="16">
        <f>$D$10*$E$10</f>
        <v>0</v>
      </c>
      <c r="AH54" s="16"/>
      <c r="AI54" s="16"/>
      <c r="AJ54" s="16"/>
      <c r="AK54" s="16"/>
      <c r="AL54" s="16"/>
      <c r="AM54" s="16">
        <f>$D$10*$E$10</f>
        <v>0</v>
      </c>
      <c r="AN54" s="16"/>
      <c r="AO54" s="16"/>
      <c r="AP54" s="16"/>
      <c r="AQ54" s="300"/>
      <c r="AR54" s="300"/>
      <c r="AS54" s="16">
        <f>$D$10*$E$10</f>
        <v>0</v>
      </c>
      <c r="AT54" s="16"/>
      <c r="AU54" s="300"/>
      <c r="AV54" s="300"/>
      <c r="AW54" s="16"/>
      <c r="AX54" s="16"/>
      <c r="AY54" s="16">
        <f>$D$10*$E$10</f>
        <v>0</v>
      </c>
      <c r="AZ54" s="16"/>
      <c r="BA54" s="300"/>
      <c r="BB54" s="300"/>
      <c r="BC54" s="300"/>
      <c r="BD54" s="300"/>
      <c r="BE54" s="16">
        <f>$D$10*$E$10</f>
        <v>0</v>
      </c>
      <c r="BF54" s="16"/>
      <c r="BG54" s="16"/>
      <c r="BH54" s="16"/>
      <c r="BI54" s="16"/>
      <c r="BJ54" s="16"/>
      <c r="BK54" s="16">
        <f>$D$10*$E$10</f>
        <v>0</v>
      </c>
      <c r="BL54" s="16"/>
      <c r="BM54" s="16"/>
      <c r="BN54" s="16"/>
      <c r="BO54" s="16"/>
      <c r="BP54" s="16"/>
      <c r="BQ54" s="16">
        <f>$D$10*$E$10</f>
        <v>0</v>
      </c>
    </row>
    <row r="55" spans="1:69" s="5" customFormat="1" ht="18">
      <c r="A55" s="40">
        <v>6</v>
      </c>
      <c r="B55" s="28">
        <f>[3]Master!A70</f>
        <v>0</v>
      </c>
      <c r="C55" s="1" t="e">
        <f>VLOOKUP(B55,[3]Master!$A$13:$D$37,2,0)</f>
        <v>#N/A</v>
      </c>
      <c r="D55" s="3">
        <v>9.8000000000000007</v>
      </c>
      <c r="E55" s="25" t="e">
        <f>VLOOKUP(B55,[3]Master!$A$6:$D$39,4,0)</f>
        <v>#N/A</v>
      </c>
      <c r="F55" s="25"/>
      <c r="G55" s="25"/>
      <c r="H55" s="25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29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 t="e">
        <f>D55*E55</f>
        <v>#N/A</v>
      </c>
      <c r="AP55" s="16"/>
      <c r="AQ55" s="300"/>
      <c r="AR55" s="300"/>
      <c r="AS55" s="300"/>
      <c r="AT55" s="300"/>
      <c r="AU55" s="300"/>
      <c r="AV55" s="300"/>
      <c r="AW55" s="300"/>
      <c r="AX55" s="300"/>
      <c r="AY55" s="16"/>
      <c r="AZ55" s="16"/>
      <c r="BA55" s="300"/>
      <c r="BB55" s="300"/>
      <c r="BC55" s="300"/>
      <c r="BD55" s="300"/>
      <c r="BE55" s="16">
        <f>+$E$11*$D$11</f>
        <v>0</v>
      </c>
      <c r="BF55" s="16"/>
      <c r="BG55" s="16"/>
      <c r="BH55" s="16"/>
      <c r="BI55" s="16"/>
      <c r="BJ55" s="16"/>
      <c r="BK55" s="16"/>
      <c r="BL55" s="16"/>
      <c r="BM55" s="300"/>
      <c r="BN55" s="300"/>
      <c r="BO55" s="16"/>
      <c r="BP55" s="16"/>
      <c r="BQ55" s="16"/>
    </row>
    <row r="56" spans="1:69" s="5" customFormat="1" ht="18">
      <c r="A56" s="3">
        <v>7</v>
      </c>
      <c r="B56" s="28">
        <f>[3]Master!A71</f>
        <v>0</v>
      </c>
      <c r="C56" s="1" t="e">
        <f>VLOOKUP(B56,[3]Master!$A$13:$D$37,2,0)</f>
        <v>#N/A</v>
      </c>
      <c r="D56" s="3">
        <v>3</v>
      </c>
      <c r="E56" s="25" t="e">
        <f>VLOOKUP(B56,[3]Master!$A$6:$D$39,4,0)</f>
        <v>#N/A</v>
      </c>
      <c r="F56" s="25"/>
      <c r="G56" s="25"/>
      <c r="H56" s="25"/>
      <c r="I56" s="16"/>
      <c r="J56" s="16"/>
      <c r="K56" s="16"/>
      <c r="L56" s="16"/>
      <c r="M56" s="16"/>
      <c r="N56" s="16"/>
      <c r="O56" s="16"/>
      <c r="P56" s="16"/>
      <c r="Q56" s="16">
        <f>$D$12*$E$12</f>
        <v>0</v>
      </c>
      <c r="R56" s="16"/>
      <c r="S56" s="16"/>
      <c r="T56" s="16"/>
      <c r="U56" s="16"/>
      <c r="V56" s="16"/>
      <c r="W56" s="16"/>
      <c r="X56" s="16"/>
      <c r="Y56" s="16">
        <f>$D$12*$E$12</f>
        <v>0</v>
      </c>
      <c r="Z56" s="16"/>
      <c r="AA56" s="16"/>
      <c r="AB56" s="16"/>
      <c r="AC56" s="296"/>
      <c r="AD56" s="16"/>
      <c r="AE56" s="16"/>
      <c r="AF56" s="16"/>
      <c r="AG56" s="16">
        <f>$D$12*$E$12</f>
        <v>0</v>
      </c>
      <c r="AH56" s="16"/>
      <c r="AI56" s="16"/>
      <c r="AJ56" s="16"/>
      <c r="AK56" s="16"/>
      <c r="AL56" s="16"/>
      <c r="AM56" s="16"/>
      <c r="AN56" s="16"/>
      <c r="AO56" s="16">
        <f>$D$12*$E$12</f>
        <v>0</v>
      </c>
      <c r="AP56" s="16"/>
      <c r="AQ56" s="300"/>
      <c r="AR56" s="300"/>
      <c r="AS56" s="300"/>
      <c r="AT56" s="300"/>
      <c r="AU56" s="300"/>
      <c r="AV56" s="300"/>
      <c r="AW56" s="16">
        <f>$D$12*$E$12</f>
        <v>0</v>
      </c>
      <c r="AX56" s="16"/>
      <c r="AY56" s="16"/>
      <c r="AZ56" s="16"/>
      <c r="BA56" s="300"/>
      <c r="BB56" s="300"/>
      <c r="BC56" s="300"/>
      <c r="BD56" s="300"/>
      <c r="BE56" s="16">
        <f>$D$12*$E$12</f>
        <v>0</v>
      </c>
      <c r="BF56" s="16"/>
      <c r="BG56" s="16"/>
      <c r="BH56" s="16"/>
      <c r="BI56" s="16"/>
      <c r="BJ56" s="16"/>
      <c r="BK56" s="16"/>
      <c r="BL56" s="16"/>
      <c r="BM56" s="16">
        <f>$D$12*$E$12</f>
        <v>0</v>
      </c>
      <c r="BN56" s="16"/>
      <c r="BO56" s="16"/>
      <c r="BP56" s="16"/>
      <c r="BQ56" s="16"/>
    </row>
    <row r="57" spans="1:69" s="5" customFormat="1" ht="18">
      <c r="A57" s="3">
        <v>8</v>
      </c>
      <c r="B57" s="28">
        <f>[3]Master!A72</f>
        <v>0</v>
      </c>
      <c r="C57" s="1" t="e">
        <f>VLOOKUP(B57,[3]Master!$A$13:$D$37,2,0)</f>
        <v>#N/A</v>
      </c>
      <c r="D57" s="3">
        <v>2</v>
      </c>
      <c r="E57" s="25" t="e">
        <f>VLOOKUP(B57,[3]Master!$A$6:$D$39,4,0)</f>
        <v>#N/A</v>
      </c>
      <c r="F57" s="25"/>
      <c r="G57" s="25"/>
      <c r="H57" s="25"/>
      <c r="I57" s="16">
        <f t="shared" ref="I57:BQ57" si="4">$D$13*$E$13</f>
        <v>0</v>
      </c>
      <c r="J57" s="16"/>
      <c r="K57" s="16"/>
      <c r="L57" s="16"/>
      <c r="M57" s="16">
        <f t="shared" si="4"/>
        <v>0</v>
      </c>
      <c r="N57" s="16"/>
      <c r="O57" s="16">
        <f t="shared" si="4"/>
        <v>0</v>
      </c>
      <c r="P57" s="16"/>
      <c r="Q57" s="16">
        <f t="shared" si="4"/>
        <v>0</v>
      </c>
      <c r="R57" s="16"/>
      <c r="S57" s="16">
        <f t="shared" si="4"/>
        <v>0</v>
      </c>
      <c r="T57" s="16"/>
      <c r="U57" s="16">
        <f t="shared" si="4"/>
        <v>0</v>
      </c>
      <c r="V57" s="16"/>
      <c r="W57" s="16">
        <f t="shared" si="4"/>
        <v>0</v>
      </c>
      <c r="X57" s="16"/>
      <c r="Y57" s="16">
        <f t="shared" si="4"/>
        <v>0</v>
      </c>
      <c r="Z57" s="16"/>
      <c r="AA57" s="16">
        <f t="shared" si="4"/>
        <v>0</v>
      </c>
      <c r="AB57" s="16"/>
      <c r="AC57" s="296">
        <f t="shared" si="4"/>
        <v>0</v>
      </c>
      <c r="AD57" s="16"/>
      <c r="AE57" s="16">
        <f t="shared" si="4"/>
        <v>0</v>
      </c>
      <c r="AF57" s="16"/>
      <c r="AG57" s="16">
        <f t="shared" si="4"/>
        <v>0</v>
      </c>
      <c r="AH57" s="16"/>
      <c r="AI57" s="16">
        <f t="shared" si="4"/>
        <v>0</v>
      </c>
      <c r="AJ57" s="16"/>
      <c r="AK57" s="16">
        <f t="shared" si="4"/>
        <v>0</v>
      </c>
      <c r="AL57" s="16"/>
      <c r="AM57" s="16">
        <f t="shared" si="4"/>
        <v>0</v>
      </c>
      <c r="AN57" s="16"/>
      <c r="AO57" s="16">
        <f t="shared" si="4"/>
        <v>0</v>
      </c>
      <c r="AP57" s="16"/>
      <c r="AQ57" s="16">
        <f t="shared" si="4"/>
        <v>0</v>
      </c>
      <c r="AR57" s="16"/>
      <c r="AS57" s="16">
        <f t="shared" si="4"/>
        <v>0</v>
      </c>
      <c r="AT57" s="16"/>
      <c r="AU57" s="16">
        <f t="shared" si="4"/>
        <v>0</v>
      </c>
      <c r="AV57" s="16"/>
      <c r="AW57" s="16">
        <f t="shared" si="4"/>
        <v>0</v>
      </c>
      <c r="AX57" s="16"/>
      <c r="AY57" s="16">
        <f t="shared" si="4"/>
        <v>0</v>
      </c>
      <c r="AZ57" s="16"/>
      <c r="BA57" s="16">
        <f t="shared" si="4"/>
        <v>0</v>
      </c>
      <c r="BB57" s="16"/>
      <c r="BC57" s="16">
        <f t="shared" si="4"/>
        <v>0</v>
      </c>
      <c r="BD57" s="16"/>
      <c r="BE57" s="16">
        <f t="shared" si="4"/>
        <v>0</v>
      </c>
      <c r="BF57" s="16"/>
      <c r="BG57" s="16">
        <f t="shared" si="4"/>
        <v>0</v>
      </c>
      <c r="BH57" s="16"/>
      <c r="BI57" s="16">
        <f t="shared" si="4"/>
        <v>0</v>
      </c>
      <c r="BJ57" s="16"/>
      <c r="BK57" s="16">
        <f t="shared" si="4"/>
        <v>0</v>
      </c>
      <c r="BL57" s="16"/>
      <c r="BM57" s="16">
        <f t="shared" si="4"/>
        <v>0</v>
      </c>
      <c r="BN57" s="16"/>
      <c r="BO57" s="16">
        <f t="shared" si="4"/>
        <v>0</v>
      </c>
      <c r="BP57" s="16"/>
      <c r="BQ57" s="16">
        <f t="shared" si="4"/>
        <v>0</v>
      </c>
    </row>
    <row r="58" spans="1:69" s="5" customFormat="1" ht="18">
      <c r="A58" s="3">
        <v>9</v>
      </c>
      <c r="B58" s="28">
        <f>[3]Master!A83</f>
        <v>0</v>
      </c>
      <c r="C58" s="1" t="e">
        <f>VLOOKUP(B58,[3]Master!$A$13:$D$37,2,0)</f>
        <v>#N/A</v>
      </c>
      <c r="D58" s="3">
        <v>1</v>
      </c>
      <c r="E58" s="25" t="e">
        <f>VLOOKUP(B58,[3]Master!$A$6:$D$39,4,0)</f>
        <v>#N/A</v>
      </c>
      <c r="F58" s="25"/>
      <c r="G58" s="25"/>
      <c r="H58" s="25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29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 t="e">
        <f>#REF!*#REF!</f>
        <v>#REF!</v>
      </c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</row>
    <row r="59" spans="1:69" s="5" customFormat="1" ht="18">
      <c r="A59" s="3">
        <v>10</v>
      </c>
      <c r="B59" s="295">
        <f>[3]Master!A84</f>
        <v>0</v>
      </c>
      <c r="C59" s="1" t="e">
        <f>VLOOKUP(B59,[3]Master!$A$13:$D$37,2,0)</f>
        <v>#N/A</v>
      </c>
      <c r="D59" s="3">
        <v>1</v>
      </c>
      <c r="E59" s="25" t="e">
        <f>VLOOKUP(B59,[3]Master!$A$6:$D$39,4,0)</f>
        <v>#N/A</v>
      </c>
      <c r="F59" s="25"/>
      <c r="G59" s="25"/>
      <c r="H59" s="25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29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 t="e">
        <f>#REF!*#REF!</f>
        <v>#REF!</v>
      </c>
      <c r="AP59" s="16"/>
      <c r="AQ59" s="300"/>
      <c r="AR59" s="300"/>
      <c r="AS59" s="300"/>
      <c r="AT59" s="300"/>
      <c r="AU59" s="300"/>
      <c r="AV59" s="300"/>
      <c r="AW59" s="16"/>
      <c r="AX59" s="16"/>
      <c r="AY59" s="16"/>
      <c r="AZ59" s="16"/>
      <c r="BA59" s="300"/>
      <c r="BB59" s="300"/>
      <c r="BC59" s="300"/>
      <c r="BD59" s="300"/>
      <c r="BE59" s="16" t="e">
        <f>#REF!*#REF!</f>
        <v>#REF!</v>
      </c>
      <c r="BF59" s="16"/>
      <c r="BG59" s="16"/>
      <c r="BH59" s="16"/>
      <c r="BI59" s="16"/>
      <c r="BJ59" s="16"/>
      <c r="BK59" s="16"/>
      <c r="BL59" s="16"/>
      <c r="BM59" s="16"/>
      <c r="BN59" s="16"/>
      <c r="BO59" s="3"/>
      <c r="BP59" s="3"/>
      <c r="BQ59" s="3"/>
    </row>
    <row r="60" spans="1:69" s="5" customFormat="1" ht="18">
      <c r="A60" s="3">
        <v>11</v>
      </c>
      <c r="B60" s="295">
        <f>[3]Master!A63</f>
        <v>0</v>
      </c>
      <c r="C60" s="1" t="e">
        <f>VLOOKUP(B60,[3]Master!$A$13:$D$37,2,0)</f>
        <v>#N/A</v>
      </c>
      <c r="D60" s="3">
        <v>2.8</v>
      </c>
      <c r="E60" s="25" t="e">
        <f>VLOOKUP(B60,[3]Master!$A$6:$D$39,4,0)</f>
        <v>#N/A</v>
      </c>
      <c r="F60" s="25"/>
      <c r="G60" s="25"/>
      <c r="H60" s="25"/>
      <c r="I60" s="16"/>
      <c r="J60" s="16"/>
      <c r="K60" s="16"/>
      <c r="L60" s="16"/>
      <c r="M60" s="16"/>
      <c r="N60" s="16"/>
      <c r="O60" s="16"/>
      <c r="P60" s="16"/>
      <c r="Q60" s="16">
        <f>$D$14*$E$14</f>
        <v>0</v>
      </c>
      <c r="R60" s="16"/>
      <c r="S60" s="16"/>
      <c r="T60" s="16"/>
      <c r="U60" s="16"/>
      <c r="V60" s="16"/>
      <c r="W60" s="16"/>
      <c r="X60" s="16"/>
      <c r="Y60" s="16">
        <f>$D$14*$E$14</f>
        <v>0</v>
      </c>
      <c r="Z60" s="16"/>
      <c r="AA60" s="16"/>
      <c r="AB60" s="16"/>
      <c r="AC60" s="296"/>
      <c r="AD60" s="16"/>
      <c r="AE60" s="16"/>
      <c r="AF60" s="16"/>
      <c r="AG60" s="16">
        <f>$D$14*$E$14</f>
        <v>0</v>
      </c>
      <c r="AH60" s="16"/>
      <c r="AI60" s="16"/>
      <c r="AJ60" s="16"/>
      <c r="AK60" s="16"/>
      <c r="AL60" s="16"/>
      <c r="AM60" s="16"/>
      <c r="AN60" s="16"/>
      <c r="AO60" s="16">
        <f>$D$14*$E$14</f>
        <v>0</v>
      </c>
      <c r="AP60" s="16"/>
      <c r="AQ60" s="300"/>
      <c r="AR60" s="300"/>
      <c r="AS60" s="300"/>
      <c r="AT60" s="300"/>
      <c r="AU60" s="300"/>
      <c r="AV60" s="300"/>
      <c r="AW60" s="16">
        <f>$D$14*$E$14</f>
        <v>0</v>
      </c>
      <c r="AX60" s="16"/>
      <c r="AY60" s="16"/>
      <c r="AZ60" s="16"/>
      <c r="BA60" s="300"/>
      <c r="BB60" s="300"/>
      <c r="BC60" s="300"/>
      <c r="BD60" s="300"/>
      <c r="BE60" s="16">
        <f>$D$14*$E$14</f>
        <v>0</v>
      </c>
      <c r="BF60" s="16"/>
      <c r="BG60" s="16"/>
      <c r="BH60" s="16"/>
      <c r="BI60" s="16"/>
      <c r="BJ60" s="16"/>
      <c r="BK60" s="16"/>
      <c r="BL60" s="16"/>
      <c r="BM60" s="16">
        <f>$D$14*$E$14</f>
        <v>0</v>
      </c>
      <c r="BN60" s="16"/>
      <c r="BO60" s="3"/>
      <c r="BP60" s="3"/>
      <c r="BQ60" s="3"/>
    </row>
    <row r="61" spans="1:69" s="5" customFormat="1" ht="18">
      <c r="B61" s="4"/>
      <c r="C61" s="6"/>
      <c r="D61" s="18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301"/>
      <c r="AD61" s="22"/>
      <c r="AE61" s="22"/>
      <c r="AF61" s="22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</row>
    <row r="62" spans="1:69" s="7" customFormat="1" ht="18">
      <c r="B62" s="302" t="s">
        <v>226</v>
      </c>
      <c r="C62" s="303" t="s">
        <v>319</v>
      </c>
      <c r="E62" s="304"/>
      <c r="F62" s="305">
        <f>SUM(F50:F60)</f>
        <v>0</v>
      </c>
      <c r="G62" s="305"/>
      <c r="H62" s="305"/>
      <c r="I62" s="305">
        <f>SUM(I50:I60)</f>
        <v>0</v>
      </c>
      <c r="J62" s="305"/>
      <c r="K62" s="305"/>
      <c r="L62" s="305"/>
      <c r="M62" s="305">
        <f>SUM(M50:M60)</f>
        <v>0</v>
      </c>
      <c r="N62" s="305"/>
      <c r="O62" s="305">
        <f>SUM(O50:O60)</f>
        <v>0</v>
      </c>
      <c r="P62" s="305"/>
      <c r="Q62" s="305">
        <f>SUM(Q50:Q60)</f>
        <v>0</v>
      </c>
      <c r="R62" s="305"/>
      <c r="S62" s="305">
        <f>SUM(S50:S60)</f>
        <v>0</v>
      </c>
      <c r="T62" s="305"/>
      <c r="U62" s="305">
        <f>SUM(U50:U60)</f>
        <v>0</v>
      </c>
      <c r="V62" s="305"/>
      <c r="W62" s="305">
        <f>SUM(W50:W60)</f>
        <v>0</v>
      </c>
      <c r="X62" s="305"/>
      <c r="Y62" s="305">
        <f>SUM(Y50:Y60)</f>
        <v>0</v>
      </c>
      <c r="Z62" s="305"/>
      <c r="AA62" s="305">
        <f>SUM(AA50:AA60)</f>
        <v>0</v>
      </c>
      <c r="AB62" s="305"/>
      <c r="AC62" s="305">
        <f>SUM(AC50:AC60)</f>
        <v>0</v>
      </c>
      <c r="AD62" s="305"/>
      <c r="AE62" s="305">
        <f>SUM(AE50:AE60)</f>
        <v>0</v>
      </c>
      <c r="AF62" s="305"/>
      <c r="AG62" s="305">
        <f>SUM(AG50:AG60)</f>
        <v>0</v>
      </c>
      <c r="AH62" s="305"/>
      <c r="AI62" s="305">
        <f>SUM(AI50:AI60)</f>
        <v>0</v>
      </c>
      <c r="AJ62" s="305"/>
      <c r="AK62" s="305">
        <f>SUM(AK50:AK60)</f>
        <v>0</v>
      </c>
      <c r="AL62" s="305"/>
      <c r="AM62" s="305">
        <f>SUM(AM50:AM60)</f>
        <v>0</v>
      </c>
      <c r="AN62" s="305"/>
      <c r="AO62" s="305" t="e">
        <f>SUM(AO50:AO60)</f>
        <v>#N/A</v>
      </c>
      <c r="AP62" s="305"/>
      <c r="AQ62" s="305">
        <f>SUM(AQ50:AQ60)</f>
        <v>0</v>
      </c>
      <c r="AR62" s="305"/>
      <c r="AS62" s="305">
        <f>SUM(AS50:AS60)</f>
        <v>0</v>
      </c>
      <c r="AT62" s="305"/>
      <c r="AU62" s="305">
        <f>SUM(AU50:AU60)</f>
        <v>0</v>
      </c>
      <c r="AV62" s="305"/>
      <c r="AW62" s="305" t="e">
        <f>SUM(AW50:AW60)</f>
        <v>#REF!</v>
      </c>
      <c r="AX62" s="305"/>
      <c r="AY62" s="305">
        <f>SUM(AY50:AY60)</f>
        <v>0</v>
      </c>
      <c r="AZ62" s="305"/>
      <c r="BA62" s="305">
        <f>SUM(BA50:BA60)</f>
        <v>0</v>
      </c>
      <c r="BB62" s="305"/>
      <c r="BC62" s="305">
        <f>SUM(BC50:BC60)</f>
        <v>0</v>
      </c>
      <c r="BD62" s="305"/>
      <c r="BE62" s="305" t="e">
        <f>SUM(BE50:BE60)</f>
        <v>#REF!</v>
      </c>
      <c r="BF62" s="305"/>
      <c r="BG62" s="305">
        <f>SUM(BG50:BG60)</f>
        <v>0</v>
      </c>
      <c r="BH62" s="305"/>
      <c r="BI62" s="305">
        <f>SUM(BI50:BI60)</f>
        <v>0</v>
      </c>
      <c r="BJ62" s="305"/>
      <c r="BK62" s="305">
        <f>SUM(BK50:BK60)</f>
        <v>0</v>
      </c>
      <c r="BL62" s="305"/>
      <c r="BM62" s="305">
        <f>SUM(BM50:BM60)</f>
        <v>0</v>
      </c>
      <c r="BN62" s="305"/>
      <c r="BO62" s="305">
        <f>SUM(BO50:BO60)</f>
        <v>0</v>
      </c>
      <c r="BP62" s="305"/>
      <c r="BQ62" s="305">
        <f>SUM(BQ50:BQ60)</f>
        <v>0</v>
      </c>
    </row>
    <row r="63" spans="1:69" s="5" customFormat="1" ht="18">
      <c r="C63" s="6"/>
      <c r="D63" s="18"/>
      <c r="E63" s="306"/>
      <c r="F63" s="307"/>
      <c r="G63" s="307"/>
      <c r="H63" s="307"/>
      <c r="I63" s="308"/>
      <c r="J63" s="308"/>
      <c r="K63" s="308"/>
      <c r="L63" s="308"/>
      <c r="M63" s="308"/>
      <c r="N63" s="308"/>
      <c r="O63" s="308"/>
      <c r="P63" s="308"/>
      <c r="Q63" s="308"/>
      <c r="R63" s="308"/>
      <c r="S63" s="308"/>
      <c r="T63" s="308"/>
      <c r="U63" s="308"/>
      <c r="V63" s="308"/>
      <c r="W63" s="308"/>
      <c r="X63" s="308"/>
      <c r="Y63" s="308"/>
      <c r="Z63" s="308"/>
      <c r="AA63" s="308"/>
      <c r="AB63" s="308"/>
      <c r="AC63" s="309"/>
      <c r="AD63" s="308"/>
      <c r="AE63" s="308"/>
      <c r="AF63" s="308"/>
      <c r="AG63" s="308"/>
      <c r="AH63" s="308"/>
      <c r="AI63" s="308"/>
      <c r="AJ63" s="308"/>
      <c r="AK63" s="308"/>
      <c r="AL63" s="308"/>
      <c r="AM63" s="308"/>
      <c r="AN63" s="308"/>
      <c r="AO63" s="308"/>
      <c r="AP63" s="308"/>
      <c r="AQ63" s="308"/>
      <c r="AR63" s="308"/>
      <c r="AS63" s="308"/>
      <c r="AT63" s="308"/>
      <c r="AU63" s="308"/>
      <c r="AV63" s="308"/>
      <c r="AW63" s="308"/>
      <c r="AX63" s="308"/>
    </row>
    <row r="64" spans="1:69" s="5" customFormat="1" ht="18">
      <c r="A64" s="3">
        <v>12</v>
      </c>
      <c r="B64" s="302" t="s">
        <v>227</v>
      </c>
      <c r="C64" s="303" t="s">
        <v>320</v>
      </c>
      <c r="D64" s="7"/>
      <c r="E64" s="304"/>
      <c r="F64" s="310"/>
      <c r="G64" s="310"/>
      <c r="H64" s="310"/>
      <c r="I64" s="310"/>
      <c r="J64" s="310"/>
      <c r="K64" s="310"/>
      <c r="L64" s="311">
        <f>[3]Master!$C$10</f>
        <v>825.846</v>
      </c>
      <c r="M64" s="311">
        <f>[3]Master!$A$10</f>
        <v>1432.59</v>
      </c>
      <c r="N64" s="311">
        <f>[3]Master!$C$10</f>
        <v>825.846</v>
      </c>
      <c r="O64" s="311">
        <f>[3]Master!$A$10</f>
        <v>1432.59</v>
      </c>
      <c r="P64" s="311">
        <f>[3]Master!$C$10</f>
        <v>825.846</v>
      </c>
      <c r="Q64" s="311">
        <f>[3]Master!$B$10</f>
        <v>1691.0179999999998</v>
      </c>
      <c r="R64" s="311">
        <f>[3]Master!$C$10</f>
        <v>825.846</v>
      </c>
      <c r="S64" s="311">
        <f>[3]Master!$A$10</f>
        <v>1432.59</v>
      </c>
      <c r="T64" s="311">
        <f>[3]Master!$C$10</f>
        <v>825.846</v>
      </c>
      <c r="U64" s="311">
        <f>[3]Master!$A$10</f>
        <v>1432.59</v>
      </c>
      <c r="V64" s="311">
        <f>[3]Master!$C$10</f>
        <v>825.846</v>
      </c>
      <c r="W64" s="311">
        <f>[3]Master!$A$10</f>
        <v>1432.59</v>
      </c>
      <c r="X64" s="311">
        <f>[3]Master!$C$10</f>
        <v>825.846</v>
      </c>
      <c r="Y64" s="311">
        <f>[3]Master!$B$10</f>
        <v>1691.0179999999998</v>
      </c>
      <c r="Z64" s="311">
        <f>[3]Master!$C$10</f>
        <v>825.846</v>
      </c>
      <c r="AA64" s="311">
        <f>[3]Master!$A$10</f>
        <v>1432.59</v>
      </c>
      <c r="AB64" s="311">
        <f>[3]Master!$C$10</f>
        <v>825.846</v>
      </c>
      <c r="AC64" s="305">
        <f>[3]Master!$A$10</f>
        <v>1432.59</v>
      </c>
      <c r="AD64" s="311">
        <f>[3]Master!$C$10</f>
        <v>825.846</v>
      </c>
      <c r="AE64" s="311">
        <f>[3]Master!$A$10</f>
        <v>1432.59</v>
      </c>
      <c r="AF64" s="311">
        <f>[3]Master!$C$10</f>
        <v>825.846</v>
      </c>
      <c r="AG64" s="311">
        <f>[3]Master!$B$10</f>
        <v>1691.0179999999998</v>
      </c>
      <c r="AH64" s="311">
        <f>[3]Master!$C$10</f>
        <v>825.846</v>
      </c>
      <c r="AI64" s="311">
        <f>[3]Master!$A$10</f>
        <v>1432.59</v>
      </c>
      <c r="AJ64" s="311">
        <f>[3]Master!$C$10</f>
        <v>825.846</v>
      </c>
      <c r="AK64" s="311">
        <f>[3]Master!$A$10</f>
        <v>1432.59</v>
      </c>
      <c r="AL64" s="311">
        <f>[3]Master!$C$10</f>
        <v>825.846</v>
      </c>
      <c r="AM64" s="311">
        <f>[3]Master!$A$10</f>
        <v>1432.59</v>
      </c>
      <c r="AN64" s="311">
        <f>[3]Master!$C$10</f>
        <v>825.846</v>
      </c>
      <c r="AO64" s="311">
        <f>[3]Master!$B$10</f>
        <v>1691.0179999999998</v>
      </c>
      <c r="AP64" s="311">
        <f>[3]Master!$C$10</f>
        <v>825.846</v>
      </c>
      <c r="AQ64" s="311">
        <f>[3]Master!$A$10</f>
        <v>1432.59</v>
      </c>
      <c r="AR64" s="311">
        <f>[3]Master!$C$10</f>
        <v>825.846</v>
      </c>
      <c r="AS64" s="311">
        <f>[3]Master!$A$10</f>
        <v>1432.59</v>
      </c>
      <c r="AT64" s="311">
        <f>[3]Master!$C$10</f>
        <v>825.846</v>
      </c>
      <c r="AU64" s="311">
        <f>[3]Master!$A$10</f>
        <v>1432.59</v>
      </c>
      <c r="AV64" s="311">
        <f>[3]Master!$C$10</f>
        <v>825.846</v>
      </c>
      <c r="AW64" s="311">
        <f>[3]Master!$B$10</f>
        <v>1691.0179999999998</v>
      </c>
      <c r="AX64" s="311">
        <f>[3]Master!$C$10</f>
        <v>825.846</v>
      </c>
      <c r="AY64" s="311">
        <f>[3]Master!$A$10</f>
        <v>1432.59</v>
      </c>
      <c r="AZ64" s="311">
        <f>[3]Master!$C$10</f>
        <v>825.846</v>
      </c>
      <c r="BA64" s="311">
        <f>[3]Master!$A$10</f>
        <v>1432.59</v>
      </c>
      <c r="BB64" s="311">
        <f>[3]Master!$C$10</f>
        <v>825.846</v>
      </c>
      <c r="BC64" s="311">
        <f>[3]Master!$A$10</f>
        <v>1432.59</v>
      </c>
      <c r="BD64" s="311">
        <f>[3]Master!$C$10</f>
        <v>825.846</v>
      </c>
      <c r="BE64" s="311">
        <f>[3]Master!$B$10</f>
        <v>1691.0179999999998</v>
      </c>
      <c r="BF64" s="311">
        <f>[3]Master!$C$10</f>
        <v>825.846</v>
      </c>
      <c r="BG64" s="311">
        <f>[3]Master!$A$10</f>
        <v>1432.59</v>
      </c>
      <c r="BH64" s="311">
        <f>[3]Master!$C$10</f>
        <v>825.846</v>
      </c>
      <c r="BI64" s="311">
        <f>[3]Master!$A$10</f>
        <v>1432.59</v>
      </c>
      <c r="BJ64" s="311">
        <f>[3]Master!$C$10</f>
        <v>825.846</v>
      </c>
      <c r="BK64" s="311">
        <f>[3]Master!$A$10</f>
        <v>1432.59</v>
      </c>
      <c r="BL64" s="311">
        <f>[3]Master!$C$10</f>
        <v>825.846</v>
      </c>
      <c r="BM64" s="311">
        <f>[3]Master!$B$10</f>
        <v>1691.0179999999998</v>
      </c>
      <c r="BN64" s="311">
        <f>[3]Master!$C$10</f>
        <v>825.846</v>
      </c>
      <c r="BO64" s="311">
        <f>[3]Master!$A$10</f>
        <v>1432.59</v>
      </c>
      <c r="BP64" s="311">
        <f>[3]Master!$C$10</f>
        <v>825.846</v>
      </c>
      <c r="BQ64" s="311">
        <f>[3]Master!$A$10</f>
        <v>1432.59</v>
      </c>
    </row>
    <row r="65" spans="2:69" s="5" customFormat="1" ht="18">
      <c r="AA65" s="24"/>
      <c r="AB65" s="24"/>
      <c r="AC65" s="312"/>
      <c r="AD65" s="313"/>
      <c r="AW65" s="313"/>
      <c r="AX65" s="313"/>
      <c r="BQ65" s="313"/>
    </row>
    <row r="66" spans="2:69" s="7" customFormat="1" ht="18">
      <c r="B66" s="314" t="s">
        <v>321</v>
      </c>
      <c r="C66" s="315" t="s">
        <v>322</v>
      </c>
      <c r="E66" s="17"/>
      <c r="F66" s="316">
        <f>F62+F64</f>
        <v>0</v>
      </c>
      <c r="G66" s="316"/>
      <c r="H66" s="316">
        <f t="shared" ref="H66:BQ66" si="5">H62+H64</f>
        <v>0</v>
      </c>
      <c r="I66" s="316">
        <f t="shared" si="5"/>
        <v>0</v>
      </c>
      <c r="J66" s="316"/>
      <c r="K66" s="316"/>
      <c r="L66" s="316">
        <f t="shared" si="5"/>
        <v>825.846</v>
      </c>
      <c r="M66" s="316">
        <f t="shared" si="5"/>
        <v>1432.59</v>
      </c>
      <c r="N66" s="316">
        <f t="shared" si="5"/>
        <v>825.846</v>
      </c>
      <c r="O66" s="316">
        <f t="shared" si="5"/>
        <v>1432.59</v>
      </c>
      <c r="P66" s="316">
        <f t="shared" si="5"/>
        <v>825.846</v>
      </c>
      <c r="Q66" s="316">
        <f t="shared" si="5"/>
        <v>1691.0179999999998</v>
      </c>
      <c r="R66" s="316">
        <f t="shared" si="5"/>
        <v>825.846</v>
      </c>
      <c r="S66" s="316">
        <f t="shared" si="5"/>
        <v>1432.59</v>
      </c>
      <c r="T66" s="316">
        <f t="shared" si="5"/>
        <v>825.846</v>
      </c>
      <c r="U66" s="316">
        <f t="shared" si="5"/>
        <v>1432.59</v>
      </c>
      <c r="V66" s="316">
        <f t="shared" si="5"/>
        <v>825.846</v>
      </c>
      <c r="W66" s="316">
        <f t="shared" si="5"/>
        <v>1432.59</v>
      </c>
      <c r="X66" s="316">
        <f t="shared" si="5"/>
        <v>825.846</v>
      </c>
      <c r="Y66" s="316">
        <f t="shared" si="5"/>
        <v>1691.0179999999998</v>
      </c>
      <c r="Z66" s="316">
        <f t="shared" si="5"/>
        <v>825.846</v>
      </c>
      <c r="AA66" s="316">
        <f t="shared" si="5"/>
        <v>1432.59</v>
      </c>
      <c r="AB66" s="316">
        <f t="shared" si="5"/>
        <v>825.846</v>
      </c>
      <c r="AC66" s="316">
        <f t="shared" si="5"/>
        <v>1432.59</v>
      </c>
      <c r="AD66" s="316">
        <f t="shared" si="5"/>
        <v>825.846</v>
      </c>
      <c r="AE66" s="316">
        <f t="shared" si="5"/>
        <v>1432.59</v>
      </c>
      <c r="AF66" s="316">
        <f t="shared" si="5"/>
        <v>825.846</v>
      </c>
      <c r="AG66" s="316">
        <f t="shared" si="5"/>
        <v>1691.0179999999998</v>
      </c>
      <c r="AH66" s="316">
        <f t="shared" si="5"/>
        <v>825.846</v>
      </c>
      <c r="AI66" s="316">
        <f t="shared" si="5"/>
        <v>1432.59</v>
      </c>
      <c r="AJ66" s="316">
        <f t="shared" si="5"/>
        <v>825.846</v>
      </c>
      <c r="AK66" s="316">
        <f t="shared" si="5"/>
        <v>1432.59</v>
      </c>
      <c r="AL66" s="316">
        <f t="shared" si="5"/>
        <v>825.846</v>
      </c>
      <c r="AM66" s="316">
        <f t="shared" si="5"/>
        <v>1432.59</v>
      </c>
      <c r="AN66" s="316">
        <f t="shared" si="5"/>
        <v>825.846</v>
      </c>
      <c r="AO66" s="316" t="e">
        <f t="shared" si="5"/>
        <v>#N/A</v>
      </c>
      <c r="AP66" s="316">
        <f t="shared" si="5"/>
        <v>825.846</v>
      </c>
      <c r="AQ66" s="316">
        <f t="shared" si="5"/>
        <v>1432.59</v>
      </c>
      <c r="AR66" s="316">
        <f t="shared" si="5"/>
        <v>825.846</v>
      </c>
      <c r="AS66" s="316">
        <f t="shared" si="5"/>
        <v>1432.59</v>
      </c>
      <c r="AT66" s="316">
        <f t="shared" si="5"/>
        <v>825.846</v>
      </c>
      <c r="AU66" s="316">
        <f t="shared" si="5"/>
        <v>1432.59</v>
      </c>
      <c r="AV66" s="316">
        <f t="shared" si="5"/>
        <v>825.846</v>
      </c>
      <c r="AW66" s="316" t="e">
        <f t="shared" si="5"/>
        <v>#REF!</v>
      </c>
      <c r="AX66" s="316">
        <f t="shared" si="5"/>
        <v>825.846</v>
      </c>
      <c r="AY66" s="316">
        <f t="shared" si="5"/>
        <v>1432.59</v>
      </c>
      <c r="AZ66" s="316">
        <f t="shared" si="5"/>
        <v>825.846</v>
      </c>
      <c r="BA66" s="316">
        <f t="shared" si="5"/>
        <v>1432.59</v>
      </c>
      <c r="BB66" s="316">
        <f t="shared" si="5"/>
        <v>825.846</v>
      </c>
      <c r="BC66" s="316">
        <f t="shared" si="5"/>
        <v>1432.59</v>
      </c>
      <c r="BD66" s="316">
        <f t="shared" si="5"/>
        <v>825.846</v>
      </c>
      <c r="BE66" s="316" t="e">
        <f t="shared" si="5"/>
        <v>#REF!</v>
      </c>
      <c r="BF66" s="316">
        <f t="shared" si="5"/>
        <v>825.846</v>
      </c>
      <c r="BG66" s="316">
        <f t="shared" si="5"/>
        <v>1432.59</v>
      </c>
      <c r="BH66" s="316">
        <f t="shared" si="5"/>
        <v>825.846</v>
      </c>
      <c r="BI66" s="316">
        <f t="shared" si="5"/>
        <v>1432.59</v>
      </c>
      <c r="BJ66" s="316">
        <f t="shared" si="5"/>
        <v>825.846</v>
      </c>
      <c r="BK66" s="316">
        <f t="shared" si="5"/>
        <v>1432.59</v>
      </c>
      <c r="BL66" s="316">
        <f t="shared" si="5"/>
        <v>825.846</v>
      </c>
      <c r="BM66" s="316">
        <f t="shared" si="5"/>
        <v>1691.0179999999998</v>
      </c>
      <c r="BN66" s="316">
        <f t="shared" si="5"/>
        <v>825.846</v>
      </c>
      <c r="BO66" s="316">
        <f t="shared" si="5"/>
        <v>1432.59</v>
      </c>
      <c r="BP66" s="316">
        <f t="shared" si="5"/>
        <v>825.846</v>
      </c>
      <c r="BQ66" s="316">
        <f t="shared" si="5"/>
        <v>1432.59</v>
      </c>
    </row>
    <row r="67" spans="2:69" s="5" customFormat="1" ht="18">
      <c r="C67" s="317" t="s">
        <v>323</v>
      </c>
      <c r="AC67" s="318">
        <f>SUM(F66:AC66)/AC48</f>
        <v>0.2084278</v>
      </c>
      <c r="AD67" s="319"/>
      <c r="AW67" s="318" t="e">
        <f>SUM(F66:AW66)/AW48</f>
        <v>#N/A</v>
      </c>
      <c r="AX67" s="319"/>
      <c r="BQ67" s="318" t="e">
        <f>SUM(F66:BQ66)/BQ48</f>
        <v>#N/A</v>
      </c>
    </row>
  </sheetData>
  <protectedRanges>
    <protectedRange sqref="E50:E60" name="Range1_2_1"/>
  </protectedRanges>
  <mergeCells count="13">
    <mergeCell ref="M20:N20"/>
    <mergeCell ref="F47:BQ47"/>
    <mergeCell ref="B1:N1"/>
    <mergeCell ref="A2:A19"/>
    <mergeCell ref="C4:C5"/>
    <mergeCell ref="D4:D5"/>
    <mergeCell ref="E4:N4"/>
    <mergeCell ref="C16:D16"/>
    <mergeCell ref="B17:B18"/>
    <mergeCell ref="C17:D17"/>
    <mergeCell ref="C18:D18"/>
    <mergeCell ref="L19:N19"/>
    <mergeCell ref="B26:B28"/>
  </mergeCells>
  <conditionalFormatting sqref="O1">
    <cfRule type="containsText" dxfId="318" priority="7" operator="containsText" text="B">
      <formula>NOT(ISERROR(SEARCH("B",O1)))</formula>
    </cfRule>
    <cfRule type="containsText" dxfId="317" priority="8" operator="containsText" text="A">
      <formula>NOT(ISERROR(SEARCH("A",O1)))</formula>
    </cfRule>
    <cfRule type="containsText" dxfId="316" priority="9" operator="containsText" text="A+">
      <formula>NOT(ISERROR(SEARCH("A+",O1)))</formula>
    </cfRule>
  </conditionalFormatting>
  <conditionalFormatting sqref="B1:N1">
    <cfRule type="containsText" dxfId="315" priority="4" operator="containsText" text="A+">
      <formula>NOT(ISERROR(SEARCH("A+",B1)))</formula>
    </cfRule>
    <cfRule type="containsText" dxfId="314" priority="5" operator="containsText" text="A">
      <formula>NOT(ISERROR(SEARCH("A",B1)))</formula>
    </cfRule>
    <cfRule type="containsText" dxfId="313" priority="6" operator="containsText" text="B">
      <formula>NOT(ISERROR(SEARCH("B",B1)))</formula>
    </cfRule>
  </conditionalFormatting>
  <conditionalFormatting sqref="B4:B5 C4:D4 E4:E5 F5:N5">
    <cfRule type="cellIs" dxfId="312" priority="1" operator="equal">
      <formula>$O$1</formula>
    </cfRule>
    <cfRule type="cellIs" dxfId="311" priority="2" operator="equal">
      <formula>$O$1</formula>
    </cfRule>
    <cfRule type="containsText" dxfId="310" priority="3" operator="containsText" text="B">
      <formula>NOT(ISERROR(SEARCH("B",B4)))</formula>
    </cfRule>
  </conditionalFormatting>
  <printOptions horizontalCentered="1" verticalCentered="1"/>
  <pageMargins left="0" right="0" top="0" bottom="0" header="0" footer="0"/>
  <pageSetup paperSize="9" scale="9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24"/>
  <sheetViews>
    <sheetView zoomScale="70" zoomScaleNormal="70" workbookViewId="0">
      <selection activeCell="G18" sqref="G18"/>
    </sheetView>
  </sheetViews>
  <sheetFormatPr defaultColWidth="6.85546875" defaultRowHeight="18"/>
  <cols>
    <col min="1" max="1" width="6.5703125" style="1164" customWidth="1"/>
    <col min="2" max="2" width="18.5703125" style="1164" bestFit="1" customWidth="1"/>
    <col min="3" max="3" width="46.7109375" style="1164" bestFit="1" customWidth="1"/>
    <col min="4" max="4" width="17.7109375" style="1164" customWidth="1"/>
    <col min="5" max="5" width="12.28515625" style="1164" customWidth="1"/>
    <col min="6" max="6" width="7.28515625" style="1164" bestFit="1" customWidth="1"/>
    <col min="7" max="16" width="12" style="1164" customWidth="1"/>
    <col min="17" max="236" width="6.85546875" style="1164"/>
    <col min="237" max="237" width="6.5703125" style="1164" customWidth="1"/>
    <col min="238" max="238" width="18.5703125" style="1164" bestFit="1" customWidth="1"/>
    <col min="239" max="239" width="46.7109375" style="1164" bestFit="1" customWidth="1"/>
    <col min="240" max="240" width="14.42578125" style="1164" customWidth="1"/>
    <col min="241" max="241" width="12.28515625" style="1164" customWidth="1"/>
    <col min="242" max="272" width="12" style="1164" customWidth="1"/>
    <col min="273" max="492" width="6.85546875" style="1164"/>
    <col min="493" max="493" width="6.5703125" style="1164" customWidth="1"/>
    <col min="494" max="494" width="18.5703125" style="1164" bestFit="1" customWidth="1"/>
    <col min="495" max="495" width="46.7109375" style="1164" bestFit="1" customWidth="1"/>
    <col min="496" max="496" width="14.42578125" style="1164" customWidth="1"/>
    <col min="497" max="497" width="12.28515625" style="1164" customWidth="1"/>
    <col min="498" max="528" width="12" style="1164" customWidth="1"/>
    <col min="529" max="748" width="6.85546875" style="1164"/>
    <col min="749" max="749" width="6.5703125" style="1164" customWidth="1"/>
    <col min="750" max="750" width="18.5703125" style="1164" bestFit="1" customWidth="1"/>
    <col min="751" max="751" width="46.7109375" style="1164" bestFit="1" customWidth="1"/>
    <col min="752" max="752" width="14.42578125" style="1164" customWidth="1"/>
    <col min="753" max="753" width="12.28515625" style="1164" customWidth="1"/>
    <col min="754" max="784" width="12" style="1164" customWidth="1"/>
    <col min="785" max="1004" width="6.85546875" style="1164"/>
    <col min="1005" max="1005" width="6.5703125" style="1164" customWidth="1"/>
    <col min="1006" max="1006" width="18.5703125" style="1164" bestFit="1" customWidth="1"/>
    <col min="1007" max="1007" width="46.7109375" style="1164" bestFit="1" customWidth="1"/>
    <col min="1008" max="1008" width="14.42578125" style="1164" customWidth="1"/>
    <col min="1009" max="1009" width="12.28515625" style="1164" customWidth="1"/>
    <col min="1010" max="1040" width="12" style="1164" customWidth="1"/>
    <col min="1041" max="1260" width="6.85546875" style="1164"/>
    <col min="1261" max="1261" width="6.5703125" style="1164" customWidth="1"/>
    <col min="1262" max="1262" width="18.5703125" style="1164" bestFit="1" customWidth="1"/>
    <col min="1263" max="1263" width="46.7109375" style="1164" bestFit="1" customWidth="1"/>
    <col min="1264" max="1264" width="14.42578125" style="1164" customWidth="1"/>
    <col min="1265" max="1265" width="12.28515625" style="1164" customWidth="1"/>
    <col min="1266" max="1296" width="12" style="1164" customWidth="1"/>
    <col min="1297" max="1516" width="6.85546875" style="1164"/>
    <col min="1517" max="1517" width="6.5703125" style="1164" customWidth="1"/>
    <col min="1518" max="1518" width="18.5703125" style="1164" bestFit="1" customWidth="1"/>
    <col min="1519" max="1519" width="46.7109375" style="1164" bestFit="1" customWidth="1"/>
    <col min="1520" max="1520" width="14.42578125" style="1164" customWidth="1"/>
    <col min="1521" max="1521" width="12.28515625" style="1164" customWidth="1"/>
    <col min="1522" max="1552" width="12" style="1164" customWidth="1"/>
    <col min="1553" max="1772" width="6.85546875" style="1164"/>
    <col min="1773" max="1773" width="6.5703125" style="1164" customWidth="1"/>
    <col min="1774" max="1774" width="18.5703125" style="1164" bestFit="1" customWidth="1"/>
    <col min="1775" max="1775" width="46.7109375" style="1164" bestFit="1" customWidth="1"/>
    <col min="1776" max="1776" width="14.42578125" style="1164" customWidth="1"/>
    <col min="1777" max="1777" width="12.28515625" style="1164" customWidth="1"/>
    <col min="1778" max="1808" width="12" style="1164" customWidth="1"/>
    <col min="1809" max="2028" width="6.85546875" style="1164"/>
    <col min="2029" max="2029" width="6.5703125" style="1164" customWidth="1"/>
    <col min="2030" max="2030" width="18.5703125" style="1164" bestFit="1" customWidth="1"/>
    <col min="2031" max="2031" width="46.7109375" style="1164" bestFit="1" customWidth="1"/>
    <col min="2032" max="2032" width="14.42578125" style="1164" customWidth="1"/>
    <col min="2033" max="2033" width="12.28515625" style="1164" customWidth="1"/>
    <col min="2034" max="2064" width="12" style="1164" customWidth="1"/>
    <col min="2065" max="2284" width="6.85546875" style="1164"/>
    <col min="2285" max="2285" width="6.5703125" style="1164" customWidth="1"/>
    <col min="2286" max="2286" width="18.5703125" style="1164" bestFit="1" customWidth="1"/>
    <col min="2287" max="2287" width="46.7109375" style="1164" bestFit="1" customWidth="1"/>
    <col min="2288" max="2288" width="14.42578125" style="1164" customWidth="1"/>
    <col min="2289" max="2289" width="12.28515625" style="1164" customWidth="1"/>
    <col min="2290" max="2320" width="12" style="1164" customWidth="1"/>
    <col min="2321" max="2540" width="6.85546875" style="1164"/>
    <col min="2541" max="2541" width="6.5703125" style="1164" customWidth="1"/>
    <col min="2542" max="2542" width="18.5703125" style="1164" bestFit="1" customWidth="1"/>
    <col min="2543" max="2543" width="46.7109375" style="1164" bestFit="1" customWidth="1"/>
    <col min="2544" max="2544" width="14.42578125" style="1164" customWidth="1"/>
    <col min="2545" max="2545" width="12.28515625" style="1164" customWidth="1"/>
    <col min="2546" max="2576" width="12" style="1164" customWidth="1"/>
    <col min="2577" max="2796" width="6.85546875" style="1164"/>
    <col min="2797" max="2797" width="6.5703125" style="1164" customWidth="1"/>
    <col min="2798" max="2798" width="18.5703125" style="1164" bestFit="1" customWidth="1"/>
    <col min="2799" max="2799" width="46.7109375" style="1164" bestFit="1" customWidth="1"/>
    <col min="2800" max="2800" width="14.42578125" style="1164" customWidth="1"/>
    <col min="2801" max="2801" width="12.28515625" style="1164" customWidth="1"/>
    <col min="2802" max="2832" width="12" style="1164" customWidth="1"/>
    <col min="2833" max="3052" width="6.85546875" style="1164"/>
    <col min="3053" max="3053" width="6.5703125" style="1164" customWidth="1"/>
    <col min="3054" max="3054" width="18.5703125" style="1164" bestFit="1" customWidth="1"/>
    <col min="3055" max="3055" width="46.7109375" style="1164" bestFit="1" customWidth="1"/>
    <col min="3056" max="3056" width="14.42578125" style="1164" customWidth="1"/>
    <col min="3057" max="3057" width="12.28515625" style="1164" customWidth="1"/>
    <col min="3058" max="3088" width="12" style="1164" customWidth="1"/>
    <col min="3089" max="3308" width="6.85546875" style="1164"/>
    <col min="3309" max="3309" width="6.5703125" style="1164" customWidth="1"/>
    <col min="3310" max="3310" width="18.5703125" style="1164" bestFit="1" customWidth="1"/>
    <col min="3311" max="3311" width="46.7109375" style="1164" bestFit="1" customWidth="1"/>
    <col min="3312" max="3312" width="14.42578125" style="1164" customWidth="1"/>
    <col min="3313" max="3313" width="12.28515625" style="1164" customWidth="1"/>
    <col min="3314" max="3344" width="12" style="1164" customWidth="1"/>
    <col min="3345" max="3564" width="6.85546875" style="1164"/>
    <col min="3565" max="3565" width="6.5703125" style="1164" customWidth="1"/>
    <col min="3566" max="3566" width="18.5703125" style="1164" bestFit="1" customWidth="1"/>
    <col min="3567" max="3567" width="46.7109375" style="1164" bestFit="1" customWidth="1"/>
    <col min="3568" max="3568" width="14.42578125" style="1164" customWidth="1"/>
    <col min="3569" max="3569" width="12.28515625" style="1164" customWidth="1"/>
    <col min="3570" max="3600" width="12" style="1164" customWidth="1"/>
    <col min="3601" max="3820" width="6.85546875" style="1164"/>
    <col min="3821" max="3821" width="6.5703125" style="1164" customWidth="1"/>
    <col min="3822" max="3822" width="18.5703125" style="1164" bestFit="1" customWidth="1"/>
    <col min="3823" max="3823" width="46.7109375" style="1164" bestFit="1" customWidth="1"/>
    <col min="3824" max="3824" width="14.42578125" style="1164" customWidth="1"/>
    <col min="3825" max="3825" width="12.28515625" style="1164" customWidth="1"/>
    <col min="3826" max="3856" width="12" style="1164" customWidth="1"/>
    <col min="3857" max="4076" width="6.85546875" style="1164"/>
    <col min="4077" max="4077" width="6.5703125" style="1164" customWidth="1"/>
    <col min="4078" max="4078" width="18.5703125" style="1164" bestFit="1" customWidth="1"/>
    <col min="4079" max="4079" width="46.7109375" style="1164" bestFit="1" customWidth="1"/>
    <col min="4080" max="4080" width="14.42578125" style="1164" customWidth="1"/>
    <col min="4081" max="4081" width="12.28515625" style="1164" customWidth="1"/>
    <col min="4082" max="4112" width="12" style="1164" customWidth="1"/>
    <col min="4113" max="4332" width="6.85546875" style="1164"/>
    <col min="4333" max="4333" width="6.5703125" style="1164" customWidth="1"/>
    <col min="4334" max="4334" width="18.5703125" style="1164" bestFit="1" customWidth="1"/>
    <col min="4335" max="4335" width="46.7109375" style="1164" bestFit="1" customWidth="1"/>
    <col min="4336" max="4336" width="14.42578125" style="1164" customWidth="1"/>
    <col min="4337" max="4337" width="12.28515625" style="1164" customWidth="1"/>
    <col min="4338" max="4368" width="12" style="1164" customWidth="1"/>
    <col min="4369" max="4588" width="6.85546875" style="1164"/>
    <col min="4589" max="4589" width="6.5703125" style="1164" customWidth="1"/>
    <col min="4590" max="4590" width="18.5703125" style="1164" bestFit="1" customWidth="1"/>
    <col min="4591" max="4591" width="46.7109375" style="1164" bestFit="1" customWidth="1"/>
    <col min="4592" max="4592" width="14.42578125" style="1164" customWidth="1"/>
    <col min="4593" max="4593" width="12.28515625" style="1164" customWidth="1"/>
    <col min="4594" max="4624" width="12" style="1164" customWidth="1"/>
    <col min="4625" max="4844" width="6.85546875" style="1164"/>
    <col min="4845" max="4845" width="6.5703125" style="1164" customWidth="1"/>
    <col min="4846" max="4846" width="18.5703125" style="1164" bestFit="1" customWidth="1"/>
    <col min="4847" max="4847" width="46.7109375" style="1164" bestFit="1" customWidth="1"/>
    <col min="4848" max="4848" width="14.42578125" style="1164" customWidth="1"/>
    <col min="4849" max="4849" width="12.28515625" style="1164" customWidth="1"/>
    <col min="4850" max="4880" width="12" style="1164" customWidth="1"/>
    <col min="4881" max="5100" width="6.85546875" style="1164"/>
    <col min="5101" max="5101" width="6.5703125" style="1164" customWidth="1"/>
    <col min="5102" max="5102" width="18.5703125" style="1164" bestFit="1" customWidth="1"/>
    <col min="5103" max="5103" width="46.7109375" style="1164" bestFit="1" customWidth="1"/>
    <col min="5104" max="5104" width="14.42578125" style="1164" customWidth="1"/>
    <col min="5105" max="5105" width="12.28515625" style="1164" customWidth="1"/>
    <col min="5106" max="5136" width="12" style="1164" customWidth="1"/>
    <col min="5137" max="5356" width="6.85546875" style="1164"/>
    <col min="5357" max="5357" width="6.5703125" style="1164" customWidth="1"/>
    <col min="5358" max="5358" width="18.5703125" style="1164" bestFit="1" customWidth="1"/>
    <col min="5359" max="5359" width="46.7109375" style="1164" bestFit="1" customWidth="1"/>
    <col min="5360" max="5360" width="14.42578125" style="1164" customWidth="1"/>
    <col min="5361" max="5361" width="12.28515625" style="1164" customWidth="1"/>
    <col min="5362" max="5392" width="12" style="1164" customWidth="1"/>
    <col min="5393" max="5612" width="6.85546875" style="1164"/>
    <col min="5613" max="5613" width="6.5703125" style="1164" customWidth="1"/>
    <col min="5614" max="5614" width="18.5703125" style="1164" bestFit="1" customWidth="1"/>
    <col min="5615" max="5615" width="46.7109375" style="1164" bestFit="1" customWidth="1"/>
    <col min="5616" max="5616" width="14.42578125" style="1164" customWidth="1"/>
    <col min="5617" max="5617" width="12.28515625" style="1164" customWidth="1"/>
    <col min="5618" max="5648" width="12" style="1164" customWidth="1"/>
    <col min="5649" max="5868" width="6.85546875" style="1164"/>
    <col min="5869" max="5869" width="6.5703125" style="1164" customWidth="1"/>
    <col min="5870" max="5870" width="18.5703125" style="1164" bestFit="1" customWidth="1"/>
    <col min="5871" max="5871" width="46.7109375" style="1164" bestFit="1" customWidth="1"/>
    <col min="5872" max="5872" width="14.42578125" style="1164" customWidth="1"/>
    <col min="5873" max="5873" width="12.28515625" style="1164" customWidth="1"/>
    <col min="5874" max="5904" width="12" style="1164" customWidth="1"/>
    <col min="5905" max="6124" width="6.85546875" style="1164"/>
    <col min="6125" max="6125" width="6.5703125" style="1164" customWidth="1"/>
    <col min="6126" max="6126" width="18.5703125" style="1164" bestFit="1" customWidth="1"/>
    <col min="6127" max="6127" width="46.7109375" style="1164" bestFit="1" customWidth="1"/>
    <col min="6128" max="6128" width="14.42578125" style="1164" customWidth="1"/>
    <col min="6129" max="6129" width="12.28515625" style="1164" customWidth="1"/>
    <col min="6130" max="6160" width="12" style="1164" customWidth="1"/>
    <col min="6161" max="6380" width="6.85546875" style="1164"/>
    <col min="6381" max="6381" width="6.5703125" style="1164" customWidth="1"/>
    <col min="6382" max="6382" width="18.5703125" style="1164" bestFit="1" customWidth="1"/>
    <col min="6383" max="6383" width="46.7109375" style="1164" bestFit="1" customWidth="1"/>
    <col min="6384" max="6384" width="14.42578125" style="1164" customWidth="1"/>
    <col min="6385" max="6385" width="12.28515625" style="1164" customWidth="1"/>
    <col min="6386" max="6416" width="12" style="1164" customWidth="1"/>
    <col min="6417" max="6636" width="6.85546875" style="1164"/>
    <col min="6637" max="6637" width="6.5703125" style="1164" customWidth="1"/>
    <col min="6638" max="6638" width="18.5703125" style="1164" bestFit="1" customWidth="1"/>
    <col min="6639" max="6639" width="46.7109375" style="1164" bestFit="1" customWidth="1"/>
    <col min="6640" max="6640" width="14.42578125" style="1164" customWidth="1"/>
    <col min="6641" max="6641" width="12.28515625" style="1164" customWidth="1"/>
    <col min="6642" max="6672" width="12" style="1164" customWidth="1"/>
    <col min="6673" max="6892" width="6.85546875" style="1164"/>
    <col min="6893" max="6893" width="6.5703125" style="1164" customWidth="1"/>
    <col min="6894" max="6894" width="18.5703125" style="1164" bestFit="1" customWidth="1"/>
    <col min="6895" max="6895" width="46.7109375" style="1164" bestFit="1" customWidth="1"/>
    <col min="6896" max="6896" width="14.42578125" style="1164" customWidth="1"/>
    <col min="6897" max="6897" width="12.28515625" style="1164" customWidth="1"/>
    <col min="6898" max="6928" width="12" style="1164" customWidth="1"/>
    <col min="6929" max="7148" width="6.85546875" style="1164"/>
    <col min="7149" max="7149" width="6.5703125" style="1164" customWidth="1"/>
    <col min="7150" max="7150" width="18.5703125" style="1164" bestFit="1" customWidth="1"/>
    <col min="7151" max="7151" width="46.7109375" style="1164" bestFit="1" customWidth="1"/>
    <col min="7152" max="7152" width="14.42578125" style="1164" customWidth="1"/>
    <col min="7153" max="7153" width="12.28515625" style="1164" customWidth="1"/>
    <col min="7154" max="7184" width="12" style="1164" customWidth="1"/>
    <col min="7185" max="7404" width="6.85546875" style="1164"/>
    <col min="7405" max="7405" width="6.5703125" style="1164" customWidth="1"/>
    <col min="7406" max="7406" width="18.5703125" style="1164" bestFit="1" customWidth="1"/>
    <col min="7407" max="7407" width="46.7109375" style="1164" bestFit="1" customWidth="1"/>
    <col min="7408" max="7408" width="14.42578125" style="1164" customWidth="1"/>
    <col min="7409" max="7409" width="12.28515625" style="1164" customWidth="1"/>
    <col min="7410" max="7440" width="12" style="1164" customWidth="1"/>
    <col min="7441" max="7660" width="6.85546875" style="1164"/>
    <col min="7661" max="7661" width="6.5703125" style="1164" customWidth="1"/>
    <col min="7662" max="7662" width="18.5703125" style="1164" bestFit="1" customWidth="1"/>
    <col min="7663" max="7663" width="46.7109375" style="1164" bestFit="1" customWidth="1"/>
    <col min="7664" max="7664" width="14.42578125" style="1164" customWidth="1"/>
    <col min="7665" max="7665" width="12.28515625" style="1164" customWidth="1"/>
    <col min="7666" max="7696" width="12" style="1164" customWidth="1"/>
    <col min="7697" max="7916" width="6.85546875" style="1164"/>
    <col min="7917" max="7917" width="6.5703125" style="1164" customWidth="1"/>
    <col min="7918" max="7918" width="18.5703125" style="1164" bestFit="1" customWidth="1"/>
    <col min="7919" max="7919" width="46.7109375" style="1164" bestFit="1" customWidth="1"/>
    <col min="7920" max="7920" width="14.42578125" style="1164" customWidth="1"/>
    <col min="7921" max="7921" width="12.28515625" style="1164" customWidth="1"/>
    <col min="7922" max="7952" width="12" style="1164" customWidth="1"/>
    <col min="7953" max="8172" width="6.85546875" style="1164"/>
    <col min="8173" max="8173" width="6.5703125" style="1164" customWidth="1"/>
    <col min="8174" max="8174" width="18.5703125" style="1164" bestFit="1" customWidth="1"/>
    <col min="8175" max="8175" width="46.7109375" style="1164" bestFit="1" customWidth="1"/>
    <col min="8176" max="8176" width="14.42578125" style="1164" customWidth="1"/>
    <col min="8177" max="8177" width="12.28515625" style="1164" customWidth="1"/>
    <col min="8178" max="8208" width="12" style="1164" customWidth="1"/>
    <col min="8209" max="8428" width="6.85546875" style="1164"/>
    <col min="8429" max="8429" width="6.5703125" style="1164" customWidth="1"/>
    <col min="8430" max="8430" width="18.5703125" style="1164" bestFit="1" customWidth="1"/>
    <col min="8431" max="8431" width="46.7109375" style="1164" bestFit="1" customWidth="1"/>
    <col min="8432" max="8432" width="14.42578125" style="1164" customWidth="1"/>
    <col min="8433" max="8433" width="12.28515625" style="1164" customWidth="1"/>
    <col min="8434" max="8464" width="12" style="1164" customWidth="1"/>
    <col min="8465" max="8684" width="6.85546875" style="1164"/>
    <col min="8685" max="8685" width="6.5703125" style="1164" customWidth="1"/>
    <col min="8686" max="8686" width="18.5703125" style="1164" bestFit="1" customWidth="1"/>
    <col min="8687" max="8687" width="46.7109375" style="1164" bestFit="1" customWidth="1"/>
    <col min="8688" max="8688" width="14.42578125" style="1164" customWidth="1"/>
    <col min="8689" max="8689" width="12.28515625" style="1164" customWidth="1"/>
    <col min="8690" max="8720" width="12" style="1164" customWidth="1"/>
    <col min="8721" max="8940" width="6.85546875" style="1164"/>
    <col min="8941" max="8941" width="6.5703125" style="1164" customWidth="1"/>
    <col min="8942" max="8942" width="18.5703125" style="1164" bestFit="1" customWidth="1"/>
    <col min="8943" max="8943" width="46.7109375" style="1164" bestFit="1" customWidth="1"/>
    <col min="8944" max="8944" width="14.42578125" style="1164" customWidth="1"/>
    <col min="8945" max="8945" width="12.28515625" style="1164" customWidth="1"/>
    <col min="8946" max="8976" width="12" style="1164" customWidth="1"/>
    <col min="8977" max="9196" width="6.85546875" style="1164"/>
    <col min="9197" max="9197" width="6.5703125" style="1164" customWidth="1"/>
    <col min="9198" max="9198" width="18.5703125" style="1164" bestFit="1" customWidth="1"/>
    <col min="9199" max="9199" width="46.7109375" style="1164" bestFit="1" customWidth="1"/>
    <col min="9200" max="9200" width="14.42578125" style="1164" customWidth="1"/>
    <col min="9201" max="9201" width="12.28515625" style="1164" customWidth="1"/>
    <col min="9202" max="9232" width="12" style="1164" customWidth="1"/>
    <col min="9233" max="9452" width="6.85546875" style="1164"/>
    <col min="9453" max="9453" width="6.5703125" style="1164" customWidth="1"/>
    <col min="9454" max="9454" width="18.5703125" style="1164" bestFit="1" customWidth="1"/>
    <col min="9455" max="9455" width="46.7109375" style="1164" bestFit="1" customWidth="1"/>
    <col min="9456" max="9456" width="14.42578125" style="1164" customWidth="1"/>
    <col min="9457" max="9457" width="12.28515625" style="1164" customWidth="1"/>
    <col min="9458" max="9488" width="12" style="1164" customWidth="1"/>
    <col min="9489" max="9708" width="6.85546875" style="1164"/>
    <col min="9709" max="9709" width="6.5703125" style="1164" customWidth="1"/>
    <col min="9710" max="9710" width="18.5703125" style="1164" bestFit="1" customWidth="1"/>
    <col min="9711" max="9711" width="46.7109375" style="1164" bestFit="1" customWidth="1"/>
    <col min="9712" max="9712" width="14.42578125" style="1164" customWidth="1"/>
    <col min="9713" max="9713" width="12.28515625" style="1164" customWidth="1"/>
    <col min="9714" max="9744" width="12" style="1164" customWidth="1"/>
    <col min="9745" max="9964" width="6.85546875" style="1164"/>
    <col min="9965" max="9965" width="6.5703125" style="1164" customWidth="1"/>
    <col min="9966" max="9966" width="18.5703125" style="1164" bestFit="1" customWidth="1"/>
    <col min="9967" max="9967" width="46.7109375" style="1164" bestFit="1" customWidth="1"/>
    <col min="9968" max="9968" width="14.42578125" style="1164" customWidth="1"/>
    <col min="9969" max="9969" width="12.28515625" style="1164" customWidth="1"/>
    <col min="9970" max="10000" width="12" style="1164" customWidth="1"/>
    <col min="10001" max="10220" width="6.85546875" style="1164"/>
    <col min="10221" max="10221" width="6.5703125" style="1164" customWidth="1"/>
    <col min="10222" max="10222" width="18.5703125" style="1164" bestFit="1" customWidth="1"/>
    <col min="10223" max="10223" width="46.7109375" style="1164" bestFit="1" customWidth="1"/>
    <col min="10224" max="10224" width="14.42578125" style="1164" customWidth="1"/>
    <col min="10225" max="10225" width="12.28515625" style="1164" customWidth="1"/>
    <col min="10226" max="10256" width="12" style="1164" customWidth="1"/>
    <col min="10257" max="10476" width="6.85546875" style="1164"/>
    <col min="10477" max="10477" width="6.5703125" style="1164" customWidth="1"/>
    <col min="10478" max="10478" width="18.5703125" style="1164" bestFit="1" customWidth="1"/>
    <col min="10479" max="10479" width="46.7109375" style="1164" bestFit="1" customWidth="1"/>
    <col min="10480" max="10480" width="14.42578125" style="1164" customWidth="1"/>
    <col min="10481" max="10481" width="12.28515625" style="1164" customWidth="1"/>
    <col min="10482" max="10512" width="12" style="1164" customWidth="1"/>
    <col min="10513" max="10732" width="6.85546875" style="1164"/>
    <col min="10733" max="10733" width="6.5703125" style="1164" customWidth="1"/>
    <col min="10734" max="10734" width="18.5703125" style="1164" bestFit="1" customWidth="1"/>
    <col min="10735" max="10735" width="46.7109375" style="1164" bestFit="1" customWidth="1"/>
    <col min="10736" max="10736" width="14.42578125" style="1164" customWidth="1"/>
    <col min="10737" max="10737" width="12.28515625" style="1164" customWidth="1"/>
    <col min="10738" max="10768" width="12" style="1164" customWidth="1"/>
    <col min="10769" max="10988" width="6.85546875" style="1164"/>
    <col min="10989" max="10989" width="6.5703125" style="1164" customWidth="1"/>
    <col min="10990" max="10990" width="18.5703125" style="1164" bestFit="1" customWidth="1"/>
    <col min="10991" max="10991" width="46.7109375" style="1164" bestFit="1" customWidth="1"/>
    <col min="10992" max="10992" width="14.42578125" style="1164" customWidth="1"/>
    <col min="10993" max="10993" width="12.28515625" style="1164" customWidth="1"/>
    <col min="10994" max="11024" width="12" style="1164" customWidth="1"/>
    <col min="11025" max="11244" width="6.85546875" style="1164"/>
    <col min="11245" max="11245" width="6.5703125" style="1164" customWidth="1"/>
    <col min="11246" max="11246" width="18.5703125" style="1164" bestFit="1" customWidth="1"/>
    <col min="11247" max="11247" width="46.7109375" style="1164" bestFit="1" customWidth="1"/>
    <col min="11248" max="11248" width="14.42578125" style="1164" customWidth="1"/>
    <col min="11249" max="11249" width="12.28515625" style="1164" customWidth="1"/>
    <col min="11250" max="11280" width="12" style="1164" customWidth="1"/>
    <col min="11281" max="11500" width="6.85546875" style="1164"/>
    <col min="11501" max="11501" width="6.5703125" style="1164" customWidth="1"/>
    <col min="11502" max="11502" width="18.5703125" style="1164" bestFit="1" customWidth="1"/>
    <col min="11503" max="11503" width="46.7109375" style="1164" bestFit="1" customWidth="1"/>
    <col min="11504" max="11504" width="14.42578125" style="1164" customWidth="1"/>
    <col min="11505" max="11505" width="12.28515625" style="1164" customWidth="1"/>
    <col min="11506" max="11536" width="12" style="1164" customWidth="1"/>
    <col min="11537" max="11756" width="6.85546875" style="1164"/>
    <col min="11757" max="11757" width="6.5703125" style="1164" customWidth="1"/>
    <col min="11758" max="11758" width="18.5703125" style="1164" bestFit="1" customWidth="1"/>
    <col min="11759" max="11759" width="46.7109375" style="1164" bestFit="1" customWidth="1"/>
    <col min="11760" max="11760" width="14.42578125" style="1164" customWidth="1"/>
    <col min="11761" max="11761" width="12.28515625" style="1164" customWidth="1"/>
    <col min="11762" max="11792" width="12" style="1164" customWidth="1"/>
    <col min="11793" max="12012" width="6.85546875" style="1164"/>
    <col min="12013" max="12013" width="6.5703125" style="1164" customWidth="1"/>
    <col min="12014" max="12014" width="18.5703125" style="1164" bestFit="1" customWidth="1"/>
    <col min="12015" max="12015" width="46.7109375" style="1164" bestFit="1" customWidth="1"/>
    <col min="12016" max="12016" width="14.42578125" style="1164" customWidth="1"/>
    <col min="12017" max="12017" width="12.28515625" style="1164" customWidth="1"/>
    <col min="12018" max="12048" width="12" style="1164" customWidth="1"/>
    <col min="12049" max="12268" width="6.85546875" style="1164"/>
    <col min="12269" max="12269" width="6.5703125" style="1164" customWidth="1"/>
    <col min="12270" max="12270" width="18.5703125" style="1164" bestFit="1" customWidth="1"/>
    <col min="12271" max="12271" width="46.7109375" style="1164" bestFit="1" customWidth="1"/>
    <col min="12272" max="12272" width="14.42578125" style="1164" customWidth="1"/>
    <col min="12273" max="12273" width="12.28515625" style="1164" customWidth="1"/>
    <col min="12274" max="12304" width="12" style="1164" customWidth="1"/>
    <col min="12305" max="12524" width="6.85546875" style="1164"/>
    <col min="12525" max="12525" width="6.5703125" style="1164" customWidth="1"/>
    <col min="12526" max="12526" width="18.5703125" style="1164" bestFit="1" customWidth="1"/>
    <col min="12527" max="12527" width="46.7109375" style="1164" bestFit="1" customWidth="1"/>
    <col min="12528" max="12528" width="14.42578125" style="1164" customWidth="1"/>
    <col min="12529" max="12529" width="12.28515625" style="1164" customWidth="1"/>
    <col min="12530" max="12560" width="12" style="1164" customWidth="1"/>
    <col min="12561" max="12780" width="6.85546875" style="1164"/>
    <col min="12781" max="12781" width="6.5703125" style="1164" customWidth="1"/>
    <col min="12782" max="12782" width="18.5703125" style="1164" bestFit="1" customWidth="1"/>
    <col min="12783" max="12783" width="46.7109375" style="1164" bestFit="1" customWidth="1"/>
    <col min="12784" max="12784" width="14.42578125" style="1164" customWidth="1"/>
    <col min="12785" max="12785" width="12.28515625" style="1164" customWidth="1"/>
    <col min="12786" max="12816" width="12" style="1164" customWidth="1"/>
    <col min="12817" max="13036" width="6.85546875" style="1164"/>
    <col min="13037" max="13037" width="6.5703125" style="1164" customWidth="1"/>
    <col min="13038" max="13038" width="18.5703125" style="1164" bestFit="1" customWidth="1"/>
    <col min="13039" max="13039" width="46.7109375" style="1164" bestFit="1" customWidth="1"/>
    <col min="13040" max="13040" width="14.42578125" style="1164" customWidth="1"/>
    <col min="13041" max="13041" width="12.28515625" style="1164" customWidth="1"/>
    <col min="13042" max="13072" width="12" style="1164" customWidth="1"/>
    <col min="13073" max="13292" width="6.85546875" style="1164"/>
    <col min="13293" max="13293" width="6.5703125" style="1164" customWidth="1"/>
    <col min="13294" max="13294" width="18.5703125" style="1164" bestFit="1" customWidth="1"/>
    <col min="13295" max="13295" width="46.7109375" style="1164" bestFit="1" customWidth="1"/>
    <col min="13296" max="13296" width="14.42578125" style="1164" customWidth="1"/>
    <col min="13297" max="13297" width="12.28515625" style="1164" customWidth="1"/>
    <col min="13298" max="13328" width="12" style="1164" customWidth="1"/>
    <col min="13329" max="13548" width="6.85546875" style="1164"/>
    <col min="13549" max="13549" width="6.5703125" style="1164" customWidth="1"/>
    <col min="13550" max="13550" width="18.5703125" style="1164" bestFit="1" customWidth="1"/>
    <col min="13551" max="13551" width="46.7109375" style="1164" bestFit="1" customWidth="1"/>
    <col min="13552" max="13552" width="14.42578125" style="1164" customWidth="1"/>
    <col min="13553" max="13553" width="12.28515625" style="1164" customWidth="1"/>
    <col min="13554" max="13584" width="12" style="1164" customWidth="1"/>
    <col min="13585" max="13804" width="6.85546875" style="1164"/>
    <col min="13805" max="13805" width="6.5703125" style="1164" customWidth="1"/>
    <col min="13806" max="13806" width="18.5703125" style="1164" bestFit="1" customWidth="1"/>
    <col min="13807" max="13807" width="46.7109375" style="1164" bestFit="1" customWidth="1"/>
    <col min="13808" max="13808" width="14.42578125" style="1164" customWidth="1"/>
    <col min="13809" max="13809" width="12.28515625" style="1164" customWidth="1"/>
    <col min="13810" max="13840" width="12" style="1164" customWidth="1"/>
    <col min="13841" max="14060" width="6.85546875" style="1164"/>
    <col min="14061" max="14061" width="6.5703125" style="1164" customWidth="1"/>
    <col min="14062" max="14062" width="18.5703125" style="1164" bestFit="1" customWidth="1"/>
    <col min="14063" max="14063" width="46.7109375" style="1164" bestFit="1" customWidth="1"/>
    <col min="14064" max="14064" width="14.42578125" style="1164" customWidth="1"/>
    <col min="14065" max="14065" width="12.28515625" style="1164" customWidth="1"/>
    <col min="14066" max="14096" width="12" style="1164" customWidth="1"/>
    <col min="14097" max="14316" width="6.85546875" style="1164"/>
    <col min="14317" max="14317" width="6.5703125" style="1164" customWidth="1"/>
    <col min="14318" max="14318" width="18.5703125" style="1164" bestFit="1" customWidth="1"/>
    <col min="14319" max="14319" width="46.7109375" style="1164" bestFit="1" customWidth="1"/>
    <col min="14320" max="14320" width="14.42578125" style="1164" customWidth="1"/>
    <col min="14321" max="14321" width="12.28515625" style="1164" customWidth="1"/>
    <col min="14322" max="14352" width="12" style="1164" customWidth="1"/>
    <col min="14353" max="14572" width="6.85546875" style="1164"/>
    <col min="14573" max="14573" width="6.5703125" style="1164" customWidth="1"/>
    <col min="14574" max="14574" width="18.5703125" style="1164" bestFit="1" customWidth="1"/>
    <col min="14575" max="14575" width="46.7109375" style="1164" bestFit="1" customWidth="1"/>
    <col min="14576" max="14576" width="14.42578125" style="1164" customWidth="1"/>
    <col min="14577" max="14577" width="12.28515625" style="1164" customWidth="1"/>
    <col min="14578" max="14608" width="12" style="1164" customWidth="1"/>
    <col min="14609" max="14828" width="6.85546875" style="1164"/>
    <col min="14829" max="14829" width="6.5703125" style="1164" customWidth="1"/>
    <col min="14830" max="14830" width="18.5703125" style="1164" bestFit="1" customWidth="1"/>
    <col min="14831" max="14831" width="46.7109375" style="1164" bestFit="1" customWidth="1"/>
    <col min="14832" max="14832" width="14.42578125" style="1164" customWidth="1"/>
    <col min="14833" max="14833" width="12.28515625" style="1164" customWidth="1"/>
    <col min="14834" max="14864" width="12" style="1164" customWidth="1"/>
    <col min="14865" max="15084" width="6.85546875" style="1164"/>
    <col min="15085" max="15085" width="6.5703125" style="1164" customWidth="1"/>
    <col min="15086" max="15086" width="18.5703125" style="1164" bestFit="1" customWidth="1"/>
    <col min="15087" max="15087" width="46.7109375" style="1164" bestFit="1" customWidth="1"/>
    <col min="15088" max="15088" width="14.42578125" style="1164" customWidth="1"/>
    <col min="15089" max="15089" width="12.28515625" style="1164" customWidth="1"/>
    <col min="15090" max="15120" width="12" style="1164" customWidth="1"/>
    <col min="15121" max="15340" width="6.85546875" style="1164"/>
    <col min="15341" max="15341" width="6.5703125" style="1164" customWidth="1"/>
    <col min="15342" max="15342" width="18.5703125" style="1164" bestFit="1" customWidth="1"/>
    <col min="15343" max="15343" width="46.7109375" style="1164" bestFit="1" customWidth="1"/>
    <col min="15344" max="15344" width="14.42578125" style="1164" customWidth="1"/>
    <col min="15345" max="15345" width="12.28515625" style="1164" customWidth="1"/>
    <col min="15346" max="15376" width="12" style="1164" customWidth="1"/>
    <col min="15377" max="15596" width="6.85546875" style="1164"/>
    <col min="15597" max="15597" width="6.5703125" style="1164" customWidth="1"/>
    <col min="15598" max="15598" width="18.5703125" style="1164" bestFit="1" customWidth="1"/>
    <col min="15599" max="15599" width="46.7109375" style="1164" bestFit="1" customWidth="1"/>
    <col min="15600" max="15600" width="14.42578125" style="1164" customWidth="1"/>
    <col min="15601" max="15601" width="12.28515625" style="1164" customWidth="1"/>
    <col min="15602" max="15632" width="12" style="1164" customWidth="1"/>
    <col min="15633" max="15852" width="6.85546875" style="1164"/>
    <col min="15853" max="15853" width="6.5703125" style="1164" customWidth="1"/>
    <col min="15854" max="15854" width="18.5703125" style="1164" bestFit="1" customWidth="1"/>
    <col min="15855" max="15855" width="46.7109375" style="1164" bestFit="1" customWidth="1"/>
    <col min="15856" max="15856" width="14.42578125" style="1164" customWidth="1"/>
    <col min="15857" max="15857" width="12.28515625" style="1164" customWidth="1"/>
    <col min="15858" max="15888" width="12" style="1164" customWidth="1"/>
    <col min="15889" max="16108" width="6.85546875" style="1164"/>
    <col min="16109" max="16109" width="6.5703125" style="1164" customWidth="1"/>
    <col min="16110" max="16110" width="18.5703125" style="1164" bestFit="1" customWidth="1"/>
    <col min="16111" max="16111" width="46.7109375" style="1164" bestFit="1" customWidth="1"/>
    <col min="16112" max="16112" width="14.42578125" style="1164" customWidth="1"/>
    <col min="16113" max="16113" width="12.28515625" style="1164" customWidth="1"/>
    <col min="16114" max="16144" width="12" style="1164" customWidth="1"/>
    <col min="16145" max="16384" width="6.85546875" style="1164"/>
  </cols>
  <sheetData>
    <row r="1" spans="1:16" ht="21">
      <c r="A1" s="1162" t="s">
        <v>625</v>
      </c>
      <c r="B1" s="1163"/>
      <c r="C1" s="1163"/>
      <c r="D1" s="1163"/>
      <c r="E1" s="1163"/>
      <c r="F1" s="1163"/>
      <c r="G1" s="1163"/>
      <c r="H1" s="1163"/>
      <c r="I1" s="1163"/>
      <c r="J1" s="1163"/>
      <c r="K1" s="1163"/>
      <c r="L1" s="1163"/>
      <c r="M1" s="1163"/>
      <c r="N1" s="1163"/>
      <c r="O1" s="1163"/>
      <c r="P1" s="1163"/>
    </row>
    <row r="2" spans="1:16">
      <c r="A2" s="1163" t="s">
        <v>626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</row>
    <row r="3" spans="1:16">
      <c r="A3" s="1165" t="str">
        <f>[4]Master!C1</f>
        <v>Date as on 06-Feb-2019</v>
      </c>
      <c r="C3" s="1166"/>
    </row>
    <row r="4" spans="1:16" ht="54">
      <c r="A4" s="1167" t="s">
        <v>13</v>
      </c>
      <c r="B4" s="1167" t="s">
        <v>3</v>
      </c>
      <c r="C4" s="1167" t="s">
        <v>15</v>
      </c>
      <c r="D4" s="1168" t="s">
        <v>315</v>
      </c>
      <c r="E4" s="1168" t="s">
        <v>374</v>
      </c>
      <c r="F4" s="1252" t="s">
        <v>317</v>
      </c>
      <c r="G4" s="1253"/>
      <c r="H4" s="1253"/>
      <c r="I4" s="1253"/>
      <c r="J4" s="1253"/>
      <c r="K4" s="1253"/>
      <c r="L4" s="1253"/>
      <c r="M4" s="1253"/>
      <c r="N4" s="1253"/>
      <c r="O4" s="1253"/>
      <c r="P4" s="1253"/>
    </row>
    <row r="5" spans="1:16">
      <c r="B5" s="1169"/>
      <c r="C5" s="1169"/>
      <c r="D5" s="1169"/>
      <c r="E5" s="1169"/>
      <c r="F5" s="1170">
        <v>1000</v>
      </c>
      <c r="G5" s="1170">
        <v>10000</v>
      </c>
      <c r="H5" s="1170">
        <v>20000</v>
      </c>
      <c r="I5" s="1170">
        <v>30000</v>
      </c>
      <c r="J5" s="1170">
        <v>40000</v>
      </c>
      <c r="K5" s="1170">
        <v>50000</v>
      </c>
      <c r="L5" s="1170">
        <v>60000</v>
      </c>
      <c r="M5" s="1170">
        <v>70000</v>
      </c>
      <c r="N5" s="1170">
        <v>80000</v>
      </c>
      <c r="O5" s="1170">
        <v>90000</v>
      </c>
      <c r="P5" s="1170">
        <v>100000</v>
      </c>
    </row>
    <row r="6" spans="1:16">
      <c r="A6" s="1171" t="s">
        <v>318</v>
      </c>
      <c r="B6" s="1169"/>
      <c r="C6" s="1169"/>
      <c r="D6" s="1169"/>
      <c r="E6" s="1169"/>
      <c r="F6" s="1169"/>
      <c r="G6" s="1172"/>
      <c r="H6" s="1172"/>
      <c r="I6" s="1172"/>
      <c r="J6" s="1172"/>
      <c r="K6" s="1172"/>
      <c r="L6" s="1172"/>
      <c r="M6" s="1172"/>
      <c r="N6" s="1172"/>
      <c r="O6" s="1172"/>
      <c r="P6" s="1172"/>
    </row>
    <row r="7" spans="1:16">
      <c r="A7" s="1173">
        <v>1</v>
      </c>
      <c r="B7" s="1174" t="s">
        <v>163</v>
      </c>
      <c r="C7" s="1175" t="s">
        <v>632</v>
      </c>
      <c r="D7" s="1176">
        <v>4.5</v>
      </c>
      <c r="E7" s="1177">
        <f>VLOOKUP($B7,MRP!A:B,2,0)</f>
        <v>325</v>
      </c>
      <c r="F7" s="1177"/>
      <c r="G7" s="1178">
        <f>$D$7*$E$7</f>
        <v>1462.5</v>
      </c>
      <c r="H7" s="1178">
        <f t="shared" ref="H7:P7" si="0">$D$7*$E$7</f>
        <v>1462.5</v>
      </c>
      <c r="I7" s="1178">
        <f t="shared" si="0"/>
        <v>1462.5</v>
      </c>
      <c r="J7" s="1178">
        <f t="shared" si="0"/>
        <v>1462.5</v>
      </c>
      <c r="K7" s="1178">
        <f t="shared" si="0"/>
        <v>1462.5</v>
      </c>
      <c r="L7" s="1178">
        <f t="shared" si="0"/>
        <v>1462.5</v>
      </c>
      <c r="M7" s="1178">
        <f t="shared" si="0"/>
        <v>1462.5</v>
      </c>
      <c r="N7" s="1178">
        <f t="shared" si="0"/>
        <v>1462.5</v>
      </c>
      <c r="O7" s="1178">
        <f t="shared" si="0"/>
        <v>1462.5</v>
      </c>
      <c r="P7" s="1178">
        <f t="shared" si="0"/>
        <v>1462.5</v>
      </c>
    </row>
    <row r="8" spans="1:16">
      <c r="A8" s="1173">
        <v>2</v>
      </c>
      <c r="B8" s="1174" t="s">
        <v>627</v>
      </c>
      <c r="C8" s="1175" t="s">
        <v>16</v>
      </c>
      <c r="D8" s="1173">
        <v>1</v>
      </c>
      <c r="E8" s="1177">
        <f>VLOOKUP($B8,MRP!A:B,2,0)</f>
        <v>695.5</v>
      </c>
      <c r="F8" s="1177"/>
      <c r="G8" s="1178">
        <f>$D$8*$E$8</f>
        <v>695.5</v>
      </c>
      <c r="H8" s="1178">
        <f t="shared" ref="H8:P8" si="1">$D$8*$E$8</f>
        <v>695.5</v>
      </c>
      <c r="I8" s="1178">
        <f t="shared" si="1"/>
        <v>695.5</v>
      </c>
      <c r="J8" s="1178">
        <f t="shared" si="1"/>
        <v>695.5</v>
      </c>
      <c r="K8" s="1178">
        <f t="shared" si="1"/>
        <v>695.5</v>
      </c>
      <c r="L8" s="1178">
        <f t="shared" si="1"/>
        <v>695.5</v>
      </c>
      <c r="M8" s="1178">
        <f t="shared" si="1"/>
        <v>695.5</v>
      </c>
      <c r="N8" s="1178">
        <f t="shared" si="1"/>
        <v>695.5</v>
      </c>
      <c r="O8" s="1178">
        <f t="shared" si="1"/>
        <v>695.5</v>
      </c>
      <c r="P8" s="1178">
        <f t="shared" si="1"/>
        <v>695.5</v>
      </c>
    </row>
    <row r="9" spans="1:16">
      <c r="A9" s="1173">
        <v>3</v>
      </c>
      <c r="B9" s="1180" t="s">
        <v>165</v>
      </c>
      <c r="C9" s="1181" t="s">
        <v>18</v>
      </c>
      <c r="D9" s="1173">
        <v>1</v>
      </c>
      <c r="E9" s="1177">
        <f>VLOOKUP($B9,MRP!A:B,2,0)</f>
        <v>58</v>
      </c>
      <c r="F9" s="1177"/>
      <c r="G9" s="1178">
        <f t="shared" ref="G9:P9" si="2">$D$9*$E$9</f>
        <v>58</v>
      </c>
      <c r="H9" s="1178">
        <f t="shared" si="2"/>
        <v>58</v>
      </c>
      <c r="I9" s="1178">
        <f t="shared" si="2"/>
        <v>58</v>
      </c>
      <c r="J9" s="1178">
        <f t="shared" si="2"/>
        <v>58</v>
      </c>
      <c r="K9" s="1178">
        <f t="shared" si="2"/>
        <v>58</v>
      </c>
      <c r="L9" s="1178">
        <f t="shared" si="2"/>
        <v>58</v>
      </c>
      <c r="M9" s="1178">
        <f t="shared" si="2"/>
        <v>58</v>
      </c>
      <c r="N9" s="1178">
        <f t="shared" si="2"/>
        <v>58</v>
      </c>
      <c r="O9" s="1178">
        <f t="shared" si="2"/>
        <v>58</v>
      </c>
      <c r="P9" s="1178">
        <f t="shared" si="2"/>
        <v>58</v>
      </c>
    </row>
    <row r="10" spans="1:16">
      <c r="A10" s="1173">
        <v>4</v>
      </c>
      <c r="B10" s="1180" t="s">
        <v>633</v>
      </c>
      <c r="C10" s="1179" t="s">
        <v>17</v>
      </c>
      <c r="D10" s="1173">
        <v>1</v>
      </c>
      <c r="E10" s="1177">
        <f>VLOOKUP($B10,MRP!A:B,2,0)</f>
        <v>3734</v>
      </c>
      <c r="F10" s="1177"/>
      <c r="G10" s="1178"/>
      <c r="H10" s="1178">
        <f>$E$10*$D$10</f>
        <v>3734</v>
      </c>
      <c r="I10" s="1178"/>
      <c r="J10" s="1178">
        <f>$E$10*$D$10</f>
        <v>3734</v>
      </c>
      <c r="K10" s="1178"/>
      <c r="L10" s="1178">
        <f>$E$10*$D$10</f>
        <v>3734</v>
      </c>
      <c r="M10" s="1178"/>
      <c r="N10" s="1178">
        <f>$E$10*$D$10</f>
        <v>3734</v>
      </c>
      <c r="O10" s="1178"/>
      <c r="P10" s="1178">
        <f>$E$10*$D$10</f>
        <v>3734</v>
      </c>
    </row>
    <row r="11" spans="1:16">
      <c r="A11" s="1173">
        <v>5</v>
      </c>
      <c r="B11" s="1179" t="s">
        <v>628</v>
      </c>
      <c r="C11" s="1179" t="s">
        <v>12</v>
      </c>
      <c r="D11" s="1173">
        <v>1</v>
      </c>
      <c r="E11" s="1177">
        <f>VLOOKUP($B11,MRP!A:B,2,0)</f>
        <v>1244</v>
      </c>
      <c r="F11" s="1177"/>
      <c r="G11" s="1178"/>
      <c r="H11" s="1178"/>
      <c r="I11" s="1178"/>
      <c r="J11" s="1178">
        <f>$E$11*$D$11</f>
        <v>1244</v>
      </c>
      <c r="K11" s="1178"/>
      <c r="L11" s="1178"/>
      <c r="M11" s="1178"/>
      <c r="N11" s="1178">
        <f>$E$11*$D$11</f>
        <v>1244</v>
      </c>
      <c r="O11" s="1178"/>
      <c r="P11" s="1178"/>
    </row>
    <row r="12" spans="1:16">
      <c r="A12" s="1173">
        <v>6</v>
      </c>
      <c r="B12" s="1174" t="s">
        <v>168</v>
      </c>
      <c r="C12" s="1179" t="s">
        <v>47</v>
      </c>
      <c r="D12" s="1173">
        <v>7.9</v>
      </c>
      <c r="E12" s="1177">
        <f>VLOOKUP($B12,MRP!A:B,2,0)</f>
        <v>301</v>
      </c>
      <c r="F12" s="1177"/>
      <c r="G12" s="1178"/>
      <c r="H12" s="1178"/>
      <c r="I12" s="1178"/>
      <c r="J12" s="1178"/>
      <c r="K12" s="1178"/>
      <c r="L12" s="1178"/>
      <c r="M12" s="1178"/>
      <c r="N12" s="1178"/>
      <c r="O12" s="1178"/>
      <c r="P12" s="1178"/>
    </row>
    <row r="13" spans="1:16">
      <c r="A13" s="1173">
        <v>7</v>
      </c>
      <c r="B13" s="1174" t="s">
        <v>169</v>
      </c>
      <c r="C13" s="1179" t="s">
        <v>25</v>
      </c>
      <c r="D13" s="1173">
        <v>2</v>
      </c>
      <c r="E13" s="1177">
        <f>VLOOKUP($B13,MRP!A:B,2,0)</f>
        <v>172.5</v>
      </c>
      <c r="F13" s="1177"/>
      <c r="G13" s="1178"/>
      <c r="H13" s="1178"/>
      <c r="I13" s="1178"/>
      <c r="J13" s="1178">
        <f>$D$13*$E$13</f>
        <v>345</v>
      </c>
      <c r="K13" s="1178"/>
      <c r="L13" s="1178"/>
      <c r="M13" s="1178"/>
      <c r="N13" s="1178">
        <f>$D$13*$E$13</f>
        <v>345</v>
      </c>
      <c r="O13" s="1178"/>
      <c r="P13" s="1178"/>
    </row>
    <row r="14" spans="1:16">
      <c r="A14" s="1173">
        <v>8</v>
      </c>
      <c r="B14" s="1180" t="s">
        <v>629</v>
      </c>
      <c r="C14" s="1179" t="s">
        <v>9</v>
      </c>
      <c r="D14" s="1173">
        <v>1</v>
      </c>
      <c r="E14" s="1177">
        <f>VLOOKUP($B14,MRP!A:B,2,0)</f>
        <v>4968</v>
      </c>
      <c r="F14" s="1177"/>
      <c r="G14" s="1178"/>
      <c r="H14" s="1178"/>
      <c r="I14" s="1178"/>
      <c r="J14" s="1178"/>
      <c r="K14" s="1178"/>
      <c r="L14" s="1178"/>
      <c r="M14" s="1178"/>
      <c r="N14" s="1178">
        <f>$E$14</f>
        <v>4968</v>
      </c>
      <c r="O14" s="1178"/>
      <c r="P14" s="1178"/>
    </row>
    <row r="15" spans="1:16">
      <c r="A15" s="1173">
        <v>9</v>
      </c>
      <c r="B15" s="1180" t="s">
        <v>651</v>
      </c>
      <c r="C15" s="1179" t="s">
        <v>8</v>
      </c>
      <c r="D15" s="1173">
        <v>4</v>
      </c>
      <c r="E15" s="1177">
        <f>VLOOKUP($B15,MRP!A:B,2,0)</f>
        <v>1996</v>
      </c>
      <c r="F15" s="1177"/>
      <c r="G15" s="1178"/>
      <c r="H15" s="1178"/>
      <c r="I15" s="1178"/>
      <c r="J15" s="1178"/>
      <c r="K15" s="1178"/>
      <c r="L15" s="1178"/>
      <c r="M15" s="1178"/>
      <c r="N15" s="1178"/>
      <c r="O15" s="1178"/>
      <c r="P15" s="1178">
        <f>$E$15*$D$15</f>
        <v>7984</v>
      </c>
    </row>
    <row r="16" spans="1:16">
      <c r="A16" s="1208">
        <v>10</v>
      </c>
      <c r="B16" s="176" t="s">
        <v>649</v>
      </c>
      <c r="C16" s="156" t="s">
        <v>650</v>
      </c>
      <c r="D16" s="1208">
        <v>1</v>
      </c>
      <c r="E16" s="1177">
        <f>VLOOKUP($B16,MRP!A:B,2,0)</f>
        <v>362.5</v>
      </c>
      <c r="F16" s="25"/>
      <c r="G16" s="16">
        <f>$D$16*$E$16</f>
        <v>362.5</v>
      </c>
      <c r="H16" s="16">
        <f t="shared" ref="H16:P16" si="3">$D$16*$E$16</f>
        <v>362.5</v>
      </c>
      <c r="I16" s="16">
        <f t="shared" si="3"/>
        <v>362.5</v>
      </c>
      <c r="J16" s="16">
        <f t="shared" si="3"/>
        <v>362.5</v>
      </c>
      <c r="K16" s="16">
        <f t="shared" si="3"/>
        <v>362.5</v>
      </c>
      <c r="L16" s="16">
        <f t="shared" si="3"/>
        <v>362.5</v>
      </c>
      <c r="M16" s="16">
        <f t="shared" si="3"/>
        <v>362.5</v>
      </c>
      <c r="N16" s="16">
        <f t="shared" si="3"/>
        <v>362.5</v>
      </c>
      <c r="O16" s="16">
        <f t="shared" si="3"/>
        <v>362.5</v>
      </c>
      <c r="P16" s="16">
        <f t="shared" si="3"/>
        <v>362.5</v>
      </c>
    </row>
    <row r="17" spans="1:16" ht="17.25" customHeight="1">
      <c r="B17" s="1182"/>
      <c r="C17" s="1165"/>
      <c r="D17" s="1183"/>
      <c r="E17" s="1184"/>
      <c r="F17" s="1184"/>
      <c r="G17" s="1184"/>
      <c r="H17" s="1184"/>
      <c r="I17" s="1184"/>
      <c r="J17" s="1184"/>
      <c r="K17" s="1184"/>
      <c r="L17" s="1184"/>
      <c r="M17" s="1184"/>
      <c r="N17" s="1184"/>
      <c r="O17" s="1184"/>
      <c r="P17" s="1184"/>
    </row>
    <row r="18" spans="1:16" s="1169" customFormat="1">
      <c r="B18" s="1185" t="s">
        <v>226</v>
      </c>
      <c r="C18" s="1186" t="s">
        <v>319</v>
      </c>
      <c r="E18" s="1187"/>
      <c r="F18" s="1188">
        <f t="shared" ref="F18" si="4">SUM(F7:F15)</f>
        <v>0</v>
      </c>
      <c r="G18" s="1188">
        <f>SUM(G7:G16)</f>
        <v>2578.5</v>
      </c>
      <c r="H18" s="1188">
        <f>SUM(H7:H16)</f>
        <v>6312.5</v>
      </c>
      <c r="I18" s="1188">
        <f t="shared" ref="I18:P18" si="5">SUM(I7:I16)</f>
        <v>2578.5</v>
      </c>
      <c r="J18" s="1188">
        <f t="shared" si="5"/>
        <v>7901.5</v>
      </c>
      <c r="K18" s="1188">
        <f t="shared" si="5"/>
        <v>2578.5</v>
      </c>
      <c r="L18" s="1188">
        <f t="shared" si="5"/>
        <v>6312.5</v>
      </c>
      <c r="M18" s="1188">
        <f t="shared" si="5"/>
        <v>2578.5</v>
      </c>
      <c r="N18" s="1188">
        <f t="shared" si="5"/>
        <v>12869.5</v>
      </c>
      <c r="O18" s="1188">
        <f t="shared" si="5"/>
        <v>2578.5</v>
      </c>
      <c r="P18" s="1188">
        <f t="shared" si="5"/>
        <v>14296.5</v>
      </c>
    </row>
    <row r="19" spans="1:16">
      <c r="C19" s="1165"/>
      <c r="D19" s="1189" t="s">
        <v>630</v>
      </c>
      <c r="O19" s="1190"/>
    </row>
    <row r="20" spans="1:16">
      <c r="A20" s="1173"/>
      <c r="B20" s="1200" t="s">
        <v>227</v>
      </c>
      <c r="C20" s="1200" t="s">
        <v>320</v>
      </c>
      <c r="D20" s="1191" t="s">
        <v>594</v>
      </c>
      <c r="E20" s="1187"/>
      <c r="F20" s="1192" t="s">
        <v>572</v>
      </c>
      <c r="G20" s="1192" t="s">
        <v>572</v>
      </c>
      <c r="H20" s="1192" t="s">
        <v>572</v>
      </c>
      <c r="I20" s="1192">
        <f>'PM &amp; GR Charge'!C69</f>
        <v>3221.3999999999996</v>
      </c>
      <c r="J20" s="1193">
        <f>'PM &amp; GR Charge'!D69</f>
        <v>3486.8999999999996</v>
      </c>
      <c r="K20" s="1192">
        <f>'PM &amp; GR Charge'!C69</f>
        <v>3221.3999999999996</v>
      </c>
      <c r="L20" s="1192">
        <f>'PM &amp; GR Charge'!C69</f>
        <v>3221.3999999999996</v>
      </c>
      <c r="M20" s="1192">
        <f>'PM &amp; GR Charge'!C69</f>
        <v>3221.3999999999996</v>
      </c>
      <c r="N20" s="1193">
        <f>'PM &amp; GR Charge'!D69</f>
        <v>3486.8999999999996</v>
      </c>
      <c r="O20" s="1192">
        <f>'PM &amp; GR Charge'!C69</f>
        <v>3221.3999999999996</v>
      </c>
      <c r="P20" s="1192">
        <f>'PM &amp; GR Charge'!C69</f>
        <v>3221.3999999999996</v>
      </c>
    </row>
    <row r="21" spans="1:16">
      <c r="B21" s="1169"/>
      <c r="C21" s="1169"/>
      <c r="D21" s="1169"/>
      <c r="E21" s="1187"/>
      <c r="F21" s="1194"/>
      <c r="G21" s="1194"/>
      <c r="H21" s="1194"/>
      <c r="I21" s="1194"/>
      <c r="J21" s="1195"/>
      <c r="K21" s="1194"/>
      <c r="L21" s="1194"/>
      <c r="M21" s="1194"/>
      <c r="N21" s="1195"/>
      <c r="O21" s="1194"/>
      <c r="P21" s="1194"/>
    </row>
    <row r="22" spans="1:16" s="1169" customFormat="1">
      <c r="B22" s="1201" t="s">
        <v>321</v>
      </c>
      <c r="C22" s="1201" t="s">
        <v>322</v>
      </c>
      <c r="D22" s="1196" t="s">
        <v>594</v>
      </c>
      <c r="E22" s="1163"/>
      <c r="F22" s="1197">
        <f>'TT Camry FMC'!E16</f>
        <v>0</v>
      </c>
      <c r="G22" s="1197">
        <v>2578.5</v>
      </c>
      <c r="H22" s="1197">
        <v>6312.5</v>
      </c>
      <c r="I22" s="1197">
        <f t="shared" ref="I22:P22" si="6">I$18+I20</f>
        <v>5799.9</v>
      </c>
      <c r="J22" s="1197">
        <f t="shared" si="6"/>
        <v>11388.4</v>
      </c>
      <c r="K22" s="1197">
        <f t="shared" si="6"/>
        <v>5799.9</v>
      </c>
      <c r="L22" s="1197">
        <f t="shared" si="6"/>
        <v>9533.9</v>
      </c>
      <c r="M22" s="1197">
        <f t="shared" si="6"/>
        <v>5799.9</v>
      </c>
      <c r="N22" s="1197">
        <f t="shared" si="6"/>
        <v>16356.4</v>
      </c>
      <c r="O22" s="1197">
        <f t="shared" si="6"/>
        <v>5799.9</v>
      </c>
      <c r="P22" s="1197">
        <f t="shared" si="6"/>
        <v>17517.900000000001</v>
      </c>
    </row>
    <row r="23" spans="1:16">
      <c r="C23" s="1202" t="s">
        <v>323</v>
      </c>
      <c r="D23" s="1191" t="s">
        <v>594</v>
      </c>
      <c r="P23" s="1198">
        <f>SUM(F22:P22)/P$5</f>
        <v>0.86887200000000009</v>
      </c>
    </row>
    <row r="24" spans="1:16">
      <c r="O24" s="1190"/>
      <c r="P24" s="1199"/>
    </row>
  </sheetData>
  <protectedRanges>
    <protectedRange sqref="E7:E16" name="Range1_2_1"/>
  </protectedRanges>
  <mergeCells count="1">
    <mergeCell ref="F4:P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24"/>
  <sheetViews>
    <sheetView zoomScale="70" zoomScaleNormal="70" workbookViewId="0">
      <pane xSplit="5" topLeftCell="F1" activePane="topRight" state="frozen"/>
      <selection activeCell="L10" sqref="L10"/>
      <selection pane="topRight" activeCell="C8" sqref="C8"/>
    </sheetView>
  </sheetViews>
  <sheetFormatPr defaultColWidth="6.85546875" defaultRowHeight="18"/>
  <cols>
    <col min="1" max="1" width="6.5703125" style="962" customWidth="1"/>
    <col min="2" max="2" width="13.85546875" style="962" bestFit="1" customWidth="1"/>
    <col min="3" max="3" width="35.42578125" style="962" customWidth="1"/>
    <col min="4" max="4" width="18.7109375" style="962" bestFit="1" customWidth="1"/>
    <col min="5" max="5" width="19" style="962" bestFit="1" customWidth="1"/>
    <col min="6" max="6" width="11.42578125" style="962" customWidth="1"/>
    <col min="7" max="8" width="10.85546875" style="962" bestFit="1" customWidth="1"/>
    <col min="9" max="14" width="11.5703125" style="962" bestFit="1" customWidth="1"/>
    <col min="15" max="16" width="13.85546875" style="962" bestFit="1" customWidth="1"/>
    <col min="17" max="236" width="6.85546875" style="962"/>
    <col min="237" max="237" width="6.5703125" style="962" customWidth="1"/>
    <col min="238" max="238" width="13.85546875" style="962" bestFit="1" customWidth="1"/>
    <col min="239" max="239" width="35.42578125" style="962" customWidth="1"/>
    <col min="240" max="240" width="18.7109375" style="962" bestFit="1" customWidth="1"/>
    <col min="241" max="241" width="19" style="962" bestFit="1" customWidth="1"/>
    <col min="242" max="242" width="11.42578125" style="962" customWidth="1"/>
    <col min="243" max="244" width="10.85546875" style="962" bestFit="1" customWidth="1"/>
    <col min="245" max="250" width="11.5703125" style="962" bestFit="1" customWidth="1"/>
    <col min="251" max="272" width="13.85546875" style="962" bestFit="1" customWidth="1"/>
    <col min="273" max="492" width="6.85546875" style="962"/>
    <col min="493" max="493" width="6.5703125" style="962" customWidth="1"/>
    <col min="494" max="494" width="13.85546875" style="962" bestFit="1" customWidth="1"/>
    <col min="495" max="495" width="35.42578125" style="962" customWidth="1"/>
    <col min="496" max="496" width="18.7109375" style="962" bestFit="1" customWidth="1"/>
    <col min="497" max="497" width="19" style="962" bestFit="1" customWidth="1"/>
    <col min="498" max="498" width="11.42578125" style="962" customWidth="1"/>
    <col min="499" max="500" width="10.85546875" style="962" bestFit="1" customWidth="1"/>
    <col min="501" max="506" width="11.5703125" style="962" bestFit="1" customWidth="1"/>
    <col min="507" max="528" width="13.85546875" style="962" bestFit="1" customWidth="1"/>
    <col min="529" max="748" width="6.85546875" style="962"/>
    <col min="749" max="749" width="6.5703125" style="962" customWidth="1"/>
    <col min="750" max="750" width="13.85546875" style="962" bestFit="1" customWidth="1"/>
    <col min="751" max="751" width="35.42578125" style="962" customWidth="1"/>
    <col min="752" max="752" width="18.7109375" style="962" bestFit="1" customWidth="1"/>
    <col min="753" max="753" width="19" style="962" bestFit="1" customWidth="1"/>
    <col min="754" max="754" width="11.42578125" style="962" customWidth="1"/>
    <col min="755" max="756" width="10.85546875" style="962" bestFit="1" customWidth="1"/>
    <col min="757" max="762" width="11.5703125" style="962" bestFit="1" customWidth="1"/>
    <col min="763" max="784" width="13.85546875" style="962" bestFit="1" customWidth="1"/>
    <col min="785" max="1004" width="6.85546875" style="962"/>
    <col min="1005" max="1005" width="6.5703125" style="962" customWidth="1"/>
    <col min="1006" max="1006" width="13.85546875" style="962" bestFit="1" customWidth="1"/>
    <col min="1007" max="1007" width="35.42578125" style="962" customWidth="1"/>
    <col min="1008" max="1008" width="18.7109375" style="962" bestFit="1" customWidth="1"/>
    <col min="1009" max="1009" width="19" style="962" bestFit="1" customWidth="1"/>
    <col min="1010" max="1010" width="11.42578125" style="962" customWidth="1"/>
    <col min="1011" max="1012" width="10.85546875" style="962" bestFit="1" customWidth="1"/>
    <col min="1013" max="1018" width="11.5703125" style="962" bestFit="1" customWidth="1"/>
    <col min="1019" max="1040" width="13.85546875" style="962" bestFit="1" customWidth="1"/>
    <col min="1041" max="1260" width="6.85546875" style="962"/>
    <col min="1261" max="1261" width="6.5703125" style="962" customWidth="1"/>
    <col min="1262" max="1262" width="13.85546875" style="962" bestFit="1" customWidth="1"/>
    <col min="1263" max="1263" width="35.42578125" style="962" customWidth="1"/>
    <col min="1264" max="1264" width="18.7109375" style="962" bestFit="1" customWidth="1"/>
    <col min="1265" max="1265" width="19" style="962" bestFit="1" customWidth="1"/>
    <col min="1266" max="1266" width="11.42578125" style="962" customWidth="1"/>
    <col min="1267" max="1268" width="10.85546875" style="962" bestFit="1" customWidth="1"/>
    <col min="1269" max="1274" width="11.5703125" style="962" bestFit="1" customWidth="1"/>
    <col min="1275" max="1296" width="13.85546875" style="962" bestFit="1" customWidth="1"/>
    <col min="1297" max="1516" width="6.85546875" style="962"/>
    <col min="1517" max="1517" width="6.5703125" style="962" customWidth="1"/>
    <col min="1518" max="1518" width="13.85546875" style="962" bestFit="1" customWidth="1"/>
    <col min="1519" max="1519" width="35.42578125" style="962" customWidth="1"/>
    <col min="1520" max="1520" width="18.7109375" style="962" bestFit="1" customWidth="1"/>
    <col min="1521" max="1521" width="19" style="962" bestFit="1" customWidth="1"/>
    <col min="1522" max="1522" width="11.42578125" style="962" customWidth="1"/>
    <col min="1523" max="1524" width="10.85546875" style="962" bestFit="1" customWidth="1"/>
    <col min="1525" max="1530" width="11.5703125" style="962" bestFit="1" customWidth="1"/>
    <col min="1531" max="1552" width="13.85546875" style="962" bestFit="1" customWidth="1"/>
    <col min="1553" max="1772" width="6.85546875" style="962"/>
    <col min="1773" max="1773" width="6.5703125" style="962" customWidth="1"/>
    <col min="1774" max="1774" width="13.85546875" style="962" bestFit="1" customWidth="1"/>
    <col min="1775" max="1775" width="35.42578125" style="962" customWidth="1"/>
    <col min="1776" max="1776" width="18.7109375" style="962" bestFit="1" customWidth="1"/>
    <col min="1777" max="1777" width="19" style="962" bestFit="1" customWidth="1"/>
    <col min="1778" max="1778" width="11.42578125" style="962" customWidth="1"/>
    <col min="1779" max="1780" width="10.85546875" style="962" bestFit="1" customWidth="1"/>
    <col min="1781" max="1786" width="11.5703125" style="962" bestFit="1" customWidth="1"/>
    <col min="1787" max="1808" width="13.85546875" style="962" bestFit="1" customWidth="1"/>
    <col min="1809" max="2028" width="6.85546875" style="962"/>
    <col min="2029" max="2029" width="6.5703125" style="962" customWidth="1"/>
    <col min="2030" max="2030" width="13.85546875" style="962" bestFit="1" customWidth="1"/>
    <col min="2031" max="2031" width="35.42578125" style="962" customWidth="1"/>
    <col min="2032" max="2032" width="18.7109375" style="962" bestFit="1" customWidth="1"/>
    <col min="2033" max="2033" width="19" style="962" bestFit="1" customWidth="1"/>
    <col min="2034" max="2034" width="11.42578125" style="962" customWidth="1"/>
    <col min="2035" max="2036" width="10.85546875" style="962" bestFit="1" customWidth="1"/>
    <col min="2037" max="2042" width="11.5703125" style="962" bestFit="1" customWidth="1"/>
    <col min="2043" max="2064" width="13.85546875" style="962" bestFit="1" customWidth="1"/>
    <col min="2065" max="2284" width="6.85546875" style="962"/>
    <col min="2285" max="2285" width="6.5703125" style="962" customWidth="1"/>
    <col min="2286" max="2286" width="13.85546875" style="962" bestFit="1" customWidth="1"/>
    <col min="2287" max="2287" width="35.42578125" style="962" customWidth="1"/>
    <col min="2288" max="2288" width="18.7109375" style="962" bestFit="1" customWidth="1"/>
    <col min="2289" max="2289" width="19" style="962" bestFit="1" customWidth="1"/>
    <col min="2290" max="2290" width="11.42578125" style="962" customWidth="1"/>
    <col min="2291" max="2292" width="10.85546875" style="962" bestFit="1" customWidth="1"/>
    <col min="2293" max="2298" width="11.5703125" style="962" bestFit="1" customWidth="1"/>
    <col min="2299" max="2320" width="13.85546875" style="962" bestFit="1" customWidth="1"/>
    <col min="2321" max="2540" width="6.85546875" style="962"/>
    <col min="2541" max="2541" width="6.5703125" style="962" customWidth="1"/>
    <col min="2542" max="2542" width="13.85546875" style="962" bestFit="1" customWidth="1"/>
    <col min="2543" max="2543" width="35.42578125" style="962" customWidth="1"/>
    <col min="2544" max="2544" width="18.7109375" style="962" bestFit="1" customWidth="1"/>
    <col min="2545" max="2545" width="19" style="962" bestFit="1" customWidth="1"/>
    <col min="2546" max="2546" width="11.42578125" style="962" customWidth="1"/>
    <col min="2547" max="2548" width="10.85546875" style="962" bestFit="1" customWidth="1"/>
    <col min="2549" max="2554" width="11.5703125" style="962" bestFit="1" customWidth="1"/>
    <col min="2555" max="2576" width="13.85546875" style="962" bestFit="1" customWidth="1"/>
    <col min="2577" max="2796" width="6.85546875" style="962"/>
    <col min="2797" max="2797" width="6.5703125" style="962" customWidth="1"/>
    <col min="2798" max="2798" width="13.85546875" style="962" bestFit="1" customWidth="1"/>
    <col min="2799" max="2799" width="35.42578125" style="962" customWidth="1"/>
    <col min="2800" max="2800" width="18.7109375" style="962" bestFit="1" customWidth="1"/>
    <col min="2801" max="2801" width="19" style="962" bestFit="1" customWidth="1"/>
    <col min="2802" max="2802" width="11.42578125" style="962" customWidth="1"/>
    <col min="2803" max="2804" width="10.85546875" style="962" bestFit="1" customWidth="1"/>
    <col min="2805" max="2810" width="11.5703125" style="962" bestFit="1" customWidth="1"/>
    <col min="2811" max="2832" width="13.85546875" style="962" bestFit="1" customWidth="1"/>
    <col min="2833" max="3052" width="6.85546875" style="962"/>
    <col min="3053" max="3053" width="6.5703125" style="962" customWidth="1"/>
    <col min="3054" max="3054" width="13.85546875" style="962" bestFit="1" customWidth="1"/>
    <col min="3055" max="3055" width="35.42578125" style="962" customWidth="1"/>
    <col min="3056" max="3056" width="18.7109375" style="962" bestFit="1" customWidth="1"/>
    <col min="3057" max="3057" width="19" style="962" bestFit="1" customWidth="1"/>
    <col min="3058" max="3058" width="11.42578125" style="962" customWidth="1"/>
    <col min="3059" max="3060" width="10.85546875" style="962" bestFit="1" customWidth="1"/>
    <col min="3061" max="3066" width="11.5703125" style="962" bestFit="1" customWidth="1"/>
    <col min="3067" max="3088" width="13.85546875" style="962" bestFit="1" customWidth="1"/>
    <col min="3089" max="3308" width="6.85546875" style="962"/>
    <col min="3309" max="3309" width="6.5703125" style="962" customWidth="1"/>
    <col min="3310" max="3310" width="13.85546875" style="962" bestFit="1" customWidth="1"/>
    <col min="3311" max="3311" width="35.42578125" style="962" customWidth="1"/>
    <col min="3312" max="3312" width="18.7109375" style="962" bestFit="1" customWidth="1"/>
    <col min="3313" max="3313" width="19" style="962" bestFit="1" customWidth="1"/>
    <col min="3314" max="3314" width="11.42578125" style="962" customWidth="1"/>
    <col min="3315" max="3316" width="10.85546875" style="962" bestFit="1" customWidth="1"/>
    <col min="3317" max="3322" width="11.5703125" style="962" bestFit="1" customWidth="1"/>
    <col min="3323" max="3344" width="13.85546875" style="962" bestFit="1" customWidth="1"/>
    <col min="3345" max="3564" width="6.85546875" style="962"/>
    <col min="3565" max="3565" width="6.5703125" style="962" customWidth="1"/>
    <col min="3566" max="3566" width="13.85546875" style="962" bestFit="1" customWidth="1"/>
    <col min="3567" max="3567" width="35.42578125" style="962" customWidth="1"/>
    <col min="3568" max="3568" width="18.7109375" style="962" bestFit="1" customWidth="1"/>
    <col min="3569" max="3569" width="19" style="962" bestFit="1" customWidth="1"/>
    <col min="3570" max="3570" width="11.42578125" style="962" customWidth="1"/>
    <col min="3571" max="3572" width="10.85546875" style="962" bestFit="1" customWidth="1"/>
    <col min="3573" max="3578" width="11.5703125" style="962" bestFit="1" customWidth="1"/>
    <col min="3579" max="3600" width="13.85546875" style="962" bestFit="1" customWidth="1"/>
    <col min="3601" max="3820" width="6.85546875" style="962"/>
    <col min="3821" max="3821" width="6.5703125" style="962" customWidth="1"/>
    <col min="3822" max="3822" width="13.85546875" style="962" bestFit="1" customWidth="1"/>
    <col min="3823" max="3823" width="35.42578125" style="962" customWidth="1"/>
    <col min="3824" max="3824" width="18.7109375" style="962" bestFit="1" customWidth="1"/>
    <col min="3825" max="3825" width="19" style="962" bestFit="1" customWidth="1"/>
    <col min="3826" max="3826" width="11.42578125" style="962" customWidth="1"/>
    <col min="3827" max="3828" width="10.85546875" style="962" bestFit="1" customWidth="1"/>
    <col min="3829" max="3834" width="11.5703125" style="962" bestFit="1" customWidth="1"/>
    <col min="3835" max="3856" width="13.85546875" style="962" bestFit="1" customWidth="1"/>
    <col min="3857" max="4076" width="6.85546875" style="962"/>
    <col min="4077" max="4077" width="6.5703125" style="962" customWidth="1"/>
    <col min="4078" max="4078" width="13.85546875" style="962" bestFit="1" customWidth="1"/>
    <col min="4079" max="4079" width="35.42578125" style="962" customWidth="1"/>
    <col min="4080" max="4080" width="18.7109375" style="962" bestFit="1" customWidth="1"/>
    <col min="4081" max="4081" width="19" style="962" bestFit="1" customWidth="1"/>
    <col min="4082" max="4082" width="11.42578125" style="962" customWidth="1"/>
    <col min="4083" max="4084" width="10.85546875" style="962" bestFit="1" customWidth="1"/>
    <col min="4085" max="4090" width="11.5703125" style="962" bestFit="1" customWidth="1"/>
    <col min="4091" max="4112" width="13.85546875" style="962" bestFit="1" customWidth="1"/>
    <col min="4113" max="4332" width="6.85546875" style="962"/>
    <col min="4333" max="4333" width="6.5703125" style="962" customWidth="1"/>
    <col min="4334" max="4334" width="13.85546875" style="962" bestFit="1" customWidth="1"/>
    <col min="4335" max="4335" width="35.42578125" style="962" customWidth="1"/>
    <col min="4336" max="4336" width="18.7109375" style="962" bestFit="1" customWidth="1"/>
    <col min="4337" max="4337" width="19" style="962" bestFit="1" customWidth="1"/>
    <col min="4338" max="4338" width="11.42578125" style="962" customWidth="1"/>
    <col min="4339" max="4340" width="10.85546875" style="962" bestFit="1" customWidth="1"/>
    <col min="4341" max="4346" width="11.5703125" style="962" bestFit="1" customWidth="1"/>
    <col min="4347" max="4368" width="13.85546875" style="962" bestFit="1" customWidth="1"/>
    <col min="4369" max="4588" width="6.85546875" style="962"/>
    <col min="4589" max="4589" width="6.5703125" style="962" customWidth="1"/>
    <col min="4590" max="4590" width="13.85546875" style="962" bestFit="1" customWidth="1"/>
    <col min="4591" max="4591" width="35.42578125" style="962" customWidth="1"/>
    <col min="4592" max="4592" width="18.7109375" style="962" bestFit="1" customWidth="1"/>
    <col min="4593" max="4593" width="19" style="962" bestFit="1" customWidth="1"/>
    <col min="4594" max="4594" width="11.42578125" style="962" customWidth="1"/>
    <col min="4595" max="4596" width="10.85546875" style="962" bestFit="1" customWidth="1"/>
    <col min="4597" max="4602" width="11.5703125" style="962" bestFit="1" customWidth="1"/>
    <col min="4603" max="4624" width="13.85546875" style="962" bestFit="1" customWidth="1"/>
    <col min="4625" max="4844" width="6.85546875" style="962"/>
    <col min="4845" max="4845" width="6.5703125" style="962" customWidth="1"/>
    <col min="4846" max="4846" width="13.85546875" style="962" bestFit="1" customWidth="1"/>
    <col min="4847" max="4847" width="35.42578125" style="962" customWidth="1"/>
    <col min="4848" max="4848" width="18.7109375" style="962" bestFit="1" customWidth="1"/>
    <col min="4849" max="4849" width="19" style="962" bestFit="1" customWidth="1"/>
    <col min="4850" max="4850" width="11.42578125" style="962" customWidth="1"/>
    <col min="4851" max="4852" width="10.85546875" style="962" bestFit="1" customWidth="1"/>
    <col min="4853" max="4858" width="11.5703125" style="962" bestFit="1" customWidth="1"/>
    <col min="4859" max="4880" width="13.85546875" style="962" bestFit="1" customWidth="1"/>
    <col min="4881" max="5100" width="6.85546875" style="962"/>
    <col min="5101" max="5101" width="6.5703125" style="962" customWidth="1"/>
    <col min="5102" max="5102" width="13.85546875" style="962" bestFit="1" customWidth="1"/>
    <col min="5103" max="5103" width="35.42578125" style="962" customWidth="1"/>
    <col min="5104" max="5104" width="18.7109375" style="962" bestFit="1" customWidth="1"/>
    <col min="5105" max="5105" width="19" style="962" bestFit="1" customWidth="1"/>
    <col min="5106" max="5106" width="11.42578125" style="962" customWidth="1"/>
    <col min="5107" max="5108" width="10.85546875" style="962" bestFit="1" customWidth="1"/>
    <col min="5109" max="5114" width="11.5703125" style="962" bestFit="1" customWidth="1"/>
    <col min="5115" max="5136" width="13.85546875" style="962" bestFit="1" customWidth="1"/>
    <col min="5137" max="5356" width="6.85546875" style="962"/>
    <col min="5357" max="5357" width="6.5703125" style="962" customWidth="1"/>
    <col min="5358" max="5358" width="13.85546875" style="962" bestFit="1" customWidth="1"/>
    <col min="5359" max="5359" width="35.42578125" style="962" customWidth="1"/>
    <col min="5360" max="5360" width="18.7109375" style="962" bestFit="1" customWidth="1"/>
    <col min="5361" max="5361" width="19" style="962" bestFit="1" customWidth="1"/>
    <col min="5362" max="5362" width="11.42578125" style="962" customWidth="1"/>
    <col min="5363" max="5364" width="10.85546875" style="962" bestFit="1" customWidth="1"/>
    <col min="5365" max="5370" width="11.5703125" style="962" bestFit="1" customWidth="1"/>
    <col min="5371" max="5392" width="13.85546875" style="962" bestFit="1" customWidth="1"/>
    <col min="5393" max="5612" width="6.85546875" style="962"/>
    <col min="5613" max="5613" width="6.5703125" style="962" customWidth="1"/>
    <col min="5614" max="5614" width="13.85546875" style="962" bestFit="1" customWidth="1"/>
    <col min="5615" max="5615" width="35.42578125" style="962" customWidth="1"/>
    <col min="5616" max="5616" width="18.7109375" style="962" bestFit="1" customWidth="1"/>
    <col min="5617" max="5617" width="19" style="962" bestFit="1" customWidth="1"/>
    <col min="5618" max="5618" width="11.42578125" style="962" customWidth="1"/>
    <col min="5619" max="5620" width="10.85546875" style="962" bestFit="1" customWidth="1"/>
    <col min="5621" max="5626" width="11.5703125" style="962" bestFit="1" customWidth="1"/>
    <col min="5627" max="5648" width="13.85546875" style="962" bestFit="1" customWidth="1"/>
    <col min="5649" max="5868" width="6.85546875" style="962"/>
    <col min="5869" max="5869" width="6.5703125" style="962" customWidth="1"/>
    <col min="5870" max="5870" width="13.85546875" style="962" bestFit="1" customWidth="1"/>
    <col min="5871" max="5871" width="35.42578125" style="962" customWidth="1"/>
    <col min="5872" max="5872" width="18.7109375" style="962" bestFit="1" customWidth="1"/>
    <col min="5873" max="5873" width="19" style="962" bestFit="1" customWidth="1"/>
    <col min="5874" max="5874" width="11.42578125" style="962" customWidth="1"/>
    <col min="5875" max="5876" width="10.85546875" style="962" bestFit="1" customWidth="1"/>
    <col min="5877" max="5882" width="11.5703125" style="962" bestFit="1" customWidth="1"/>
    <col min="5883" max="5904" width="13.85546875" style="962" bestFit="1" customWidth="1"/>
    <col min="5905" max="6124" width="6.85546875" style="962"/>
    <col min="6125" max="6125" width="6.5703125" style="962" customWidth="1"/>
    <col min="6126" max="6126" width="13.85546875" style="962" bestFit="1" customWidth="1"/>
    <col min="6127" max="6127" width="35.42578125" style="962" customWidth="1"/>
    <col min="6128" max="6128" width="18.7109375" style="962" bestFit="1" customWidth="1"/>
    <col min="6129" max="6129" width="19" style="962" bestFit="1" customWidth="1"/>
    <col min="6130" max="6130" width="11.42578125" style="962" customWidth="1"/>
    <col min="6131" max="6132" width="10.85546875" style="962" bestFit="1" customWidth="1"/>
    <col min="6133" max="6138" width="11.5703125" style="962" bestFit="1" customWidth="1"/>
    <col min="6139" max="6160" width="13.85546875" style="962" bestFit="1" customWidth="1"/>
    <col min="6161" max="6380" width="6.85546875" style="962"/>
    <col min="6381" max="6381" width="6.5703125" style="962" customWidth="1"/>
    <col min="6382" max="6382" width="13.85546875" style="962" bestFit="1" customWidth="1"/>
    <col min="6383" max="6383" width="35.42578125" style="962" customWidth="1"/>
    <col min="6384" max="6384" width="18.7109375" style="962" bestFit="1" customWidth="1"/>
    <col min="6385" max="6385" width="19" style="962" bestFit="1" customWidth="1"/>
    <col min="6386" max="6386" width="11.42578125" style="962" customWidth="1"/>
    <col min="6387" max="6388" width="10.85546875" style="962" bestFit="1" customWidth="1"/>
    <col min="6389" max="6394" width="11.5703125" style="962" bestFit="1" customWidth="1"/>
    <col min="6395" max="6416" width="13.85546875" style="962" bestFit="1" customWidth="1"/>
    <col min="6417" max="6636" width="6.85546875" style="962"/>
    <col min="6637" max="6637" width="6.5703125" style="962" customWidth="1"/>
    <col min="6638" max="6638" width="13.85546875" style="962" bestFit="1" customWidth="1"/>
    <col min="6639" max="6639" width="35.42578125" style="962" customWidth="1"/>
    <col min="6640" max="6640" width="18.7109375" style="962" bestFit="1" customWidth="1"/>
    <col min="6641" max="6641" width="19" style="962" bestFit="1" customWidth="1"/>
    <col min="6642" max="6642" width="11.42578125" style="962" customWidth="1"/>
    <col min="6643" max="6644" width="10.85546875" style="962" bestFit="1" customWidth="1"/>
    <col min="6645" max="6650" width="11.5703125" style="962" bestFit="1" customWidth="1"/>
    <col min="6651" max="6672" width="13.85546875" style="962" bestFit="1" customWidth="1"/>
    <col min="6673" max="6892" width="6.85546875" style="962"/>
    <col min="6893" max="6893" width="6.5703125" style="962" customWidth="1"/>
    <col min="6894" max="6894" width="13.85546875" style="962" bestFit="1" customWidth="1"/>
    <col min="6895" max="6895" width="35.42578125" style="962" customWidth="1"/>
    <col min="6896" max="6896" width="18.7109375" style="962" bestFit="1" customWidth="1"/>
    <col min="6897" max="6897" width="19" style="962" bestFit="1" customWidth="1"/>
    <col min="6898" max="6898" width="11.42578125" style="962" customWidth="1"/>
    <col min="6899" max="6900" width="10.85546875" style="962" bestFit="1" customWidth="1"/>
    <col min="6901" max="6906" width="11.5703125" style="962" bestFit="1" customWidth="1"/>
    <col min="6907" max="6928" width="13.85546875" style="962" bestFit="1" customWidth="1"/>
    <col min="6929" max="7148" width="6.85546875" style="962"/>
    <col min="7149" max="7149" width="6.5703125" style="962" customWidth="1"/>
    <col min="7150" max="7150" width="13.85546875" style="962" bestFit="1" customWidth="1"/>
    <col min="7151" max="7151" width="35.42578125" style="962" customWidth="1"/>
    <col min="7152" max="7152" width="18.7109375" style="962" bestFit="1" customWidth="1"/>
    <col min="7153" max="7153" width="19" style="962" bestFit="1" customWidth="1"/>
    <col min="7154" max="7154" width="11.42578125" style="962" customWidth="1"/>
    <col min="7155" max="7156" width="10.85546875" style="962" bestFit="1" customWidth="1"/>
    <col min="7157" max="7162" width="11.5703125" style="962" bestFit="1" customWidth="1"/>
    <col min="7163" max="7184" width="13.85546875" style="962" bestFit="1" customWidth="1"/>
    <col min="7185" max="7404" width="6.85546875" style="962"/>
    <col min="7405" max="7405" width="6.5703125" style="962" customWidth="1"/>
    <col min="7406" max="7406" width="13.85546875" style="962" bestFit="1" customWidth="1"/>
    <col min="7407" max="7407" width="35.42578125" style="962" customWidth="1"/>
    <col min="7408" max="7408" width="18.7109375" style="962" bestFit="1" customWidth="1"/>
    <col min="7409" max="7409" width="19" style="962" bestFit="1" customWidth="1"/>
    <col min="7410" max="7410" width="11.42578125" style="962" customWidth="1"/>
    <col min="7411" max="7412" width="10.85546875" style="962" bestFit="1" customWidth="1"/>
    <col min="7413" max="7418" width="11.5703125" style="962" bestFit="1" customWidth="1"/>
    <col min="7419" max="7440" width="13.85546875" style="962" bestFit="1" customWidth="1"/>
    <col min="7441" max="7660" width="6.85546875" style="962"/>
    <col min="7661" max="7661" width="6.5703125" style="962" customWidth="1"/>
    <col min="7662" max="7662" width="13.85546875" style="962" bestFit="1" customWidth="1"/>
    <col min="7663" max="7663" width="35.42578125" style="962" customWidth="1"/>
    <col min="7664" max="7664" width="18.7109375" style="962" bestFit="1" customWidth="1"/>
    <col min="7665" max="7665" width="19" style="962" bestFit="1" customWidth="1"/>
    <col min="7666" max="7666" width="11.42578125" style="962" customWidth="1"/>
    <col min="7667" max="7668" width="10.85546875" style="962" bestFit="1" customWidth="1"/>
    <col min="7669" max="7674" width="11.5703125" style="962" bestFit="1" customWidth="1"/>
    <col min="7675" max="7696" width="13.85546875" style="962" bestFit="1" customWidth="1"/>
    <col min="7697" max="7916" width="6.85546875" style="962"/>
    <col min="7917" max="7917" width="6.5703125" style="962" customWidth="1"/>
    <col min="7918" max="7918" width="13.85546875" style="962" bestFit="1" customWidth="1"/>
    <col min="7919" max="7919" width="35.42578125" style="962" customWidth="1"/>
    <col min="7920" max="7920" width="18.7109375" style="962" bestFit="1" customWidth="1"/>
    <col min="7921" max="7921" width="19" style="962" bestFit="1" customWidth="1"/>
    <col min="7922" max="7922" width="11.42578125" style="962" customWidth="1"/>
    <col min="7923" max="7924" width="10.85546875" style="962" bestFit="1" customWidth="1"/>
    <col min="7925" max="7930" width="11.5703125" style="962" bestFit="1" customWidth="1"/>
    <col min="7931" max="7952" width="13.85546875" style="962" bestFit="1" customWidth="1"/>
    <col min="7953" max="8172" width="6.85546875" style="962"/>
    <col min="8173" max="8173" width="6.5703125" style="962" customWidth="1"/>
    <col min="8174" max="8174" width="13.85546875" style="962" bestFit="1" customWidth="1"/>
    <col min="8175" max="8175" width="35.42578125" style="962" customWidth="1"/>
    <col min="8176" max="8176" width="18.7109375" style="962" bestFit="1" customWidth="1"/>
    <col min="8177" max="8177" width="19" style="962" bestFit="1" customWidth="1"/>
    <col min="8178" max="8178" width="11.42578125" style="962" customWidth="1"/>
    <col min="8179" max="8180" width="10.85546875" style="962" bestFit="1" customWidth="1"/>
    <col min="8181" max="8186" width="11.5703125" style="962" bestFit="1" customWidth="1"/>
    <col min="8187" max="8208" width="13.85546875" style="962" bestFit="1" customWidth="1"/>
    <col min="8209" max="8428" width="6.85546875" style="962"/>
    <col min="8429" max="8429" width="6.5703125" style="962" customWidth="1"/>
    <col min="8430" max="8430" width="13.85546875" style="962" bestFit="1" customWidth="1"/>
    <col min="8431" max="8431" width="35.42578125" style="962" customWidth="1"/>
    <col min="8432" max="8432" width="18.7109375" style="962" bestFit="1" customWidth="1"/>
    <col min="8433" max="8433" width="19" style="962" bestFit="1" customWidth="1"/>
    <col min="8434" max="8434" width="11.42578125" style="962" customWidth="1"/>
    <col min="8435" max="8436" width="10.85546875" style="962" bestFit="1" customWidth="1"/>
    <col min="8437" max="8442" width="11.5703125" style="962" bestFit="1" customWidth="1"/>
    <col min="8443" max="8464" width="13.85546875" style="962" bestFit="1" customWidth="1"/>
    <col min="8465" max="8684" width="6.85546875" style="962"/>
    <col min="8685" max="8685" width="6.5703125" style="962" customWidth="1"/>
    <col min="8686" max="8686" width="13.85546875" style="962" bestFit="1" customWidth="1"/>
    <col min="8687" max="8687" width="35.42578125" style="962" customWidth="1"/>
    <col min="8688" max="8688" width="18.7109375" style="962" bestFit="1" customWidth="1"/>
    <col min="8689" max="8689" width="19" style="962" bestFit="1" customWidth="1"/>
    <col min="8690" max="8690" width="11.42578125" style="962" customWidth="1"/>
    <col min="8691" max="8692" width="10.85546875" style="962" bestFit="1" customWidth="1"/>
    <col min="8693" max="8698" width="11.5703125" style="962" bestFit="1" customWidth="1"/>
    <col min="8699" max="8720" width="13.85546875" style="962" bestFit="1" customWidth="1"/>
    <col min="8721" max="8940" width="6.85546875" style="962"/>
    <col min="8941" max="8941" width="6.5703125" style="962" customWidth="1"/>
    <col min="8942" max="8942" width="13.85546875" style="962" bestFit="1" customWidth="1"/>
    <col min="8943" max="8943" width="35.42578125" style="962" customWidth="1"/>
    <col min="8944" max="8944" width="18.7109375" style="962" bestFit="1" customWidth="1"/>
    <col min="8945" max="8945" width="19" style="962" bestFit="1" customWidth="1"/>
    <col min="8946" max="8946" width="11.42578125" style="962" customWidth="1"/>
    <col min="8947" max="8948" width="10.85546875" style="962" bestFit="1" customWidth="1"/>
    <col min="8949" max="8954" width="11.5703125" style="962" bestFit="1" customWidth="1"/>
    <col min="8955" max="8976" width="13.85546875" style="962" bestFit="1" customWidth="1"/>
    <col min="8977" max="9196" width="6.85546875" style="962"/>
    <col min="9197" max="9197" width="6.5703125" style="962" customWidth="1"/>
    <col min="9198" max="9198" width="13.85546875" style="962" bestFit="1" customWidth="1"/>
    <col min="9199" max="9199" width="35.42578125" style="962" customWidth="1"/>
    <col min="9200" max="9200" width="18.7109375" style="962" bestFit="1" customWidth="1"/>
    <col min="9201" max="9201" width="19" style="962" bestFit="1" customWidth="1"/>
    <col min="9202" max="9202" width="11.42578125" style="962" customWidth="1"/>
    <col min="9203" max="9204" width="10.85546875" style="962" bestFit="1" customWidth="1"/>
    <col min="9205" max="9210" width="11.5703125" style="962" bestFit="1" customWidth="1"/>
    <col min="9211" max="9232" width="13.85546875" style="962" bestFit="1" customWidth="1"/>
    <col min="9233" max="9452" width="6.85546875" style="962"/>
    <col min="9453" max="9453" width="6.5703125" style="962" customWidth="1"/>
    <col min="9454" max="9454" width="13.85546875" style="962" bestFit="1" customWidth="1"/>
    <col min="9455" max="9455" width="35.42578125" style="962" customWidth="1"/>
    <col min="9456" max="9456" width="18.7109375" style="962" bestFit="1" customWidth="1"/>
    <col min="9457" max="9457" width="19" style="962" bestFit="1" customWidth="1"/>
    <col min="9458" max="9458" width="11.42578125" style="962" customWidth="1"/>
    <col min="9459" max="9460" width="10.85546875" style="962" bestFit="1" customWidth="1"/>
    <col min="9461" max="9466" width="11.5703125" style="962" bestFit="1" customWidth="1"/>
    <col min="9467" max="9488" width="13.85546875" style="962" bestFit="1" customWidth="1"/>
    <col min="9489" max="9708" width="6.85546875" style="962"/>
    <col min="9709" max="9709" width="6.5703125" style="962" customWidth="1"/>
    <col min="9710" max="9710" width="13.85546875" style="962" bestFit="1" customWidth="1"/>
    <col min="9711" max="9711" width="35.42578125" style="962" customWidth="1"/>
    <col min="9712" max="9712" width="18.7109375" style="962" bestFit="1" customWidth="1"/>
    <col min="9713" max="9713" width="19" style="962" bestFit="1" customWidth="1"/>
    <col min="9714" max="9714" width="11.42578125" style="962" customWidth="1"/>
    <col min="9715" max="9716" width="10.85546875" style="962" bestFit="1" customWidth="1"/>
    <col min="9717" max="9722" width="11.5703125" style="962" bestFit="1" customWidth="1"/>
    <col min="9723" max="9744" width="13.85546875" style="962" bestFit="1" customWidth="1"/>
    <col min="9745" max="9964" width="6.85546875" style="962"/>
    <col min="9965" max="9965" width="6.5703125" style="962" customWidth="1"/>
    <col min="9966" max="9966" width="13.85546875" style="962" bestFit="1" customWidth="1"/>
    <col min="9967" max="9967" width="35.42578125" style="962" customWidth="1"/>
    <col min="9968" max="9968" width="18.7109375" style="962" bestFit="1" customWidth="1"/>
    <col min="9969" max="9969" width="19" style="962" bestFit="1" customWidth="1"/>
    <col min="9970" max="9970" width="11.42578125" style="962" customWidth="1"/>
    <col min="9971" max="9972" width="10.85546875" style="962" bestFit="1" customWidth="1"/>
    <col min="9973" max="9978" width="11.5703125" style="962" bestFit="1" customWidth="1"/>
    <col min="9979" max="10000" width="13.85546875" style="962" bestFit="1" customWidth="1"/>
    <col min="10001" max="10220" width="6.85546875" style="962"/>
    <col min="10221" max="10221" width="6.5703125" style="962" customWidth="1"/>
    <col min="10222" max="10222" width="13.85546875" style="962" bestFit="1" customWidth="1"/>
    <col min="10223" max="10223" width="35.42578125" style="962" customWidth="1"/>
    <col min="10224" max="10224" width="18.7109375" style="962" bestFit="1" customWidth="1"/>
    <col min="10225" max="10225" width="19" style="962" bestFit="1" customWidth="1"/>
    <col min="10226" max="10226" width="11.42578125" style="962" customWidth="1"/>
    <col min="10227" max="10228" width="10.85546875" style="962" bestFit="1" customWidth="1"/>
    <col min="10229" max="10234" width="11.5703125" style="962" bestFit="1" customWidth="1"/>
    <col min="10235" max="10256" width="13.85546875" style="962" bestFit="1" customWidth="1"/>
    <col min="10257" max="10476" width="6.85546875" style="962"/>
    <col min="10477" max="10477" width="6.5703125" style="962" customWidth="1"/>
    <col min="10478" max="10478" width="13.85546875" style="962" bestFit="1" customWidth="1"/>
    <col min="10479" max="10479" width="35.42578125" style="962" customWidth="1"/>
    <col min="10480" max="10480" width="18.7109375" style="962" bestFit="1" customWidth="1"/>
    <col min="10481" max="10481" width="19" style="962" bestFit="1" customWidth="1"/>
    <col min="10482" max="10482" width="11.42578125" style="962" customWidth="1"/>
    <col min="10483" max="10484" width="10.85546875" style="962" bestFit="1" customWidth="1"/>
    <col min="10485" max="10490" width="11.5703125" style="962" bestFit="1" customWidth="1"/>
    <col min="10491" max="10512" width="13.85546875" style="962" bestFit="1" customWidth="1"/>
    <col min="10513" max="10732" width="6.85546875" style="962"/>
    <col min="10733" max="10733" width="6.5703125" style="962" customWidth="1"/>
    <col min="10734" max="10734" width="13.85546875" style="962" bestFit="1" customWidth="1"/>
    <col min="10735" max="10735" width="35.42578125" style="962" customWidth="1"/>
    <col min="10736" max="10736" width="18.7109375" style="962" bestFit="1" customWidth="1"/>
    <col min="10737" max="10737" width="19" style="962" bestFit="1" customWidth="1"/>
    <col min="10738" max="10738" width="11.42578125" style="962" customWidth="1"/>
    <col min="10739" max="10740" width="10.85546875" style="962" bestFit="1" customWidth="1"/>
    <col min="10741" max="10746" width="11.5703125" style="962" bestFit="1" customWidth="1"/>
    <col min="10747" max="10768" width="13.85546875" style="962" bestFit="1" customWidth="1"/>
    <col min="10769" max="10988" width="6.85546875" style="962"/>
    <col min="10989" max="10989" width="6.5703125" style="962" customWidth="1"/>
    <col min="10990" max="10990" width="13.85546875" style="962" bestFit="1" customWidth="1"/>
    <col min="10991" max="10991" width="35.42578125" style="962" customWidth="1"/>
    <col min="10992" max="10992" width="18.7109375" style="962" bestFit="1" customWidth="1"/>
    <col min="10993" max="10993" width="19" style="962" bestFit="1" customWidth="1"/>
    <col min="10994" max="10994" width="11.42578125" style="962" customWidth="1"/>
    <col min="10995" max="10996" width="10.85546875" style="962" bestFit="1" customWidth="1"/>
    <col min="10997" max="11002" width="11.5703125" style="962" bestFit="1" customWidth="1"/>
    <col min="11003" max="11024" width="13.85546875" style="962" bestFit="1" customWidth="1"/>
    <col min="11025" max="11244" width="6.85546875" style="962"/>
    <col min="11245" max="11245" width="6.5703125" style="962" customWidth="1"/>
    <col min="11246" max="11246" width="13.85546875" style="962" bestFit="1" customWidth="1"/>
    <col min="11247" max="11247" width="35.42578125" style="962" customWidth="1"/>
    <col min="11248" max="11248" width="18.7109375" style="962" bestFit="1" customWidth="1"/>
    <col min="11249" max="11249" width="19" style="962" bestFit="1" customWidth="1"/>
    <col min="11250" max="11250" width="11.42578125" style="962" customWidth="1"/>
    <col min="11251" max="11252" width="10.85546875" style="962" bestFit="1" customWidth="1"/>
    <col min="11253" max="11258" width="11.5703125" style="962" bestFit="1" customWidth="1"/>
    <col min="11259" max="11280" width="13.85546875" style="962" bestFit="1" customWidth="1"/>
    <col min="11281" max="11500" width="6.85546875" style="962"/>
    <col min="11501" max="11501" width="6.5703125" style="962" customWidth="1"/>
    <col min="11502" max="11502" width="13.85546875" style="962" bestFit="1" customWidth="1"/>
    <col min="11503" max="11503" width="35.42578125" style="962" customWidth="1"/>
    <col min="11504" max="11504" width="18.7109375" style="962" bestFit="1" customWidth="1"/>
    <col min="11505" max="11505" width="19" style="962" bestFit="1" customWidth="1"/>
    <col min="11506" max="11506" width="11.42578125" style="962" customWidth="1"/>
    <col min="11507" max="11508" width="10.85546875" style="962" bestFit="1" customWidth="1"/>
    <col min="11509" max="11514" width="11.5703125" style="962" bestFit="1" customWidth="1"/>
    <col min="11515" max="11536" width="13.85546875" style="962" bestFit="1" customWidth="1"/>
    <col min="11537" max="11756" width="6.85546875" style="962"/>
    <col min="11757" max="11757" width="6.5703125" style="962" customWidth="1"/>
    <col min="11758" max="11758" width="13.85546875" style="962" bestFit="1" customWidth="1"/>
    <col min="11759" max="11759" width="35.42578125" style="962" customWidth="1"/>
    <col min="11760" max="11760" width="18.7109375" style="962" bestFit="1" customWidth="1"/>
    <col min="11761" max="11761" width="19" style="962" bestFit="1" customWidth="1"/>
    <col min="11762" max="11762" width="11.42578125" style="962" customWidth="1"/>
    <col min="11763" max="11764" width="10.85546875" style="962" bestFit="1" customWidth="1"/>
    <col min="11765" max="11770" width="11.5703125" style="962" bestFit="1" customWidth="1"/>
    <col min="11771" max="11792" width="13.85546875" style="962" bestFit="1" customWidth="1"/>
    <col min="11793" max="12012" width="6.85546875" style="962"/>
    <col min="12013" max="12013" width="6.5703125" style="962" customWidth="1"/>
    <col min="12014" max="12014" width="13.85546875" style="962" bestFit="1" customWidth="1"/>
    <col min="12015" max="12015" width="35.42578125" style="962" customWidth="1"/>
    <col min="12016" max="12016" width="18.7109375" style="962" bestFit="1" customWidth="1"/>
    <col min="12017" max="12017" width="19" style="962" bestFit="1" customWidth="1"/>
    <col min="12018" max="12018" width="11.42578125" style="962" customWidth="1"/>
    <col min="12019" max="12020" width="10.85546875" style="962" bestFit="1" customWidth="1"/>
    <col min="12021" max="12026" width="11.5703125" style="962" bestFit="1" customWidth="1"/>
    <col min="12027" max="12048" width="13.85546875" style="962" bestFit="1" customWidth="1"/>
    <col min="12049" max="12268" width="6.85546875" style="962"/>
    <col min="12269" max="12269" width="6.5703125" style="962" customWidth="1"/>
    <col min="12270" max="12270" width="13.85546875" style="962" bestFit="1" customWidth="1"/>
    <col min="12271" max="12271" width="35.42578125" style="962" customWidth="1"/>
    <col min="12272" max="12272" width="18.7109375" style="962" bestFit="1" customWidth="1"/>
    <col min="12273" max="12273" width="19" style="962" bestFit="1" customWidth="1"/>
    <col min="12274" max="12274" width="11.42578125" style="962" customWidth="1"/>
    <col min="12275" max="12276" width="10.85546875" style="962" bestFit="1" customWidth="1"/>
    <col min="12277" max="12282" width="11.5703125" style="962" bestFit="1" customWidth="1"/>
    <col min="12283" max="12304" width="13.85546875" style="962" bestFit="1" customWidth="1"/>
    <col min="12305" max="12524" width="6.85546875" style="962"/>
    <col min="12525" max="12525" width="6.5703125" style="962" customWidth="1"/>
    <col min="12526" max="12526" width="13.85546875" style="962" bestFit="1" customWidth="1"/>
    <col min="12527" max="12527" width="35.42578125" style="962" customWidth="1"/>
    <col min="12528" max="12528" width="18.7109375" style="962" bestFit="1" customWidth="1"/>
    <col min="12529" max="12529" width="19" style="962" bestFit="1" customWidth="1"/>
    <col min="12530" max="12530" width="11.42578125" style="962" customWidth="1"/>
    <col min="12531" max="12532" width="10.85546875" style="962" bestFit="1" customWidth="1"/>
    <col min="12533" max="12538" width="11.5703125" style="962" bestFit="1" customWidth="1"/>
    <col min="12539" max="12560" width="13.85546875" style="962" bestFit="1" customWidth="1"/>
    <col min="12561" max="12780" width="6.85546875" style="962"/>
    <col min="12781" max="12781" width="6.5703125" style="962" customWidth="1"/>
    <col min="12782" max="12782" width="13.85546875" style="962" bestFit="1" customWidth="1"/>
    <col min="12783" max="12783" width="35.42578125" style="962" customWidth="1"/>
    <col min="12784" max="12784" width="18.7109375" style="962" bestFit="1" customWidth="1"/>
    <col min="12785" max="12785" width="19" style="962" bestFit="1" customWidth="1"/>
    <col min="12786" max="12786" width="11.42578125" style="962" customWidth="1"/>
    <col min="12787" max="12788" width="10.85546875" style="962" bestFit="1" customWidth="1"/>
    <col min="12789" max="12794" width="11.5703125" style="962" bestFit="1" customWidth="1"/>
    <col min="12795" max="12816" width="13.85546875" style="962" bestFit="1" customWidth="1"/>
    <col min="12817" max="13036" width="6.85546875" style="962"/>
    <col min="13037" max="13037" width="6.5703125" style="962" customWidth="1"/>
    <col min="13038" max="13038" width="13.85546875" style="962" bestFit="1" customWidth="1"/>
    <col min="13039" max="13039" width="35.42578125" style="962" customWidth="1"/>
    <col min="13040" max="13040" width="18.7109375" style="962" bestFit="1" customWidth="1"/>
    <col min="13041" max="13041" width="19" style="962" bestFit="1" customWidth="1"/>
    <col min="13042" max="13042" width="11.42578125" style="962" customWidth="1"/>
    <col min="13043" max="13044" width="10.85546875" style="962" bestFit="1" customWidth="1"/>
    <col min="13045" max="13050" width="11.5703125" style="962" bestFit="1" customWidth="1"/>
    <col min="13051" max="13072" width="13.85546875" style="962" bestFit="1" customWidth="1"/>
    <col min="13073" max="13292" width="6.85546875" style="962"/>
    <col min="13293" max="13293" width="6.5703125" style="962" customWidth="1"/>
    <col min="13294" max="13294" width="13.85546875" style="962" bestFit="1" customWidth="1"/>
    <col min="13295" max="13295" width="35.42578125" style="962" customWidth="1"/>
    <col min="13296" max="13296" width="18.7109375" style="962" bestFit="1" customWidth="1"/>
    <col min="13297" max="13297" width="19" style="962" bestFit="1" customWidth="1"/>
    <col min="13298" max="13298" width="11.42578125" style="962" customWidth="1"/>
    <col min="13299" max="13300" width="10.85546875" style="962" bestFit="1" customWidth="1"/>
    <col min="13301" max="13306" width="11.5703125" style="962" bestFit="1" customWidth="1"/>
    <col min="13307" max="13328" width="13.85546875" style="962" bestFit="1" customWidth="1"/>
    <col min="13329" max="13548" width="6.85546875" style="962"/>
    <col min="13549" max="13549" width="6.5703125" style="962" customWidth="1"/>
    <col min="13550" max="13550" width="13.85546875" style="962" bestFit="1" customWidth="1"/>
    <col min="13551" max="13551" width="35.42578125" style="962" customWidth="1"/>
    <col min="13552" max="13552" width="18.7109375" style="962" bestFit="1" customWidth="1"/>
    <col min="13553" max="13553" width="19" style="962" bestFit="1" customWidth="1"/>
    <col min="13554" max="13554" width="11.42578125" style="962" customWidth="1"/>
    <col min="13555" max="13556" width="10.85546875" style="962" bestFit="1" customWidth="1"/>
    <col min="13557" max="13562" width="11.5703125" style="962" bestFit="1" customWidth="1"/>
    <col min="13563" max="13584" width="13.85546875" style="962" bestFit="1" customWidth="1"/>
    <col min="13585" max="13804" width="6.85546875" style="962"/>
    <col min="13805" max="13805" width="6.5703125" style="962" customWidth="1"/>
    <col min="13806" max="13806" width="13.85546875" style="962" bestFit="1" customWidth="1"/>
    <col min="13807" max="13807" width="35.42578125" style="962" customWidth="1"/>
    <col min="13808" max="13808" width="18.7109375" style="962" bestFit="1" customWidth="1"/>
    <col min="13809" max="13809" width="19" style="962" bestFit="1" customWidth="1"/>
    <col min="13810" max="13810" width="11.42578125" style="962" customWidth="1"/>
    <col min="13811" max="13812" width="10.85546875" style="962" bestFit="1" customWidth="1"/>
    <col min="13813" max="13818" width="11.5703125" style="962" bestFit="1" customWidth="1"/>
    <col min="13819" max="13840" width="13.85546875" style="962" bestFit="1" customWidth="1"/>
    <col min="13841" max="14060" width="6.85546875" style="962"/>
    <col min="14061" max="14061" width="6.5703125" style="962" customWidth="1"/>
    <col min="14062" max="14062" width="13.85546875" style="962" bestFit="1" customWidth="1"/>
    <col min="14063" max="14063" width="35.42578125" style="962" customWidth="1"/>
    <col min="14064" max="14064" width="18.7109375" style="962" bestFit="1" customWidth="1"/>
    <col min="14065" max="14065" width="19" style="962" bestFit="1" customWidth="1"/>
    <col min="14066" max="14066" width="11.42578125" style="962" customWidth="1"/>
    <col min="14067" max="14068" width="10.85546875" style="962" bestFit="1" customWidth="1"/>
    <col min="14069" max="14074" width="11.5703125" style="962" bestFit="1" customWidth="1"/>
    <col min="14075" max="14096" width="13.85546875" style="962" bestFit="1" customWidth="1"/>
    <col min="14097" max="14316" width="6.85546875" style="962"/>
    <col min="14317" max="14317" width="6.5703125" style="962" customWidth="1"/>
    <col min="14318" max="14318" width="13.85546875" style="962" bestFit="1" customWidth="1"/>
    <col min="14319" max="14319" width="35.42578125" style="962" customWidth="1"/>
    <col min="14320" max="14320" width="18.7109375" style="962" bestFit="1" customWidth="1"/>
    <col min="14321" max="14321" width="19" style="962" bestFit="1" customWidth="1"/>
    <col min="14322" max="14322" width="11.42578125" style="962" customWidth="1"/>
    <col min="14323" max="14324" width="10.85546875" style="962" bestFit="1" customWidth="1"/>
    <col min="14325" max="14330" width="11.5703125" style="962" bestFit="1" customWidth="1"/>
    <col min="14331" max="14352" width="13.85546875" style="962" bestFit="1" customWidth="1"/>
    <col min="14353" max="14572" width="6.85546875" style="962"/>
    <col min="14573" max="14573" width="6.5703125" style="962" customWidth="1"/>
    <col min="14574" max="14574" width="13.85546875" style="962" bestFit="1" customWidth="1"/>
    <col min="14575" max="14575" width="35.42578125" style="962" customWidth="1"/>
    <col min="14576" max="14576" width="18.7109375" style="962" bestFit="1" customWidth="1"/>
    <col min="14577" max="14577" width="19" style="962" bestFit="1" customWidth="1"/>
    <col min="14578" max="14578" width="11.42578125" style="962" customWidth="1"/>
    <col min="14579" max="14580" width="10.85546875" style="962" bestFit="1" customWidth="1"/>
    <col min="14581" max="14586" width="11.5703125" style="962" bestFit="1" customWidth="1"/>
    <col min="14587" max="14608" width="13.85546875" style="962" bestFit="1" customWidth="1"/>
    <col min="14609" max="14828" width="6.85546875" style="962"/>
    <col min="14829" max="14829" width="6.5703125" style="962" customWidth="1"/>
    <col min="14830" max="14830" width="13.85546875" style="962" bestFit="1" customWidth="1"/>
    <col min="14831" max="14831" width="35.42578125" style="962" customWidth="1"/>
    <col min="14832" max="14832" width="18.7109375" style="962" bestFit="1" customWidth="1"/>
    <col min="14833" max="14833" width="19" style="962" bestFit="1" customWidth="1"/>
    <col min="14834" max="14834" width="11.42578125" style="962" customWidth="1"/>
    <col min="14835" max="14836" width="10.85546875" style="962" bestFit="1" customWidth="1"/>
    <col min="14837" max="14842" width="11.5703125" style="962" bestFit="1" customWidth="1"/>
    <col min="14843" max="14864" width="13.85546875" style="962" bestFit="1" customWidth="1"/>
    <col min="14865" max="15084" width="6.85546875" style="962"/>
    <col min="15085" max="15085" width="6.5703125" style="962" customWidth="1"/>
    <col min="15086" max="15086" width="13.85546875" style="962" bestFit="1" customWidth="1"/>
    <col min="15087" max="15087" width="35.42578125" style="962" customWidth="1"/>
    <col min="15088" max="15088" width="18.7109375" style="962" bestFit="1" customWidth="1"/>
    <col min="15089" max="15089" width="19" style="962" bestFit="1" customWidth="1"/>
    <col min="15090" max="15090" width="11.42578125" style="962" customWidth="1"/>
    <col min="15091" max="15092" width="10.85546875" style="962" bestFit="1" customWidth="1"/>
    <col min="15093" max="15098" width="11.5703125" style="962" bestFit="1" customWidth="1"/>
    <col min="15099" max="15120" width="13.85546875" style="962" bestFit="1" customWidth="1"/>
    <col min="15121" max="15340" width="6.85546875" style="962"/>
    <col min="15341" max="15341" width="6.5703125" style="962" customWidth="1"/>
    <col min="15342" max="15342" width="13.85546875" style="962" bestFit="1" customWidth="1"/>
    <col min="15343" max="15343" width="35.42578125" style="962" customWidth="1"/>
    <col min="15344" max="15344" width="18.7109375" style="962" bestFit="1" customWidth="1"/>
    <col min="15345" max="15345" width="19" style="962" bestFit="1" customWidth="1"/>
    <col min="15346" max="15346" width="11.42578125" style="962" customWidth="1"/>
    <col min="15347" max="15348" width="10.85546875" style="962" bestFit="1" customWidth="1"/>
    <col min="15349" max="15354" width="11.5703125" style="962" bestFit="1" customWidth="1"/>
    <col min="15355" max="15376" width="13.85546875" style="962" bestFit="1" customWidth="1"/>
    <col min="15377" max="15596" width="6.85546875" style="962"/>
    <col min="15597" max="15597" width="6.5703125" style="962" customWidth="1"/>
    <col min="15598" max="15598" width="13.85546875" style="962" bestFit="1" customWidth="1"/>
    <col min="15599" max="15599" width="35.42578125" style="962" customWidth="1"/>
    <col min="15600" max="15600" width="18.7109375" style="962" bestFit="1" customWidth="1"/>
    <col min="15601" max="15601" width="19" style="962" bestFit="1" customWidth="1"/>
    <col min="15602" max="15602" width="11.42578125" style="962" customWidth="1"/>
    <col min="15603" max="15604" width="10.85546875" style="962" bestFit="1" customWidth="1"/>
    <col min="15605" max="15610" width="11.5703125" style="962" bestFit="1" customWidth="1"/>
    <col min="15611" max="15632" width="13.85546875" style="962" bestFit="1" customWidth="1"/>
    <col min="15633" max="15852" width="6.85546875" style="962"/>
    <col min="15853" max="15853" width="6.5703125" style="962" customWidth="1"/>
    <col min="15854" max="15854" width="13.85546875" style="962" bestFit="1" customWidth="1"/>
    <col min="15855" max="15855" width="35.42578125" style="962" customWidth="1"/>
    <col min="15856" max="15856" width="18.7109375" style="962" bestFit="1" customWidth="1"/>
    <col min="15857" max="15857" width="19" style="962" bestFit="1" customWidth="1"/>
    <col min="15858" max="15858" width="11.42578125" style="962" customWidth="1"/>
    <col min="15859" max="15860" width="10.85546875" style="962" bestFit="1" customWidth="1"/>
    <col min="15861" max="15866" width="11.5703125" style="962" bestFit="1" customWidth="1"/>
    <col min="15867" max="15888" width="13.85546875" style="962" bestFit="1" customWidth="1"/>
    <col min="15889" max="16108" width="6.85546875" style="962"/>
    <col min="16109" max="16109" width="6.5703125" style="962" customWidth="1"/>
    <col min="16110" max="16110" width="13.85546875" style="962" bestFit="1" customWidth="1"/>
    <col min="16111" max="16111" width="35.42578125" style="962" customWidth="1"/>
    <col min="16112" max="16112" width="18.7109375" style="962" bestFit="1" customWidth="1"/>
    <col min="16113" max="16113" width="19" style="962" bestFit="1" customWidth="1"/>
    <col min="16114" max="16114" width="11.42578125" style="962" customWidth="1"/>
    <col min="16115" max="16116" width="10.85546875" style="962" bestFit="1" customWidth="1"/>
    <col min="16117" max="16122" width="11.5703125" style="962" bestFit="1" customWidth="1"/>
    <col min="16123" max="16144" width="13.85546875" style="962" bestFit="1" customWidth="1"/>
    <col min="16145" max="16384" width="6.85546875" style="962"/>
  </cols>
  <sheetData>
    <row r="1" spans="1:16" ht="21">
      <c r="A1" s="960" t="s">
        <v>584</v>
      </c>
      <c r="B1" s="961"/>
      <c r="C1" s="961"/>
      <c r="D1" s="961"/>
      <c r="E1" s="961"/>
      <c r="F1" s="961"/>
      <c r="G1" s="961"/>
      <c r="H1" s="961"/>
      <c r="I1" s="961"/>
      <c r="J1" s="961"/>
      <c r="K1" s="961"/>
      <c r="L1" s="961"/>
      <c r="M1" s="961"/>
      <c r="N1" s="961"/>
      <c r="O1" s="961"/>
      <c r="P1" s="961"/>
    </row>
    <row r="2" spans="1:16">
      <c r="A2" s="963" t="str">
        <f>[5]Master!C1</f>
        <v>Date as on 01.07.2018</v>
      </c>
    </row>
    <row r="3" spans="1:16" ht="57" customHeight="1">
      <c r="A3" s="964" t="s">
        <v>13</v>
      </c>
      <c r="B3" s="964" t="s">
        <v>3</v>
      </c>
      <c r="C3" s="964" t="s">
        <v>15</v>
      </c>
      <c r="D3" s="965" t="s">
        <v>315</v>
      </c>
      <c r="E3" s="965" t="s">
        <v>408</v>
      </c>
      <c r="F3" s="1254" t="s">
        <v>317</v>
      </c>
      <c r="G3" s="1254"/>
      <c r="H3" s="1254"/>
      <c r="I3" s="1254"/>
      <c r="J3" s="1254"/>
      <c r="K3" s="1254"/>
      <c r="L3" s="1254"/>
      <c r="M3" s="1254"/>
      <c r="N3" s="1254"/>
      <c r="O3" s="1254"/>
      <c r="P3" s="1254"/>
    </row>
    <row r="4" spans="1:16">
      <c r="B4" s="966"/>
      <c r="C4" s="966"/>
      <c r="D4" s="966"/>
      <c r="E4" s="966"/>
      <c r="F4" s="967">
        <v>1000</v>
      </c>
      <c r="G4" s="967">
        <v>10000</v>
      </c>
      <c r="H4" s="967">
        <v>20000</v>
      </c>
      <c r="I4" s="967">
        <v>30000</v>
      </c>
      <c r="J4" s="967">
        <v>40000</v>
      </c>
      <c r="K4" s="967">
        <v>50000</v>
      </c>
      <c r="L4" s="967">
        <v>60000</v>
      </c>
      <c r="M4" s="967">
        <v>70000</v>
      </c>
      <c r="N4" s="967">
        <v>80000</v>
      </c>
      <c r="O4" s="967">
        <v>90000</v>
      </c>
      <c r="P4" s="967">
        <v>100000</v>
      </c>
    </row>
    <row r="5" spans="1:16">
      <c r="A5" s="968" t="s">
        <v>318</v>
      </c>
      <c r="B5" s="966"/>
      <c r="C5" s="966"/>
      <c r="D5" s="966"/>
      <c r="E5" s="966"/>
      <c r="F5" s="966"/>
      <c r="G5" s="969"/>
      <c r="H5" s="969"/>
      <c r="I5" s="969"/>
      <c r="J5" s="969"/>
      <c r="K5" s="969"/>
      <c r="L5" s="969"/>
      <c r="M5" s="969"/>
      <c r="N5" s="969"/>
      <c r="O5" s="969"/>
      <c r="P5" s="969"/>
    </row>
    <row r="6" spans="1:16">
      <c r="A6" s="970">
        <v>1</v>
      </c>
      <c r="B6" s="971" t="str">
        <f>[5]Master!A14</f>
        <v>0888083119</v>
      </c>
      <c r="C6" s="972" t="s">
        <v>632</v>
      </c>
      <c r="D6" s="970">
        <v>3.3</v>
      </c>
      <c r="E6" s="973">
        <f>VLOOKUP($B6,MRP!A:B,2,0)</f>
        <v>325</v>
      </c>
      <c r="F6" s="973"/>
      <c r="G6" s="974">
        <f>$D$6*$E$6</f>
        <v>1072.5</v>
      </c>
      <c r="H6" s="974">
        <f t="shared" ref="H6:P6" si="0">$D$6*$E$6</f>
        <v>1072.5</v>
      </c>
      <c r="I6" s="974">
        <f t="shared" si="0"/>
        <v>1072.5</v>
      </c>
      <c r="J6" s="974">
        <f t="shared" si="0"/>
        <v>1072.5</v>
      </c>
      <c r="K6" s="974">
        <f t="shared" si="0"/>
        <v>1072.5</v>
      </c>
      <c r="L6" s="974">
        <f t="shared" si="0"/>
        <v>1072.5</v>
      </c>
      <c r="M6" s="974">
        <f t="shared" si="0"/>
        <v>1072.5</v>
      </c>
      <c r="N6" s="974">
        <f t="shared" si="0"/>
        <v>1072.5</v>
      </c>
      <c r="O6" s="974">
        <f t="shared" si="0"/>
        <v>1072.5</v>
      </c>
      <c r="P6" s="974">
        <f t="shared" si="0"/>
        <v>1072.5</v>
      </c>
    </row>
    <row r="7" spans="1:16">
      <c r="A7" s="970">
        <v>2</v>
      </c>
      <c r="B7" s="975" t="str">
        <f>[5]Master!A31</f>
        <v>90915YZZE1</v>
      </c>
      <c r="C7" s="972" t="str">
        <f>[5]Master!B31</f>
        <v>Engine Oil Filter</v>
      </c>
      <c r="D7" s="970">
        <v>1</v>
      </c>
      <c r="E7" s="973">
        <f>VLOOKUP($B7,MRP!A:B,2,0)</f>
        <v>470</v>
      </c>
      <c r="F7" s="973"/>
      <c r="G7" s="974">
        <f t="shared" ref="G7:P7" si="1">$D$7*$E$7</f>
        <v>470</v>
      </c>
      <c r="H7" s="974">
        <f t="shared" si="1"/>
        <v>470</v>
      </c>
      <c r="I7" s="974">
        <f t="shared" si="1"/>
        <v>470</v>
      </c>
      <c r="J7" s="974">
        <f t="shared" si="1"/>
        <v>470</v>
      </c>
      <c r="K7" s="974">
        <f t="shared" si="1"/>
        <v>470</v>
      </c>
      <c r="L7" s="974">
        <f t="shared" si="1"/>
        <v>470</v>
      </c>
      <c r="M7" s="974">
        <f t="shared" si="1"/>
        <v>470</v>
      </c>
      <c r="N7" s="974">
        <f t="shared" si="1"/>
        <v>470</v>
      </c>
      <c r="O7" s="974">
        <f t="shared" si="1"/>
        <v>470</v>
      </c>
      <c r="P7" s="974">
        <f t="shared" si="1"/>
        <v>470</v>
      </c>
    </row>
    <row r="8" spans="1:16" s="980" customFormat="1">
      <c r="A8" s="976">
        <v>3</v>
      </c>
      <c r="B8" s="977" t="s">
        <v>585</v>
      </c>
      <c r="C8" s="972" t="s">
        <v>18</v>
      </c>
      <c r="D8" s="970">
        <v>1</v>
      </c>
      <c r="E8" s="973">
        <f>VLOOKUP($B8,MRP!A:B,2,0)</f>
        <v>46.5</v>
      </c>
      <c r="F8" s="978"/>
      <c r="G8" s="979">
        <f t="shared" ref="G8:P8" si="2">$D$8*$E$8</f>
        <v>46.5</v>
      </c>
      <c r="H8" s="979">
        <f t="shared" si="2"/>
        <v>46.5</v>
      </c>
      <c r="I8" s="979">
        <f t="shared" si="2"/>
        <v>46.5</v>
      </c>
      <c r="J8" s="979">
        <f t="shared" si="2"/>
        <v>46.5</v>
      </c>
      <c r="K8" s="979">
        <f t="shared" si="2"/>
        <v>46.5</v>
      </c>
      <c r="L8" s="979">
        <f t="shared" si="2"/>
        <v>46.5</v>
      </c>
      <c r="M8" s="979">
        <f t="shared" si="2"/>
        <v>46.5</v>
      </c>
      <c r="N8" s="979">
        <f t="shared" si="2"/>
        <v>46.5</v>
      </c>
      <c r="O8" s="979">
        <f t="shared" si="2"/>
        <v>46.5</v>
      </c>
      <c r="P8" s="979">
        <f t="shared" si="2"/>
        <v>46.5</v>
      </c>
    </row>
    <row r="9" spans="1:16">
      <c r="A9" s="970">
        <v>4</v>
      </c>
      <c r="B9" s="975" t="s">
        <v>157</v>
      </c>
      <c r="C9" s="972" t="str">
        <f>VLOOKUP(B9,[6]Master!$A$13:$D$37,2,0)</f>
        <v>Air Cleaner Filter</v>
      </c>
      <c r="D9" s="970">
        <v>1</v>
      </c>
      <c r="E9" s="973">
        <f>VLOOKUP($B9,MRP!A:B,2,0)</f>
        <v>235</v>
      </c>
      <c r="F9" s="973"/>
      <c r="G9" s="974"/>
      <c r="H9" s="974"/>
      <c r="I9" s="974"/>
      <c r="J9" s="974">
        <f>$D$9*$E$9</f>
        <v>235</v>
      </c>
      <c r="K9" s="974"/>
      <c r="L9" s="974"/>
      <c r="M9" s="974"/>
      <c r="N9" s="974">
        <f>$D$9*$E$9</f>
        <v>235</v>
      </c>
      <c r="O9" s="974"/>
      <c r="P9" s="974"/>
    </row>
    <row r="10" spans="1:16">
      <c r="A10" s="970">
        <v>5</v>
      </c>
      <c r="B10" s="975" t="s">
        <v>457</v>
      </c>
      <c r="C10" s="972" t="s">
        <v>17</v>
      </c>
      <c r="D10" s="970">
        <v>1</v>
      </c>
      <c r="E10" s="973">
        <f>VLOOKUP($B10,MRP!A:B,2,0)</f>
        <v>1999</v>
      </c>
      <c r="F10" s="973"/>
      <c r="G10" s="974"/>
      <c r="I10" s="974">
        <f>$D$10*$E$10</f>
        <v>1999</v>
      </c>
      <c r="J10" s="974"/>
      <c r="K10" s="974"/>
      <c r="L10" s="974">
        <f>$D$10*$E$10</f>
        <v>1999</v>
      </c>
      <c r="M10" s="974"/>
      <c r="N10" s="974"/>
      <c r="O10" s="974">
        <f>$D$10*$E$10</f>
        <v>1999</v>
      </c>
      <c r="P10" s="974"/>
    </row>
    <row r="11" spans="1:16" s="981" customFormat="1">
      <c r="A11" s="970">
        <v>6</v>
      </c>
      <c r="B11" s="971" t="str">
        <f>[6]Master!A23</f>
        <v>0888980074</v>
      </c>
      <c r="C11" s="972" t="str">
        <f>VLOOKUP(B11,[6]Master!$A$13:$D$37,2,0)</f>
        <v>Super Long Life Coolant</v>
      </c>
      <c r="D11" s="970">
        <v>4.7</v>
      </c>
      <c r="E11" s="973">
        <f>VLOOKUP($B11,MRP!A:B,2,0)</f>
        <v>301</v>
      </c>
      <c r="F11" s="973"/>
      <c r="G11" s="974"/>
      <c r="H11" s="974"/>
      <c r="I11" s="974"/>
      <c r="J11" s="974"/>
      <c r="K11" s="974"/>
      <c r="L11" s="974"/>
      <c r="M11" s="974"/>
      <c r="N11" s="974"/>
      <c r="O11" s="974"/>
      <c r="P11" s="974"/>
    </row>
    <row r="12" spans="1:16">
      <c r="A12" s="976">
        <v>7</v>
      </c>
      <c r="B12" s="971" t="str">
        <f>[6]Master!A24</f>
        <v>0882380015</v>
      </c>
      <c r="C12" s="972" t="str">
        <f>VLOOKUP(B12,[6]Master!$A$13:$D$37,2,0)</f>
        <v>Brake Fluid (250 ml)</v>
      </c>
      <c r="D12" s="970">
        <v>2</v>
      </c>
      <c r="E12" s="973">
        <f>VLOOKUP($B12,MRP!A:B,2,0)</f>
        <v>172.5</v>
      </c>
      <c r="F12" s="973"/>
      <c r="G12" s="974"/>
      <c r="H12" s="974"/>
      <c r="I12" s="974"/>
      <c r="J12" s="974">
        <f>$D$12*$E$12</f>
        <v>345</v>
      </c>
      <c r="K12" s="974"/>
      <c r="L12" s="974"/>
      <c r="M12" s="974"/>
      <c r="N12" s="974">
        <f>$D$12*$E$12</f>
        <v>345</v>
      </c>
      <c r="O12" s="974"/>
      <c r="P12" s="974"/>
    </row>
    <row r="13" spans="1:16">
      <c r="A13" s="970">
        <v>9</v>
      </c>
      <c r="B13" s="971" t="str">
        <f>[5]Master!A33</f>
        <v>9091901275</v>
      </c>
      <c r="C13" s="963" t="s">
        <v>8</v>
      </c>
      <c r="D13" s="970">
        <v>4</v>
      </c>
      <c r="E13" s="973">
        <f>VLOOKUP($B13,MRP!A:B,2,0)</f>
        <v>1614.5</v>
      </c>
      <c r="F13" s="973"/>
      <c r="G13" s="974"/>
      <c r="H13" s="974"/>
      <c r="I13" s="974"/>
      <c r="J13" s="974"/>
      <c r="K13" s="974"/>
      <c r="L13" s="974"/>
      <c r="M13" s="974"/>
      <c r="N13" s="974"/>
      <c r="O13" s="974"/>
      <c r="P13" s="974">
        <f>$D$13*$E$13</f>
        <v>6458</v>
      </c>
    </row>
    <row r="14" spans="1:16">
      <c r="A14" s="970">
        <v>10</v>
      </c>
      <c r="B14" s="975" t="str">
        <f>[5]Master!A34</f>
        <v>777040D110</v>
      </c>
      <c r="C14" s="972" t="str">
        <f>[5]Master!B34</f>
        <v>Fuel Filter</v>
      </c>
      <c r="D14" s="970">
        <v>1</v>
      </c>
      <c r="E14" s="973">
        <f>VLOOKUP($B14,MRP!A:B,2,0)</f>
        <v>1668</v>
      </c>
      <c r="F14" s="973"/>
      <c r="G14" s="974"/>
      <c r="H14" s="974"/>
      <c r="I14" s="974"/>
      <c r="J14" s="974"/>
      <c r="K14" s="974"/>
      <c r="L14" s="974"/>
      <c r="M14" s="974"/>
      <c r="N14" s="974">
        <f>$D$14*$E$14</f>
        <v>1668</v>
      </c>
      <c r="O14" s="974"/>
      <c r="P14" s="974"/>
    </row>
    <row r="15" spans="1:16">
      <c r="B15" s="982"/>
      <c r="C15" s="963"/>
      <c r="E15" s="983"/>
      <c r="F15" s="983"/>
      <c r="G15" s="984"/>
      <c r="H15" s="984"/>
      <c r="I15" s="984"/>
      <c r="J15" s="984"/>
      <c r="K15" s="984"/>
      <c r="L15" s="984"/>
      <c r="M15" s="984"/>
      <c r="N15" s="984"/>
      <c r="O15" s="984"/>
      <c r="P15" s="984"/>
    </row>
    <row r="16" spans="1:16">
      <c r="B16" s="982"/>
      <c r="C16" s="963"/>
      <c r="E16" s="983"/>
      <c r="F16" s="983"/>
      <c r="G16" s="984"/>
      <c r="H16" s="984"/>
      <c r="I16" s="984"/>
      <c r="J16" s="984"/>
      <c r="K16" s="984"/>
      <c r="L16" s="984"/>
      <c r="M16" s="984"/>
      <c r="N16" s="984"/>
      <c r="O16" s="984"/>
      <c r="P16" s="984"/>
    </row>
    <row r="17" spans="1:16">
      <c r="B17" s="985"/>
      <c r="C17" s="963"/>
      <c r="D17" s="986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</row>
    <row r="18" spans="1:16" s="966" customFormat="1">
      <c r="B18" s="988" t="s">
        <v>226</v>
      </c>
      <c r="C18" s="989" t="s">
        <v>319</v>
      </c>
      <c r="E18" s="990"/>
      <c r="F18" s="1003" t="s">
        <v>225</v>
      </c>
      <c r="G18" s="991">
        <f t="shared" ref="G18:P18" si="3">SUM(G6:G14)</f>
        <v>1589</v>
      </c>
      <c r="H18" s="991">
        <f t="shared" si="3"/>
        <v>1589</v>
      </c>
      <c r="I18" s="991">
        <f t="shared" si="3"/>
        <v>3588</v>
      </c>
      <c r="J18" s="991">
        <f t="shared" si="3"/>
        <v>2169</v>
      </c>
      <c r="K18" s="991">
        <f t="shared" si="3"/>
        <v>1589</v>
      </c>
      <c r="L18" s="991">
        <f t="shared" si="3"/>
        <v>3588</v>
      </c>
      <c r="M18" s="991">
        <f t="shared" si="3"/>
        <v>1589</v>
      </c>
      <c r="N18" s="991">
        <f t="shared" si="3"/>
        <v>3837</v>
      </c>
      <c r="O18" s="991">
        <f t="shared" si="3"/>
        <v>3588</v>
      </c>
      <c r="P18" s="991">
        <f t="shared" si="3"/>
        <v>8047</v>
      </c>
    </row>
    <row r="19" spans="1:16">
      <c r="C19" s="963"/>
      <c r="D19" s="986"/>
      <c r="E19" s="992"/>
      <c r="F19" s="983"/>
      <c r="G19" s="984"/>
      <c r="H19" s="984"/>
      <c r="I19" s="984"/>
      <c r="J19" s="984"/>
      <c r="K19" s="984"/>
      <c r="L19" s="984"/>
      <c r="M19" s="984"/>
      <c r="N19" s="984"/>
      <c r="O19" s="984"/>
      <c r="P19" s="984"/>
    </row>
    <row r="20" spans="1:16">
      <c r="A20" s="970">
        <v>11</v>
      </c>
      <c r="B20" s="988" t="s">
        <v>227</v>
      </c>
      <c r="C20" s="989" t="s">
        <v>320</v>
      </c>
      <c r="D20" s="966"/>
      <c r="E20" s="990"/>
      <c r="F20" s="993" t="s">
        <v>572</v>
      </c>
      <c r="G20" s="993" t="s">
        <v>572</v>
      </c>
      <c r="H20" s="993" t="s">
        <v>572</v>
      </c>
      <c r="I20" s="994">
        <f>'PM &amp; GR Charge'!C71</f>
        <v>2218.4</v>
      </c>
      <c r="J20" s="994">
        <f>'PM &amp; GR Charge'!D71</f>
        <v>2395.4</v>
      </c>
      <c r="K20" s="994">
        <f>I20</f>
        <v>2218.4</v>
      </c>
      <c r="L20" s="994">
        <f>I20</f>
        <v>2218.4</v>
      </c>
      <c r="M20" s="994">
        <f>I20</f>
        <v>2218.4</v>
      </c>
      <c r="N20" s="994">
        <f>J20</f>
        <v>2395.4</v>
      </c>
      <c r="O20" s="994">
        <f>I20</f>
        <v>2218.4</v>
      </c>
      <c r="P20" s="994">
        <f>I20</f>
        <v>2218.4</v>
      </c>
    </row>
    <row r="21" spans="1:16">
      <c r="O21" s="995"/>
      <c r="P21" s="996"/>
    </row>
    <row r="22" spans="1:16" s="966" customFormat="1">
      <c r="B22" s="997" t="s">
        <v>321</v>
      </c>
      <c r="C22" s="998" t="s">
        <v>322</v>
      </c>
      <c r="E22" s="961"/>
      <c r="F22" s="1004" t="s">
        <v>225</v>
      </c>
      <c r="G22" s="999">
        <f>G18</f>
        <v>1589</v>
      </c>
      <c r="H22" s="999">
        <f>H18</f>
        <v>1589</v>
      </c>
      <c r="I22" s="999">
        <f>I18+I20</f>
        <v>5806.4</v>
      </c>
      <c r="J22" s="999">
        <f t="shared" ref="J22:P22" si="4">J18+J20</f>
        <v>4564.3999999999996</v>
      </c>
      <c r="K22" s="999">
        <f t="shared" si="4"/>
        <v>3807.4</v>
      </c>
      <c r="L22" s="999">
        <f t="shared" si="4"/>
        <v>5806.4</v>
      </c>
      <c r="M22" s="999">
        <f t="shared" si="4"/>
        <v>3807.4</v>
      </c>
      <c r="N22" s="999">
        <f t="shared" si="4"/>
        <v>6232.4</v>
      </c>
      <c r="O22" s="999">
        <f t="shared" si="4"/>
        <v>5806.4</v>
      </c>
      <c r="P22" s="999">
        <f t="shared" si="4"/>
        <v>10265.4</v>
      </c>
    </row>
    <row r="23" spans="1:16">
      <c r="C23" s="1000" t="s">
        <v>323</v>
      </c>
      <c r="P23" s="1001">
        <f>SUM(F22:P22)/P4</f>
        <v>0.49274200000000007</v>
      </c>
    </row>
    <row r="24" spans="1:16">
      <c r="O24" s="995"/>
      <c r="P24" s="996"/>
    </row>
  </sheetData>
  <protectedRanges>
    <protectedRange sqref="E6:E16" name="Range1_2"/>
  </protectedRanges>
  <mergeCells count="1">
    <mergeCell ref="F3:P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S42"/>
  <sheetViews>
    <sheetView view="pageBreakPreview" zoomScale="85" zoomScaleNormal="100" zoomScaleSheetLayoutView="85" workbookViewId="0">
      <selection activeCell="Q5" sqref="Q5"/>
    </sheetView>
  </sheetViews>
  <sheetFormatPr defaultColWidth="9.140625" defaultRowHeight="15"/>
  <cols>
    <col min="1" max="1" width="1" style="251" customWidth="1"/>
    <col min="2" max="2" width="27.42578125" style="269" customWidth="1"/>
    <col min="3" max="4" width="13.7109375" style="253" customWidth="1"/>
    <col min="5" max="10" width="10.7109375" style="254" customWidth="1"/>
    <col min="11" max="15" width="10.7109375" style="251" customWidth="1"/>
    <col min="16" max="16" width="0.85546875" style="251" customWidth="1"/>
    <col min="17" max="17" width="9.140625" style="251"/>
    <col min="18" max="18" width="12.28515625" style="251" bestFit="1" customWidth="1"/>
    <col min="19" max="19" width="41.140625" style="251" customWidth="1"/>
    <col min="20" max="16384" width="9.140625" style="251"/>
  </cols>
  <sheetData>
    <row r="1" spans="1:15" ht="39.950000000000003" customHeight="1">
      <c r="B1" s="1153"/>
      <c r="C1" s="1255" t="s">
        <v>609</v>
      </c>
      <c r="D1" s="1255"/>
      <c r="E1" s="1255"/>
      <c r="F1" s="1255"/>
      <c r="G1" s="1255"/>
      <c r="H1" s="1255"/>
      <c r="I1" s="1255"/>
      <c r="J1" s="1255"/>
      <c r="K1" s="897"/>
      <c r="L1" s="1154" t="str">
        <f>'Dlr Category'!D4</f>
        <v>A++</v>
      </c>
      <c r="M1" s="1154" t="s">
        <v>596</v>
      </c>
      <c r="N1" s="897"/>
      <c r="O1" s="898"/>
    </row>
    <row r="2" spans="1:15" ht="35.1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5.1" customHeight="1">
      <c r="A3" s="1238"/>
      <c r="B3" s="1259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5.1" customHeight="1">
      <c r="A4" s="1238"/>
      <c r="B4" s="1009" t="str">
        <f>VLOOKUP(C28,'Yaris Petrol'!B6:C14,2,0)</f>
        <v>Engine Oil Mineral</v>
      </c>
      <c r="C4" s="1010">
        <f>VLOOKUP(C28,'Yaris Petrol'!B6:D14,3,0)</f>
        <v>3.3</v>
      </c>
      <c r="D4" s="1011">
        <f>VLOOKUP(C28,'Yaris Petrol'!B6:E14,4,0)</f>
        <v>325</v>
      </c>
      <c r="E4" s="1012"/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2" t="s">
        <v>286</v>
      </c>
      <c r="O4" s="1013" t="s">
        <v>286</v>
      </c>
    </row>
    <row r="5" spans="1:15" ht="35.1" customHeight="1">
      <c r="A5" s="1238"/>
      <c r="B5" s="1009" t="str">
        <f>VLOOKUP(C29,'Yaris Petrol'!B7:C15,2,0)</f>
        <v>Engine Oil Filter</v>
      </c>
      <c r="C5" s="1010">
        <f>VLOOKUP(C29,'Yaris Petrol'!B7:D15,3,0)</f>
        <v>1</v>
      </c>
      <c r="D5" s="1011">
        <f>VLOOKUP(C29,'Yaris Petrol'!B7:E15,4,0)</f>
        <v>470</v>
      </c>
      <c r="E5" s="1012"/>
      <c r="F5" s="1012" t="s">
        <v>286</v>
      </c>
      <c r="G5" s="1012" t="s">
        <v>286</v>
      </c>
      <c r="H5" s="1012" t="s">
        <v>286</v>
      </c>
      <c r="I5" s="1012" t="s">
        <v>286</v>
      </c>
      <c r="J5" s="1012" t="s">
        <v>286</v>
      </c>
      <c r="K5" s="1012" t="s">
        <v>286</v>
      </c>
      <c r="L5" s="1012" t="s">
        <v>286</v>
      </c>
      <c r="M5" s="1012" t="s">
        <v>286</v>
      </c>
      <c r="N5" s="1012" t="s">
        <v>286</v>
      </c>
      <c r="O5" s="1013" t="s">
        <v>286</v>
      </c>
    </row>
    <row r="6" spans="1:15" ht="35.1" customHeight="1">
      <c r="A6" s="1238"/>
      <c r="B6" s="1009" t="str">
        <f>VLOOKUP(C30,'Yaris Petrol'!B8:C16,2,0)</f>
        <v>Gasket Engine Oil Drain Plug</v>
      </c>
      <c r="C6" s="1010">
        <f>VLOOKUP(C30,'Yaris Petrol'!B8:D16,3,0)</f>
        <v>1</v>
      </c>
      <c r="D6" s="1011">
        <f>VLOOKUP(C30,'Yaris Petrol'!B8:E16,4,0)</f>
        <v>46.5</v>
      </c>
      <c r="E6" s="1012"/>
      <c r="F6" s="1012" t="s">
        <v>286</v>
      </c>
      <c r="G6" s="1012" t="s">
        <v>286</v>
      </c>
      <c r="H6" s="1012" t="s">
        <v>286</v>
      </c>
      <c r="I6" s="1012" t="s">
        <v>286</v>
      </c>
      <c r="J6" s="1012" t="s">
        <v>286</v>
      </c>
      <c r="K6" s="1012" t="s">
        <v>286</v>
      </c>
      <c r="L6" s="1012" t="s">
        <v>286</v>
      </c>
      <c r="M6" s="1012" t="s">
        <v>286</v>
      </c>
      <c r="N6" s="1012" t="s">
        <v>286</v>
      </c>
      <c r="O6" s="1013" t="s">
        <v>286</v>
      </c>
    </row>
    <row r="7" spans="1:15" ht="35.1" customHeight="1">
      <c r="A7" s="1238"/>
      <c r="B7" s="1009" t="str">
        <f>VLOOKUP(C31,'Yaris Petrol'!B9:C17,2,0)</f>
        <v>Air Cleaner Filter</v>
      </c>
      <c r="C7" s="1010">
        <f>VLOOKUP(C31,'Yaris Petrol'!B9:D17,3,0)</f>
        <v>1</v>
      </c>
      <c r="D7" s="1011">
        <f>VLOOKUP(C31,'Yaris Petrol'!B9:E17,4,0)</f>
        <v>235</v>
      </c>
      <c r="E7" s="1012"/>
      <c r="F7" s="1012"/>
      <c r="G7" s="1012" t="s">
        <v>576</v>
      </c>
      <c r="H7" s="1012"/>
      <c r="I7" s="1012" t="s">
        <v>286</v>
      </c>
      <c r="J7" s="1012"/>
      <c r="K7" s="1012" t="s">
        <v>576</v>
      </c>
      <c r="L7" s="1012"/>
      <c r="M7" s="1012" t="s">
        <v>286</v>
      </c>
      <c r="N7" s="1012"/>
      <c r="O7" s="1013" t="s">
        <v>576</v>
      </c>
    </row>
    <row r="8" spans="1:15" ht="35.1" customHeight="1">
      <c r="A8" s="1238"/>
      <c r="B8" s="1009" t="str">
        <f>VLOOKUP(C32,'Yaris Petrol'!B10:C18,2,0)</f>
        <v>Air Conditioning Filter</v>
      </c>
      <c r="C8" s="1010">
        <f>VLOOKUP(C32,'Yaris Petrol'!B10:D18,3,0)</f>
        <v>1</v>
      </c>
      <c r="D8" s="1011">
        <f>VLOOKUP(C32,'Yaris Petrol'!B10:E18,4,0)</f>
        <v>1999</v>
      </c>
      <c r="E8" s="1012"/>
      <c r="F8" s="1012"/>
      <c r="G8" s="1012"/>
      <c r="H8" s="1012" t="s">
        <v>286</v>
      </c>
      <c r="I8" s="1012"/>
      <c r="J8" s="1012"/>
      <c r="K8" s="1012" t="s">
        <v>286</v>
      </c>
      <c r="L8" s="1012"/>
      <c r="M8" s="1012"/>
      <c r="N8" s="1012" t="s">
        <v>286</v>
      </c>
      <c r="O8" s="1013"/>
    </row>
    <row r="9" spans="1:15" ht="35.1" customHeight="1">
      <c r="A9" s="1238"/>
      <c r="B9" s="1009" t="str">
        <f>VLOOKUP(C33,'Yaris Petrol'!B11:C19,2,0)</f>
        <v>Super Long Life Coolant</v>
      </c>
      <c r="C9" s="1010">
        <f>VLOOKUP(C33,'Yaris Petrol'!B11:D19,3,0)</f>
        <v>4.7</v>
      </c>
      <c r="D9" s="1011">
        <f>VLOOKUP(C33,'Yaris Petrol'!B11:E19,4,0)</f>
        <v>301</v>
      </c>
      <c r="E9" s="1012"/>
      <c r="F9" s="1012"/>
      <c r="G9" s="1012"/>
      <c r="H9" s="1012"/>
      <c r="I9" s="1012" t="s">
        <v>576</v>
      </c>
      <c r="J9" s="1012"/>
      <c r="K9" s="1012"/>
      <c r="L9" s="1012"/>
      <c r="M9" s="1012" t="s">
        <v>576</v>
      </c>
      <c r="N9" s="1012"/>
      <c r="O9" s="1013"/>
    </row>
    <row r="10" spans="1:15" ht="35.1" customHeight="1">
      <c r="A10" s="1238"/>
      <c r="B10" s="1009" t="str">
        <f>VLOOKUP(C34,'Yaris Petrol'!B12:C20,2,0)</f>
        <v>Brake Fluid (250 ml)</v>
      </c>
      <c r="C10" s="1010">
        <f>VLOOKUP(C34,'Yaris Petrol'!B12:D20,3,0)</f>
        <v>2</v>
      </c>
      <c r="D10" s="1011">
        <f>VLOOKUP(C34,'Yaris Petrol'!B12:E20,4,0)</f>
        <v>172.5</v>
      </c>
      <c r="E10" s="1012"/>
      <c r="F10" s="1012"/>
      <c r="G10" s="1012"/>
      <c r="H10" s="1012"/>
      <c r="I10" s="1012" t="s">
        <v>286</v>
      </c>
      <c r="J10" s="1012"/>
      <c r="K10" s="1012"/>
      <c r="L10" s="1012"/>
      <c r="M10" s="1012" t="s">
        <v>286</v>
      </c>
      <c r="N10" s="1012"/>
      <c r="O10" s="1013"/>
    </row>
    <row r="11" spans="1:15" ht="35.1" customHeight="1">
      <c r="A11" s="1238"/>
      <c r="B11" s="1009" t="str">
        <f>VLOOKUP(C37,'Yaris Petrol'!B13:C21,2,0)</f>
        <v>Fuel Filter</v>
      </c>
      <c r="C11" s="1010">
        <f>VLOOKUP(C37,'Yaris Petrol'!B13:D21,3,0)</f>
        <v>1</v>
      </c>
      <c r="D11" s="1011">
        <f>VLOOKUP(C37,'Yaris Petrol'!B13:E21,4,0)</f>
        <v>1668</v>
      </c>
      <c r="E11" s="1012"/>
      <c r="F11" s="1012"/>
      <c r="G11" s="1012"/>
      <c r="H11" s="1012"/>
      <c r="I11" s="1012"/>
      <c r="J11" s="1012"/>
      <c r="K11" s="1012"/>
      <c r="L11" s="1012"/>
      <c r="M11" s="1012" t="s">
        <v>286</v>
      </c>
      <c r="N11" s="1012"/>
      <c r="O11" s="1013"/>
    </row>
    <row r="12" spans="1:15" ht="35.1" customHeight="1">
      <c r="A12" s="1238"/>
      <c r="B12" s="1014" t="str">
        <f>VLOOKUP(C36,'Yaris Petrol'!B13:C22,2,0)</f>
        <v>Spark Plug</v>
      </c>
      <c r="C12" s="1015">
        <f>VLOOKUP(C36,'Yaris Petrol'!B13:D22,3,0)</f>
        <v>4</v>
      </c>
      <c r="D12" s="1016">
        <f>VLOOKUP(C36,'Yaris Petrol'!B13:E22,4,0)</f>
        <v>1614.5</v>
      </c>
      <c r="E12" s="1017"/>
      <c r="F12" s="1017"/>
      <c r="G12" s="1017"/>
      <c r="H12" s="1017"/>
      <c r="I12" s="1017"/>
      <c r="J12" s="1017"/>
      <c r="K12" s="1017"/>
      <c r="L12" s="1017"/>
      <c r="M12" s="1017"/>
      <c r="N12" s="1017"/>
      <c r="O12" s="1018" t="s">
        <v>286</v>
      </c>
    </row>
    <row r="13" spans="1:15" ht="35.1" customHeight="1">
      <c r="A13" s="1238"/>
      <c r="B13" s="633" t="s">
        <v>289</v>
      </c>
      <c r="C13" s="1265" t="s">
        <v>290</v>
      </c>
      <c r="D13" s="1265"/>
      <c r="E13" s="1019" t="str">
        <f>'Yaris Petrol'!F18</f>
        <v>-</v>
      </c>
      <c r="F13" s="1019">
        <f>'Yaris Petrol'!G18</f>
        <v>1589</v>
      </c>
      <c r="G13" s="1019">
        <f>'Yaris Petrol'!H18</f>
        <v>1589</v>
      </c>
      <c r="H13" s="1019">
        <f>'Yaris Petrol'!I18</f>
        <v>3588</v>
      </c>
      <c r="I13" s="1019">
        <f>'Yaris Petrol'!J18</f>
        <v>2169</v>
      </c>
      <c r="J13" s="1019">
        <f>'Yaris Petrol'!K18</f>
        <v>1589</v>
      </c>
      <c r="K13" s="1019">
        <f>'Yaris Petrol'!L18</f>
        <v>3588</v>
      </c>
      <c r="L13" s="1019">
        <f>'Yaris Petrol'!M18</f>
        <v>1589</v>
      </c>
      <c r="M13" s="1019">
        <f>'Yaris Petrol'!N18</f>
        <v>3837</v>
      </c>
      <c r="N13" s="1019">
        <f>'Yaris Petrol'!O18</f>
        <v>3588</v>
      </c>
      <c r="O13" s="1020">
        <f>'Yaris Petrol'!P18</f>
        <v>8047</v>
      </c>
    </row>
    <row r="14" spans="1:15" ht="35.1" customHeight="1">
      <c r="A14" s="1238"/>
      <c r="B14" s="1266" t="s">
        <v>624</v>
      </c>
      <c r="C14" s="1268" t="s">
        <v>150</v>
      </c>
      <c r="D14" s="1268"/>
      <c r="E14" s="1021" t="str">
        <f>'Yaris Petrol'!F20</f>
        <v>Free</v>
      </c>
      <c r="F14" s="1021" t="str">
        <f>'Yaris Petrol'!G20</f>
        <v>Free</v>
      </c>
      <c r="G14" s="1021" t="str">
        <f>'Yaris Petrol'!H20</f>
        <v>Free</v>
      </c>
      <c r="H14" s="1021">
        <f>'Yaris Petrol'!I20</f>
        <v>2218.4</v>
      </c>
      <c r="I14" s="1021">
        <f>'Yaris Petrol'!J20</f>
        <v>2395.4</v>
      </c>
      <c r="J14" s="1021">
        <f>'Yaris Petrol'!K20</f>
        <v>2218.4</v>
      </c>
      <c r="K14" s="1021">
        <f>'Yaris Petrol'!L20</f>
        <v>2218.4</v>
      </c>
      <c r="L14" s="1021">
        <f>'Yaris Petrol'!M20</f>
        <v>2218.4</v>
      </c>
      <c r="M14" s="1021">
        <f>'Yaris Petrol'!N20</f>
        <v>2395.4</v>
      </c>
      <c r="N14" s="1021">
        <f>'Yaris Petrol'!O20</f>
        <v>2218.4</v>
      </c>
      <c r="O14" s="1022">
        <f>'Yaris Petrol'!P20</f>
        <v>2218.4</v>
      </c>
    </row>
    <row r="15" spans="1:15" ht="35.1" customHeight="1">
      <c r="A15" s="1238"/>
      <c r="B15" s="1267"/>
      <c r="C15" s="1269" t="s">
        <v>30</v>
      </c>
      <c r="D15" s="1269"/>
      <c r="E15" s="1023" t="str">
        <f>'Yaris Petrol'!F22</f>
        <v>-</v>
      </c>
      <c r="F15" s="1023">
        <f>'Yaris Petrol'!G22</f>
        <v>1589</v>
      </c>
      <c r="G15" s="1023">
        <f>'Yaris Petrol'!H22</f>
        <v>1589</v>
      </c>
      <c r="H15" s="1023">
        <f>'Yaris Petrol'!I22</f>
        <v>5806.4</v>
      </c>
      <c r="I15" s="1023">
        <f>'Yaris Petrol'!J22</f>
        <v>4564.3999999999996</v>
      </c>
      <c r="J15" s="1023">
        <f>'Yaris Petrol'!K22</f>
        <v>3807.4</v>
      </c>
      <c r="K15" s="1023">
        <f>'Yaris Petrol'!L22</f>
        <v>5806.4</v>
      </c>
      <c r="L15" s="1023">
        <f>'Yaris Petrol'!M22</f>
        <v>3807.4</v>
      </c>
      <c r="M15" s="1023">
        <f>'Yaris Petrol'!N22</f>
        <v>6232.4</v>
      </c>
      <c r="N15" s="1023">
        <f>'Yaris Petrol'!O22</f>
        <v>5806.4</v>
      </c>
      <c r="O15" s="1024">
        <f>'Yaris Petrol'!P22</f>
        <v>10265.4</v>
      </c>
    </row>
    <row r="16" spans="1:15" ht="15" customHeight="1">
      <c r="A16" s="1238"/>
      <c r="B16" s="1204" t="str">
        <f>MRP!$A$162</f>
        <v>Price applicable from 1st Oct 2019 [All prices are inclusive of Tax]</v>
      </c>
      <c r="E16" s="936"/>
      <c r="F16" s="936"/>
      <c r="G16" s="936"/>
      <c r="H16" s="936"/>
      <c r="I16" s="936"/>
      <c r="J16" s="936"/>
    </row>
    <row r="17" spans="1:14" ht="15" customHeight="1">
      <c r="A17" s="1238"/>
      <c r="B17" s="901" t="s">
        <v>573</v>
      </c>
      <c r="E17" s="871"/>
      <c r="F17" s="871"/>
      <c r="G17" s="871"/>
      <c r="H17" s="871"/>
      <c r="I17" s="871"/>
      <c r="J17" s="871"/>
    </row>
    <row r="18" spans="1:14" ht="15" customHeight="1">
      <c r="A18" s="1238"/>
      <c r="B18" s="1203" t="s">
        <v>643</v>
      </c>
      <c r="E18" s="871"/>
      <c r="F18" s="871"/>
      <c r="G18" s="871"/>
      <c r="H18" s="871"/>
      <c r="I18" s="871"/>
      <c r="J18" s="871"/>
    </row>
    <row r="19" spans="1:14" ht="15" customHeight="1">
      <c r="A19" s="1238"/>
      <c r="B19" s="1161" t="s">
        <v>623</v>
      </c>
      <c r="E19" s="871"/>
      <c r="F19" s="871"/>
      <c r="G19" s="871"/>
      <c r="H19" s="871"/>
      <c r="I19" s="871"/>
      <c r="J19" s="871"/>
    </row>
    <row r="20" spans="1:14" ht="15" customHeight="1">
      <c r="A20" s="1238"/>
      <c r="B20" s="1207" t="s">
        <v>642</v>
      </c>
      <c r="E20" s="871"/>
      <c r="F20" s="871"/>
      <c r="G20" s="871"/>
      <c r="H20" s="871"/>
      <c r="I20" s="871"/>
      <c r="J20" s="871"/>
    </row>
    <row r="21" spans="1:14" ht="15" customHeight="1">
      <c r="A21" s="1238"/>
      <c r="B21" s="1143"/>
      <c r="E21" s="871"/>
      <c r="F21" s="871"/>
      <c r="G21" s="871"/>
      <c r="H21" s="871"/>
      <c r="I21" s="871"/>
      <c r="J21" s="871"/>
    </row>
    <row r="22" spans="1:14" ht="15" customHeight="1">
      <c r="A22" s="1238"/>
      <c r="E22" s="871"/>
      <c r="F22" s="871"/>
      <c r="G22" s="871"/>
      <c r="H22" s="871"/>
      <c r="I22" s="871"/>
      <c r="J22" s="871"/>
      <c r="L22" s="1270"/>
      <c r="M22" s="1270"/>
      <c r="N22" s="1270"/>
    </row>
    <row r="23" spans="1:14" ht="15" customHeight="1">
      <c r="A23" s="1238"/>
      <c r="B23" s="269" t="str">
        <f>MRP!A163</f>
        <v>* Terms &amp; Conditions Apply (COM value is for vehicle running up to 1 lakh km)</v>
      </c>
      <c r="E23" s="871"/>
      <c r="F23" s="871"/>
      <c r="G23" s="871"/>
      <c r="H23" s="871"/>
      <c r="I23" s="871"/>
      <c r="J23" s="871"/>
      <c r="L23" s="1270"/>
      <c r="M23" s="1270"/>
      <c r="N23" s="1270"/>
    </row>
    <row r="24" spans="1:14" ht="15" customHeight="1">
      <c r="A24" s="1238"/>
      <c r="B24" s="881" t="s">
        <v>574</v>
      </c>
      <c r="C24" s="884"/>
      <c r="D24" s="881" t="s">
        <v>578</v>
      </c>
      <c r="H24" s="1256"/>
      <c r="I24" s="1256"/>
      <c r="J24" s="1256"/>
    </row>
    <row r="25" spans="1:14">
      <c r="B25" s="634">
        <f>ROUND(B26,2)</f>
        <v>0.46</v>
      </c>
      <c r="D25" s="253">
        <v>672.5</v>
      </c>
    </row>
    <row r="26" spans="1:14">
      <c r="B26" s="634">
        <f>'COM Altis Petrol'!P22</f>
        <v>0.46448255999999999</v>
      </c>
    </row>
    <row r="28" spans="1:14">
      <c r="C28" s="268" t="s">
        <v>163</v>
      </c>
    </row>
    <row r="29" spans="1:14">
      <c r="C29" s="512" t="s">
        <v>553</v>
      </c>
    </row>
    <row r="30" spans="1:14">
      <c r="B30" s="1257"/>
      <c r="C30" s="268" t="s">
        <v>585</v>
      </c>
    </row>
    <row r="31" spans="1:14">
      <c r="B31" s="1257"/>
      <c r="C31" s="512" t="s">
        <v>157</v>
      </c>
    </row>
    <row r="32" spans="1:14">
      <c r="B32" s="1257"/>
      <c r="C32" s="268" t="s">
        <v>457</v>
      </c>
    </row>
    <row r="33" spans="1:19" s="253" customFormat="1">
      <c r="A33" s="251"/>
      <c r="B33" s="269"/>
      <c r="C33" s="268" t="s">
        <v>168</v>
      </c>
      <c r="E33" s="254"/>
      <c r="F33" s="254"/>
      <c r="G33" s="254"/>
      <c r="H33" s="254"/>
      <c r="I33" s="254"/>
      <c r="J33" s="254"/>
      <c r="K33" s="251"/>
      <c r="L33" s="251"/>
      <c r="M33" s="251"/>
      <c r="N33" s="251"/>
      <c r="O33" s="251"/>
    </row>
    <row r="34" spans="1:19" s="253" customFormat="1">
      <c r="A34" s="251"/>
      <c r="B34" s="269"/>
      <c r="C34" s="268" t="s">
        <v>169</v>
      </c>
      <c r="E34" s="254"/>
      <c r="F34" s="254"/>
      <c r="G34" s="254"/>
      <c r="H34" s="254"/>
      <c r="I34" s="254"/>
      <c r="J34" s="254"/>
      <c r="K34" s="251"/>
      <c r="L34" s="251"/>
      <c r="M34" s="251"/>
      <c r="N34" s="251"/>
      <c r="O34" s="251"/>
    </row>
    <row r="35" spans="1:19" s="253" customFormat="1">
      <c r="A35" s="251"/>
      <c r="B35" s="269"/>
      <c r="C35" s="268" t="s">
        <v>170</v>
      </c>
      <c r="E35" s="254"/>
      <c r="F35" s="254"/>
      <c r="G35" s="254"/>
      <c r="H35" s="254"/>
      <c r="I35" s="254"/>
      <c r="J35" s="254"/>
      <c r="K35" s="251"/>
      <c r="L35" s="251"/>
      <c r="M35" s="251"/>
      <c r="N35" s="251"/>
      <c r="O35" s="251"/>
    </row>
    <row r="36" spans="1:19" s="253" customFormat="1">
      <c r="A36" s="251"/>
      <c r="B36" s="269"/>
      <c r="C36" s="268" t="s">
        <v>448</v>
      </c>
      <c r="E36" s="254"/>
      <c r="F36" s="254"/>
      <c r="G36" s="254"/>
      <c r="H36" s="254"/>
      <c r="I36" s="254"/>
      <c r="J36" s="254"/>
      <c r="K36" s="251"/>
      <c r="L36" s="251"/>
      <c r="M36" s="251"/>
      <c r="N36" s="251"/>
      <c r="O36" s="251"/>
    </row>
    <row r="37" spans="1:19" s="253" customFormat="1">
      <c r="A37" s="251"/>
      <c r="B37" s="269"/>
      <c r="C37" s="268" t="s">
        <v>586</v>
      </c>
      <c r="E37" s="254"/>
      <c r="F37" s="254"/>
      <c r="G37" s="254"/>
      <c r="H37" s="254"/>
      <c r="I37" s="254"/>
      <c r="J37" s="254"/>
      <c r="K37" s="251"/>
      <c r="L37" s="251"/>
      <c r="M37" s="251"/>
      <c r="N37" s="251"/>
      <c r="O37" s="251"/>
    </row>
    <row r="39" spans="1:19">
      <c r="R39" s="1146" t="s">
        <v>597</v>
      </c>
      <c r="S39" s="1146" t="s">
        <v>598</v>
      </c>
    </row>
    <row r="40" spans="1:19">
      <c r="R40" s="1145" t="s">
        <v>599</v>
      </c>
      <c r="S40" s="1145" t="s">
        <v>605</v>
      </c>
    </row>
    <row r="41" spans="1:19">
      <c r="R41" s="1145" t="s">
        <v>600</v>
      </c>
      <c r="S41" s="1145" t="s">
        <v>606</v>
      </c>
    </row>
    <row r="42" spans="1:19">
      <c r="R42" s="1145" t="s">
        <v>601</v>
      </c>
      <c r="S42" s="1145" t="s">
        <v>607</v>
      </c>
    </row>
  </sheetData>
  <mergeCells count="13">
    <mergeCell ref="C1:J1"/>
    <mergeCell ref="H24:J24"/>
    <mergeCell ref="B30:B32"/>
    <mergeCell ref="A2:A24"/>
    <mergeCell ref="B2:B3"/>
    <mergeCell ref="C2:C3"/>
    <mergeCell ref="D2:D3"/>
    <mergeCell ref="E2:O2"/>
    <mergeCell ref="C13:D13"/>
    <mergeCell ref="B14:B15"/>
    <mergeCell ref="C14:D14"/>
    <mergeCell ref="C15:D15"/>
    <mergeCell ref="L22:N23"/>
  </mergeCells>
  <printOptions horizontalCentered="1" verticalCentered="1"/>
  <pageMargins left="0" right="0" top="0" bottom="0" header="0" footer="0"/>
  <pageSetup paperSize="9" scale="84" orientation="landscape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"/>
  <sheetViews>
    <sheetView zoomScale="70" zoomScaleNormal="70" workbookViewId="0">
      <selection activeCell="B13" sqref="B13"/>
    </sheetView>
  </sheetViews>
  <sheetFormatPr defaultColWidth="6.85546875" defaultRowHeight="18"/>
  <cols>
    <col min="1" max="1" width="6.5703125" style="568" customWidth="1"/>
    <col min="2" max="2" width="13.85546875" style="568" bestFit="1" customWidth="1"/>
    <col min="3" max="3" width="35.42578125" style="568" customWidth="1"/>
    <col min="4" max="4" width="18.7109375" style="568" bestFit="1" customWidth="1"/>
    <col min="5" max="5" width="19" style="568" bestFit="1" customWidth="1"/>
    <col min="6" max="6" width="15.140625" style="568" customWidth="1"/>
    <col min="7" max="25" width="12.5703125" style="568" customWidth="1"/>
    <col min="26" max="26" width="13.85546875" style="570" customWidth="1"/>
    <col min="27" max="27" width="13.85546875" style="568" customWidth="1"/>
    <col min="28" max="29" width="13.85546875" style="568" bestFit="1" customWidth="1"/>
    <col min="30" max="219" width="6.85546875" style="568"/>
    <col min="220" max="220" width="6.5703125" style="568" customWidth="1"/>
    <col min="221" max="221" width="13.85546875" style="568" bestFit="1" customWidth="1"/>
    <col min="222" max="222" width="35.42578125" style="568" customWidth="1"/>
    <col min="223" max="223" width="18.7109375" style="568" bestFit="1" customWidth="1"/>
    <col min="224" max="224" width="19" style="568" bestFit="1" customWidth="1"/>
    <col min="225" max="226" width="11.42578125" style="568" customWidth="1"/>
    <col min="227" max="230" width="10.85546875" style="568" customWidth="1"/>
    <col min="231" max="242" width="11.5703125" style="568" customWidth="1"/>
    <col min="243" max="246" width="13.85546875" style="568" customWidth="1"/>
    <col min="247" max="247" width="13.85546875" style="568" bestFit="1" customWidth="1"/>
    <col min="248" max="248" width="13.85546875" style="568" customWidth="1"/>
    <col min="249" max="249" width="13.85546875" style="568" bestFit="1" customWidth="1"/>
    <col min="250" max="250" width="13.85546875" style="568" customWidth="1"/>
    <col min="251" max="251" width="13.85546875" style="568" bestFit="1" customWidth="1"/>
    <col min="252" max="252" width="13.85546875" style="568" customWidth="1"/>
    <col min="253" max="253" width="13.85546875" style="568" bestFit="1" customWidth="1"/>
    <col min="254" max="254" width="13.85546875" style="568" customWidth="1"/>
    <col min="255" max="255" width="13.85546875" style="568" bestFit="1" customWidth="1"/>
    <col min="256" max="256" width="13.85546875" style="568" customWidth="1"/>
    <col min="257" max="257" width="13.85546875" style="568" bestFit="1" customWidth="1"/>
    <col min="258" max="258" width="13.85546875" style="568" customWidth="1"/>
    <col min="259" max="259" width="13.85546875" style="568" bestFit="1" customWidth="1"/>
    <col min="260" max="260" width="13.85546875" style="568" customWidth="1"/>
    <col min="261" max="261" width="13.85546875" style="568" bestFit="1" customWidth="1"/>
    <col min="262" max="262" width="13.85546875" style="568" customWidth="1"/>
    <col min="263" max="263" width="13.85546875" style="568" bestFit="1" customWidth="1"/>
    <col min="264" max="264" width="13.85546875" style="568" customWidth="1"/>
    <col min="265" max="265" width="13.85546875" style="568" bestFit="1" customWidth="1"/>
    <col min="266" max="266" width="13.85546875" style="568" customWidth="1"/>
    <col min="267" max="267" width="13.85546875" style="568" bestFit="1" customWidth="1"/>
    <col min="268" max="268" width="13.85546875" style="568" customWidth="1"/>
    <col min="269" max="269" width="13.85546875" style="568" bestFit="1" customWidth="1"/>
    <col min="270" max="270" width="13.85546875" style="568" customWidth="1"/>
    <col min="271" max="271" width="13.85546875" style="568" bestFit="1" customWidth="1"/>
    <col min="272" max="272" width="13.85546875" style="568" customWidth="1"/>
    <col min="273" max="273" width="13.85546875" style="568" bestFit="1" customWidth="1"/>
    <col min="274" max="274" width="13.85546875" style="568" customWidth="1"/>
    <col min="275" max="275" width="13.85546875" style="568" bestFit="1" customWidth="1"/>
    <col min="276" max="276" width="13.85546875" style="568" customWidth="1"/>
    <col min="277" max="277" width="13.85546875" style="568" bestFit="1" customWidth="1"/>
    <col min="278" max="278" width="13.85546875" style="568" customWidth="1"/>
    <col min="279" max="279" width="13.85546875" style="568" bestFit="1" customWidth="1"/>
    <col min="280" max="280" width="13.85546875" style="568" customWidth="1"/>
    <col min="281" max="281" width="13.85546875" style="568" bestFit="1" customWidth="1"/>
    <col min="282" max="282" width="13.85546875" style="568" customWidth="1"/>
    <col min="283" max="283" width="13.85546875" style="568" bestFit="1" customWidth="1"/>
    <col min="284" max="284" width="13.85546875" style="568" customWidth="1"/>
    <col min="285" max="285" width="13.85546875" style="568" bestFit="1" customWidth="1"/>
    <col min="286" max="475" width="6.85546875" style="568"/>
    <col min="476" max="476" width="6.5703125" style="568" customWidth="1"/>
    <col min="477" max="477" width="13.85546875" style="568" bestFit="1" customWidth="1"/>
    <col min="478" max="478" width="35.42578125" style="568" customWidth="1"/>
    <col min="479" max="479" width="18.7109375" style="568" bestFit="1" customWidth="1"/>
    <col min="480" max="480" width="19" style="568" bestFit="1" customWidth="1"/>
    <col min="481" max="482" width="11.42578125" style="568" customWidth="1"/>
    <col min="483" max="486" width="10.85546875" style="568" customWidth="1"/>
    <col min="487" max="498" width="11.5703125" style="568" customWidth="1"/>
    <col min="499" max="502" width="13.85546875" style="568" customWidth="1"/>
    <col min="503" max="503" width="13.85546875" style="568" bestFit="1" customWidth="1"/>
    <col min="504" max="504" width="13.85546875" style="568" customWidth="1"/>
    <col min="505" max="505" width="13.85546875" style="568" bestFit="1" customWidth="1"/>
    <col min="506" max="506" width="13.85546875" style="568" customWidth="1"/>
    <col min="507" max="507" width="13.85546875" style="568" bestFit="1" customWidth="1"/>
    <col min="508" max="508" width="13.85546875" style="568" customWidth="1"/>
    <col min="509" max="509" width="13.85546875" style="568" bestFit="1" customWidth="1"/>
    <col min="510" max="510" width="13.85546875" style="568" customWidth="1"/>
    <col min="511" max="511" width="13.85546875" style="568" bestFit="1" customWidth="1"/>
    <col min="512" max="512" width="13.85546875" style="568" customWidth="1"/>
    <col min="513" max="513" width="13.85546875" style="568" bestFit="1" customWidth="1"/>
    <col min="514" max="514" width="13.85546875" style="568" customWidth="1"/>
    <col min="515" max="515" width="13.85546875" style="568" bestFit="1" customWidth="1"/>
    <col min="516" max="516" width="13.85546875" style="568" customWidth="1"/>
    <col min="517" max="517" width="13.85546875" style="568" bestFit="1" customWidth="1"/>
    <col min="518" max="518" width="13.85546875" style="568" customWidth="1"/>
    <col min="519" max="519" width="13.85546875" style="568" bestFit="1" customWidth="1"/>
    <col min="520" max="520" width="13.85546875" style="568" customWidth="1"/>
    <col min="521" max="521" width="13.85546875" style="568" bestFit="1" customWidth="1"/>
    <col min="522" max="522" width="13.85546875" style="568" customWidth="1"/>
    <col min="523" max="523" width="13.85546875" style="568" bestFit="1" customWidth="1"/>
    <col min="524" max="524" width="13.85546875" style="568" customWidth="1"/>
    <col min="525" max="525" width="13.85546875" style="568" bestFit="1" customWidth="1"/>
    <col min="526" max="526" width="13.85546875" style="568" customWidth="1"/>
    <col min="527" max="527" width="13.85546875" style="568" bestFit="1" customWidth="1"/>
    <col min="528" max="528" width="13.85546875" style="568" customWidth="1"/>
    <col min="529" max="529" width="13.85546875" style="568" bestFit="1" customWidth="1"/>
    <col min="530" max="530" width="13.85546875" style="568" customWidth="1"/>
    <col min="531" max="531" width="13.85546875" style="568" bestFit="1" customWidth="1"/>
    <col min="532" max="532" width="13.85546875" style="568" customWidth="1"/>
    <col min="533" max="533" width="13.85546875" style="568" bestFit="1" customWidth="1"/>
    <col min="534" max="534" width="13.85546875" style="568" customWidth="1"/>
    <col min="535" max="535" width="13.85546875" style="568" bestFit="1" customWidth="1"/>
    <col min="536" max="536" width="13.85546875" style="568" customWidth="1"/>
    <col min="537" max="537" width="13.85546875" style="568" bestFit="1" customWidth="1"/>
    <col min="538" max="538" width="13.85546875" style="568" customWidth="1"/>
    <col min="539" max="539" width="13.85546875" style="568" bestFit="1" customWidth="1"/>
    <col min="540" max="540" width="13.85546875" style="568" customWidth="1"/>
    <col min="541" max="541" width="13.85546875" style="568" bestFit="1" customWidth="1"/>
    <col min="542" max="731" width="6.85546875" style="568"/>
    <col min="732" max="732" width="6.5703125" style="568" customWidth="1"/>
    <col min="733" max="733" width="13.85546875" style="568" bestFit="1" customWidth="1"/>
    <col min="734" max="734" width="35.42578125" style="568" customWidth="1"/>
    <col min="735" max="735" width="18.7109375" style="568" bestFit="1" customWidth="1"/>
    <col min="736" max="736" width="19" style="568" bestFit="1" customWidth="1"/>
    <col min="737" max="738" width="11.42578125" style="568" customWidth="1"/>
    <col min="739" max="742" width="10.85546875" style="568" customWidth="1"/>
    <col min="743" max="754" width="11.5703125" style="568" customWidth="1"/>
    <col min="755" max="758" width="13.85546875" style="568" customWidth="1"/>
    <col min="759" max="759" width="13.85546875" style="568" bestFit="1" customWidth="1"/>
    <col min="760" max="760" width="13.85546875" style="568" customWidth="1"/>
    <col min="761" max="761" width="13.85546875" style="568" bestFit="1" customWidth="1"/>
    <col min="762" max="762" width="13.85546875" style="568" customWidth="1"/>
    <col min="763" max="763" width="13.85546875" style="568" bestFit="1" customWidth="1"/>
    <col min="764" max="764" width="13.85546875" style="568" customWidth="1"/>
    <col min="765" max="765" width="13.85546875" style="568" bestFit="1" customWidth="1"/>
    <col min="766" max="766" width="13.85546875" style="568" customWidth="1"/>
    <col min="767" max="767" width="13.85546875" style="568" bestFit="1" customWidth="1"/>
    <col min="768" max="768" width="13.85546875" style="568" customWidth="1"/>
    <col min="769" max="769" width="13.85546875" style="568" bestFit="1" customWidth="1"/>
    <col min="770" max="770" width="13.85546875" style="568" customWidth="1"/>
    <col min="771" max="771" width="13.85546875" style="568" bestFit="1" customWidth="1"/>
    <col min="772" max="772" width="13.85546875" style="568" customWidth="1"/>
    <col min="773" max="773" width="13.85546875" style="568" bestFit="1" customWidth="1"/>
    <col min="774" max="774" width="13.85546875" style="568" customWidth="1"/>
    <col min="775" max="775" width="13.85546875" style="568" bestFit="1" customWidth="1"/>
    <col min="776" max="776" width="13.85546875" style="568" customWidth="1"/>
    <col min="777" max="777" width="13.85546875" style="568" bestFit="1" customWidth="1"/>
    <col min="778" max="778" width="13.85546875" style="568" customWidth="1"/>
    <col min="779" max="779" width="13.85546875" style="568" bestFit="1" customWidth="1"/>
    <col min="780" max="780" width="13.85546875" style="568" customWidth="1"/>
    <col min="781" max="781" width="13.85546875" style="568" bestFit="1" customWidth="1"/>
    <col min="782" max="782" width="13.85546875" style="568" customWidth="1"/>
    <col min="783" max="783" width="13.85546875" style="568" bestFit="1" customWidth="1"/>
    <col min="784" max="784" width="13.85546875" style="568" customWidth="1"/>
    <col min="785" max="785" width="13.85546875" style="568" bestFit="1" customWidth="1"/>
    <col min="786" max="786" width="13.85546875" style="568" customWidth="1"/>
    <col min="787" max="787" width="13.85546875" style="568" bestFit="1" customWidth="1"/>
    <col min="788" max="788" width="13.85546875" style="568" customWidth="1"/>
    <col min="789" max="789" width="13.85546875" style="568" bestFit="1" customWidth="1"/>
    <col min="790" max="790" width="13.85546875" style="568" customWidth="1"/>
    <col min="791" max="791" width="13.85546875" style="568" bestFit="1" customWidth="1"/>
    <col min="792" max="792" width="13.85546875" style="568" customWidth="1"/>
    <col min="793" max="793" width="13.85546875" style="568" bestFit="1" customWidth="1"/>
    <col min="794" max="794" width="13.85546875" style="568" customWidth="1"/>
    <col min="795" max="795" width="13.85546875" style="568" bestFit="1" customWidth="1"/>
    <col min="796" max="796" width="13.85546875" style="568" customWidth="1"/>
    <col min="797" max="797" width="13.85546875" style="568" bestFit="1" customWidth="1"/>
    <col min="798" max="987" width="6.85546875" style="568"/>
    <col min="988" max="988" width="6.5703125" style="568" customWidth="1"/>
    <col min="989" max="989" width="13.85546875" style="568" bestFit="1" customWidth="1"/>
    <col min="990" max="990" width="35.42578125" style="568" customWidth="1"/>
    <col min="991" max="991" width="18.7109375" style="568" bestFit="1" customWidth="1"/>
    <col min="992" max="992" width="19" style="568" bestFit="1" customWidth="1"/>
    <col min="993" max="994" width="11.42578125" style="568" customWidth="1"/>
    <col min="995" max="998" width="10.85546875" style="568" customWidth="1"/>
    <col min="999" max="1010" width="11.5703125" style="568" customWidth="1"/>
    <col min="1011" max="1014" width="13.85546875" style="568" customWidth="1"/>
    <col min="1015" max="1015" width="13.85546875" style="568" bestFit="1" customWidth="1"/>
    <col min="1016" max="1016" width="13.85546875" style="568" customWidth="1"/>
    <col min="1017" max="1017" width="13.85546875" style="568" bestFit="1" customWidth="1"/>
    <col min="1018" max="1018" width="13.85546875" style="568" customWidth="1"/>
    <col min="1019" max="1019" width="13.85546875" style="568" bestFit="1" customWidth="1"/>
    <col min="1020" max="1020" width="13.85546875" style="568" customWidth="1"/>
    <col min="1021" max="1021" width="13.85546875" style="568" bestFit="1" customWidth="1"/>
    <col min="1022" max="1022" width="13.85546875" style="568" customWidth="1"/>
    <col min="1023" max="1023" width="13.85546875" style="568" bestFit="1" customWidth="1"/>
    <col min="1024" max="1024" width="13.85546875" style="568" customWidth="1"/>
    <col min="1025" max="1025" width="13.85546875" style="568" bestFit="1" customWidth="1"/>
    <col min="1026" max="1026" width="13.85546875" style="568" customWidth="1"/>
    <col min="1027" max="1027" width="13.85546875" style="568" bestFit="1" customWidth="1"/>
    <col min="1028" max="1028" width="13.85546875" style="568" customWidth="1"/>
    <col min="1029" max="1029" width="13.85546875" style="568" bestFit="1" customWidth="1"/>
    <col min="1030" max="1030" width="13.85546875" style="568" customWidth="1"/>
    <col min="1031" max="1031" width="13.85546875" style="568" bestFit="1" customWidth="1"/>
    <col min="1032" max="1032" width="13.85546875" style="568" customWidth="1"/>
    <col min="1033" max="1033" width="13.85546875" style="568" bestFit="1" customWidth="1"/>
    <col min="1034" max="1034" width="13.85546875" style="568" customWidth="1"/>
    <col min="1035" max="1035" width="13.85546875" style="568" bestFit="1" customWidth="1"/>
    <col min="1036" max="1036" width="13.85546875" style="568" customWidth="1"/>
    <col min="1037" max="1037" width="13.85546875" style="568" bestFit="1" customWidth="1"/>
    <col min="1038" max="1038" width="13.85546875" style="568" customWidth="1"/>
    <col min="1039" max="1039" width="13.85546875" style="568" bestFit="1" customWidth="1"/>
    <col min="1040" max="1040" width="13.85546875" style="568" customWidth="1"/>
    <col min="1041" max="1041" width="13.85546875" style="568" bestFit="1" customWidth="1"/>
    <col min="1042" max="1042" width="13.85546875" style="568" customWidth="1"/>
    <col min="1043" max="1043" width="13.85546875" style="568" bestFit="1" customWidth="1"/>
    <col min="1044" max="1044" width="13.85546875" style="568" customWidth="1"/>
    <col min="1045" max="1045" width="13.85546875" style="568" bestFit="1" customWidth="1"/>
    <col min="1046" max="1046" width="13.85546875" style="568" customWidth="1"/>
    <col min="1047" max="1047" width="13.85546875" style="568" bestFit="1" customWidth="1"/>
    <col min="1048" max="1048" width="13.85546875" style="568" customWidth="1"/>
    <col min="1049" max="1049" width="13.85546875" style="568" bestFit="1" customWidth="1"/>
    <col min="1050" max="1050" width="13.85546875" style="568" customWidth="1"/>
    <col min="1051" max="1051" width="13.85546875" style="568" bestFit="1" customWidth="1"/>
    <col min="1052" max="1052" width="13.85546875" style="568" customWidth="1"/>
    <col min="1053" max="1053" width="13.85546875" style="568" bestFit="1" customWidth="1"/>
    <col min="1054" max="1243" width="6.85546875" style="568"/>
    <col min="1244" max="1244" width="6.5703125" style="568" customWidth="1"/>
    <col min="1245" max="1245" width="13.85546875" style="568" bestFit="1" customWidth="1"/>
    <col min="1246" max="1246" width="35.42578125" style="568" customWidth="1"/>
    <col min="1247" max="1247" width="18.7109375" style="568" bestFit="1" customWidth="1"/>
    <col min="1248" max="1248" width="19" style="568" bestFit="1" customWidth="1"/>
    <col min="1249" max="1250" width="11.42578125" style="568" customWidth="1"/>
    <col min="1251" max="1254" width="10.85546875" style="568" customWidth="1"/>
    <col min="1255" max="1266" width="11.5703125" style="568" customWidth="1"/>
    <col min="1267" max="1270" width="13.85546875" style="568" customWidth="1"/>
    <col min="1271" max="1271" width="13.85546875" style="568" bestFit="1" customWidth="1"/>
    <col min="1272" max="1272" width="13.85546875" style="568" customWidth="1"/>
    <col min="1273" max="1273" width="13.85546875" style="568" bestFit="1" customWidth="1"/>
    <col min="1274" max="1274" width="13.85546875" style="568" customWidth="1"/>
    <col min="1275" max="1275" width="13.85546875" style="568" bestFit="1" customWidth="1"/>
    <col min="1276" max="1276" width="13.85546875" style="568" customWidth="1"/>
    <col min="1277" max="1277" width="13.85546875" style="568" bestFit="1" customWidth="1"/>
    <col min="1278" max="1278" width="13.85546875" style="568" customWidth="1"/>
    <col min="1279" max="1279" width="13.85546875" style="568" bestFit="1" customWidth="1"/>
    <col min="1280" max="1280" width="13.85546875" style="568" customWidth="1"/>
    <col min="1281" max="1281" width="13.85546875" style="568" bestFit="1" customWidth="1"/>
    <col min="1282" max="1282" width="13.85546875" style="568" customWidth="1"/>
    <col min="1283" max="1283" width="13.85546875" style="568" bestFit="1" customWidth="1"/>
    <col min="1284" max="1284" width="13.85546875" style="568" customWidth="1"/>
    <col min="1285" max="1285" width="13.85546875" style="568" bestFit="1" customWidth="1"/>
    <col min="1286" max="1286" width="13.85546875" style="568" customWidth="1"/>
    <col min="1287" max="1287" width="13.85546875" style="568" bestFit="1" customWidth="1"/>
    <col min="1288" max="1288" width="13.85546875" style="568" customWidth="1"/>
    <col min="1289" max="1289" width="13.85546875" style="568" bestFit="1" customWidth="1"/>
    <col min="1290" max="1290" width="13.85546875" style="568" customWidth="1"/>
    <col min="1291" max="1291" width="13.85546875" style="568" bestFit="1" customWidth="1"/>
    <col min="1292" max="1292" width="13.85546875" style="568" customWidth="1"/>
    <col min="1293" max="1293" width="13.85546875" style="568" bestFit="1" customWidth="1"/>
    <col min="1294" max="1294" width="13.85546875" style="568" customWidth="1"/>
    <col min="1295" max="1295" width="13.85546875" style="568" bestFit="1" customWidth="1"/>
    <col min="1296" max="1296" width="13.85546875" style="568" customWidth="1"/>
    <col min="1297" max="1297" width="13.85546875" style="568" bestFit="1" customWidth="1"/>
    <col min="1298" max="1298" width="13.85546875" style="568" customWidth="1"/>
    <col min="1299" max="1299" width="13.85546875" style="568" bestFit="1" customWidth="1"/>
    <col min="1300" max="1300" width="13.85546875" style="568" customWidth="1"/>
    <col min="1301" max="1301" width="13.85546875" style="568" bestFit="1" customWidth="1"/>
    <col min="1302" max="1302" width="13.85546875" style="568" customWidth="1"/>
    <col min="1303" max="1303" width="13.85546875" style="568" bestFit="1" customWidth="1"/>
    <col min="1304" max="1304" width="13.85546875" style="568" customWidth="1"/>
    <col min="1305" max="1305" width="13.85546875" style="568" bestFit="1" customWidth="1"/>
    <col min="1306" max="1306" width="13.85546875" style="568" customWidth="1"/>
    <col min="1307" max="1307" width="13.85546875" style="568" bestFit="1" customWidth="1"/>
    <col min="1308" max="1308" width="13.85546875" style="568" customWidth="1"/>
    <col min="1309" max="1309" width="13.85546875" style="568" bestFit="1" customWidth="1"/>
    <col min="1310" max="1499" width="6.85546875" style="568"/>
    <col min="1500" max="1500" width="6.5703125" style="568" customWidth="1"/>
    <col min="1501" max="1501" width="13.85546875" style="568" bestFit="1" customWidth="1"/>
    <col min="1502" max="1502" width="35.42578125" style="568" customWidth="1"/>
    <col min="1503" max="1503" width="18.7109375" style="568" bestFit="1" customWidth="1"/>
    <col min="1504" max="1504" width="19" style="568" bestFit="1" customWidth="1"/>
    <col min="1505" max="1506" width="11.42578125" style="568" customWidth="1"/>
    <col min="1507" max="1510" width="10.85546875" style="568" customWidth="1"/>
    <col min="1511" max="1522" width="11.5703125" style="568" customWidth="1"/>
    <col min="1523" max="1526" width="13.85546875" style="568" customWidth="1"/>
    <col min="1527" max="1527" width="13.85546875" style="568" bestFit="1" customWidth="1"/>
    <col min="1528" max="1528" width="13.85546875" style="568" customWidth="1"/>
    <col min="1529" max="1529" width="13.85546875" style="568" bestFit="1" customWidth="1"/>
    <col min="1530" max="1530" width="13.85546875" style="568" customWidth="1"/>
    <col min="1531" max="1531" width="13.85546875" style="568" bestFit="1" customWidth="1"/>
    <col min="1532" max="1532" width="13.85546875" style="568" customWidth="1"/>
    <col min="1533" max="1533" width="13.85546875" style="568" bestFit="1" customWidth="1"/>
    <col min="1534" max="1534" width="13.85546875" style="568" customWidth="1"/>
    <col min="1535" max="1535" width="13.85546875" style="568" bestFit="1" customWidth="1"/>
    <col min="1536" max="1536" width="13.85546875" style="568" customWidth="1"/>
    <col min="1537" max="1537" width="13.85546875" style="568" bestFit="1" customWidth="1"/>
    <col min="1538" max="1538" width="13.85546875" style="568" customWidth="1"/>
    <col min="1539" max="1539" width="13.85546875" style="568" bestFit="1" customWidth="1"/>
    <col min="1540" max="1540" width="13.85546875" style="568" customWidth="1"/>
    <col min="1541" max="1541" width="13.85546875" style="568" bestFit="1" customWidth="1"/>
    <col min="1542" max="1542" width="13.85546875" style="568" customWidth="1"/>
    <col min="1543" max="1543" width="13.85546875" style="568" bestFit="1" customWidth="1"/>
    <col min="1544" max="1544" width="13.85546875" style="568" customWidth="1"/>
    <col min="1545" max="1545" width="13.85546875" style="568" bestFit="1" customWidth="1"/>
    <col min="1546" max="1546" width="13.85546875" style="568" customWidth="1"/>
    <col min="1547" max="1547" width="13.85546875" style="568" bestFit="1" customWidth="1"/>
    <col min="1548" max="1548" width="13.85546875" style="568" customWidth="1"/>
    <col min="1549" max="1549" width="13.85546875" style="568" bestFit="1" customWidth="1"/>
    <col min="1550" max="1550" width="13.85546875" style="568" customWidth="1"/>
    <col min="1551" max="1551" width="13.85546875" style="568" bestFit="1" customWidth="1"/>
    <col min="1552" max="1552" width="13.85546875" style="568" customWidth="1"/>
    <col min="1553" max="1553" width="13.85546875" style="568" bestFit="1" customWidth="1"/>
    <col min="1554" max="1554" width="13.85546875" style="568" customWidth="1"/>
    <col min="1555" max="1555" width="13.85546875" style="568" bestFit="1" customWidth="1"/>
    <col min="1556" max="1556" width="13.85546875" style="568" customWidth="1"/>
    <col min="1557" max="1557" width="13.85546875" style="568" bestFit="1" customWidth="1"/>
    <col min="1558" max="1558" width="13.85546875" style="568" customWidth="1"/>
    <col min="1559" max="1559" width="13.85546875" style="568" bestFit="1" customWidth="1"/>
    <col min="1560" max="1560" width="13.85546875" style="568" customWidth="1"/>
    <col min="1561" max="1561" width="13.85546875" style="568" bestFit="1" customWidth="1"/>
    <col min="1562" max="1562" width="13.85546875" style="568" customWidth="1"/>
    <col min="1563" max="1563" width="13.85546875" style="568" bestFit="1" customWidth="1"/>
    <col min="1564" max="1564" width="13.85546875" style="568" customWidth="1"/>
    <col min="1565" max="1565" width="13.85546875" style="568" bestFit="1" customWidth="1"/>
    <col min="1566" max="1755" width="6.85546875" style="568"/>
    <col min="1756" max="1756" width="6.5703125" style="568" customWidth="1"/>
    <col min="1757" max="1757" width="13.85546875" style="568" bestFit="1" customWidth="1"/>
    <col min="1758" max="1758" width="35.42578125" style="568" customWidth="1"/>
    <col min="1759" max="1759" width="18.7109375" style="568" bestFit="1" customWidth="1"/>
    <col min="1760" max="1760" width="19" style="568" bestFit="1" customWidth="1"/>
    <col min="1761" max="1762" width="11.42578125" style="568" customWidth="1"/>
    <col min="1763" max="1766" width="10.85546875" style="568" customWidth="1"/>
    <col min="1767" max="1778" width="11.5703125" style="568" customWidth="1"/>
    <col min="1779" max="1782" width="13.85546875" style="568" customWidth="1"/>
    <col min="1783" max="1783" width="13.85546875" style="568" bestFit="1" customWidth="1"/>
    <col min="1784" max="1784" width="13.85546875" style="568" customWidth="1"/>
    <col min="1785" max="1785" width="13.85546875" style="568" bestFit="1" customWidth="1"/>
    <col min="1786" max="1786" width="13.85546875" style="568" customWidth="1"/>
    <col min="1787" max="1787" width="13.85546875" style="568" bestFit="1" customWidth="1"/>
    <col min="1788" max="1788" width="13.85546875" style="568" customWidth="1"/>
    <col min="1789" max="1789" width="13.85546875" style="568" bestFit="1" customWidth="1"/>
    <col min="1790" max="1790" width="13.85546875" style="568" customWidth="1"/>
    <col min="1791" max="1791" width="13.85546875" style="568" bestFit="1" customWidth="1"/>
    <col min="1792" max="1792" width="13.85546875" style="568" customWidth="1"/>
    <col min="1793" max="1793" width="13.85546875" style="568" bestFit="1" customWidth="1"/>
    <col min="1794" max="1794" width="13.85546875" style="568" customWidth="1"/>
    <col min="1795" max="1795" width="13.85546875" style="568" bestFit="1" customWidth="1"/>
    <col min="1796" max="1796" width="13.85546875" style="568" customWidth="1"/>
    <col min="1797" max="1797" width="13.85546875" style="568" bestFit="1" customWidth="1"/>
    <col min="1798" max="1798" width="13.85546875" style="568" customWidth="1"/>
    <col min="1799" max="1799" width="13.85546875" style="568" bestFit="1" customWidth="1"/>
    <col min="1800" max="1800" width="13.85546875" style="568" customWidth="1"/>
    <col min="1801" max="1801" width="13.85546875" style="568" bestFit="1" customWidth="1"/>
    <col min="1802" max="1802" width="13.85546875" style="568" customWidth="1"/>
    <col min="1803" max="1803" width="13.85546875" style="568" bestFit="1" customWidth="1"/>
    <col min="1804" max="1804" width="13.85546875" style="568" customWidth="1"/>
    <col min="1805" max="1805" width="13.85546875" style="568" bestFit="1" customWidth="1"/>
    <col min="1806" max="1806" width="13.85546875" style="568" customWidth="1"/>
    <col min="1807" max="1807" width="13.85546875" style="568" bestFit="1" customWidth="1"/>
    <col min="1808" max="1808" width="13.85546875" style="568" customWidth="1"/>
    <col min="1809" max="1809" width="13.85546875" style="568" bestFit="1" customWidth="1"/>
    <col min="1810" max="1810" width="13.85546875" style="568" customWidth="1"/>
    <col min="1811" max="1811" width="13.85546875" style="568" bestFit="1" customWidth="1"/>
    <col min="1812" max="1812" width="13.85546875" style="568" customWidth="1"/>
    <col min="1813" max="1813" width="13.85546875" style="568" bestFit="1" customWidth="1"/>
    <col min="1814" max="1814" width="13.85546875" style="568" customWidth="1"/>
    <col min="1815" max="1815" width="13.85546875" style="568" bestFit="1" customWidth="1"/>
    <col min="1816" max="1816" width="13.85546875" style="568" customWidth="1"/>
    <col min="1817" max="1817" width="13.85546875" style="568" bestFit="1" customWidth="1"/>
    <col min="1818" max="1818" width="13.85546875" style="568" customWidth="1"/>
    <col min="1819" max="1819" width="13.85546875" style="568" bestFit="1" customWidth="1"/>
    <col min="1820" max="1820" width="13.85546875" style="568" customWidth="1"/>
    <col min="1821" max="1821" width="13.85546875" style="568" bestFit="1" customWidth="1"/>
    <col min="1822" max="2011" width="6.85546875" style="568"/>
    <col min="2012" max="2012" width="6.5703125" style="568" customWidth="1"/>
    <col min="2013" max="2013" width="13.85546875" style="568" bestFit="1" customWidth="1"/>
    <col min="2014" max="2014" width="35.42578125" style="568" customWidth="1"/>
    <col min="2015" max="2015" width="18.7109375" style="568" bestFit="1" customWidth="1"/>
    <col min="2016" max="2016" width="19" style="568" bestFit="1" customWidth="1"/>
    <col min="2017" max="2018" width="11.42578125" style="568" customWidth="1"/>
    <col min="2019" max="2022" width="10.85546875" style="568" customWidth="1"/>
    <col min="2023" max="2034" width="11.5703125" style="568" customWidth="1"/>
    <col min="2035" max="2038" width="13.85546875" style="568" customWidth="1"/>
    <col min="2039" max="2039" width="13.85546875" style="568" bestFit="1" customWidth="1"/>
    <col min="2040" max="2040" width="13.85546875" style="568" customWidth="1"/>
    <col min="2041" max="2041" width="13.85546875" style="568" bestFit="1" customWidth="1"/>
    <col min="2042" max="2042" width="13.85546875" style="568" customWidth="1"/>
    <col min="2043" max="2043" width="13.85546875" style="568" bestFit="1" customWidth="1"/>
    <col min="2044" max="2044" width="13.85546875" style="568" customWidth="1"/>
    <col min="2045" max="2045" width="13.85546875" style="568" bestFit="1" customWidth="1"/>
    <col min="2046" max="2046" width="13.85546875" style="568" customWidth="1"/>
    <col min="2047" max="2047" width="13.85546875" style="568" bestFit="1" customWidth="1"/>
    <col min="2048" max="2048" width="13.85546875" style="568" customWidth="1"/>
    <col min="2049" max="2049" width="13.85546875" style="568" bestFit="1" customWidth="1"/>
    <col min="2050" max="2050" width="13.85546875" style="568" customWidth="1"/>
    <col min="2051" max="2051" width="13.85546875" style="568" bestFit="1" customWidth="1"/>
    <col min="2052" max="2052" width="13.85546875" style="568" customWidth="1"/>
    <col min="2053" max="2053" width="13.85546875" style="568" bestFit="1" customWidth="1"/>
    <col min="2054" max="2054" width="13.85546875" style="568" customWidth="1"/>
    <col min="2055" max="2055" width="13.85546875" style="568" bestFit="1" customWidth="1"/>
    <col min="2056" max="2056" width="13.85546875" style="568" customWidth="1"/>
    <col min="2057" max="2057" width="13.85546875" style="568" bestFit="1" customWidth="1"/>
    <col min="2058" max="2058" width="13.85546875" style="568" customWidth="1"/>
    <col min="2059" max="2059" width="13.85546875" style="568" bestFit="1" customWidth="1"/>
    <col min="2060" max="2060" width="13.85546875" style="568" customWidth="1"/>
    <col min="2061" max="2061" width="13.85546875" style="568" bestFit="1" customWidth="1"/>
    <col min="2062" max="2062" width="13.85546875" style="568" customWidth="1"/>
    <col min="2063" max="2063" width="13.85546875" style="568" bestFit="1" customWidth="1"/>
    <col min="2064" max="2064" width="13.85546875" style="568" customWidth="1"/>
    <col min="2065" max="2065" width="13.85546875" style="568" bestFit="1" customWidth="1"/>
    <col min="2066" max="2066" width="13.85546875" style="568" customWidth="1"/>
    <col min="2067" max="2067" width="13.85546875" style="568" bestFit="1" customWidth="1"/>
    <col min="2068" max="2068" width="13.85546875" style="568" customWidth="1"/>
    <col min="2069" max="2069" width="13.85546875" style="568" bestFit="1" customWidth="1"/>
    <col min="2070" max="2070" width="13.85546875" style="568" customWidth="1"/>
    <col min="2071" max="2071" width="13.85546875" style="568" bestFit="1" customWidth="1"/>
    <col min="2072" max="2072" width="13.85546875" style="568" customWidth="1"/>
    <col min="2073" max="2073" width="13.85546875" style="568" bestFit="1" customWidth="1"/>
    <col min="2074" max="2074" width="13.85546875" style="568" customWidth="1"/>
    <col min="2075" max="2075" width="13.85546875" style="568" bestFit="1" customWidth="1"/>
    <col min="2076" max="2076" width="13.85546875" style="568" customWidth="1"/>
    <col min="2077" max="2077" width="13.85546875" style="568" bestFit="1" customWidth="1"/>
    <col min="2078" max="2267" width="6.85546875" style="568"/>
    <col min="2268" max="2268" width="6.5703125" style="568" customWidth="1"/>
    <col min="2269" max="2269" width="13.85546875" style="568" bestFit="1" customWidth="1"/>
    <col min="2270" max="2270" width="35.42578125" style="568" customWidth="1"/>
    <col min="2271" max="2271" width="18.7109375" style="568" bestFit="1" customWidth="1"/>
    <col min="2272" max="2272" width="19" style="568" bestFit="1" customWidth="1"/>
    <col min="2273" max="2274" width="11.42578125" style="568" customWidth="1"/>
    <col min="2275" max="2278" width="10.85546875" style="568" customWidth="1"/>
    <col min="2279" max="2290" width="11.5703125" style="568" customWidth="1"/>
    <col min="2291" max="2294" width="13.85546875" style="568" customWidth="1"/>
    <col min="2295" max="2295" width="13.85546875" style="568" bestFit="1" customWidth="1"/>
    <col min="2296" max="2296" width="13.85546875" style="568" customWidth="1"/>
    <col min="2297" max="2297" width="13.85546875" style="568" bestFit="1" customWidth="1"/>
    <col min="2298" max="2298" width="13.85546875" style="568" customWidth="1"/>
    <col min="2299" max="2299" width="13.85546875" style="568" bestFit="1" customWidth="1"/>
    <col min="2300" max="2300" width="13.85546875" style="568" customWidth="1"/>
    <col min="2301" max="2301" width="13.85546875" style="568" bestFit="1" customWidth="1"/>
    <col min="2302" max="2302" width="13.85546875" style="568" customWidth="1"/>
    <col min="2303" max="2303" width="13.85546875" style="568" bestFit="1" customWidth="1"/>
    <col min="2304" max="2304" width="13.85546875" style="568" customWidth="1"/>
    <col min="2305" max="2305" width="13.85546875" style="568" bestFit="1" customWidth="1"/>
    <col min="2306" max="2306" width="13.85546875" style="568" customWidth="1"/>
    <col min="2307" max="2307" width="13.85546875" style="568" bestFit="1" customWidth="1"/>
    <col min="2308" max="2308" width="13.85546875" style="568" customWidth="1"/>
    <col min="2309" max="2309" width="13.85546875" style="568" bestFit="1" customWidth="1"/>
    <col min="2310" max="2310" width="13.85546875" style="568" customWidth="1"/>
    <col min="2311" max="2311" width="13.85546875" style="568" bestFit="1" customWidth="1"/>
    <col min="2312" max="2312" width="13.85546875" style="568" customWidth="1"/>
    <col min="2313" max="2313" width="13.85546875" style="568" bestFit="1" customWidth="1"/>
    <col min="2314" max="2314" width="13.85546875" style="568" customWidth="1"/>
    <col min="2315" max="2315" width="13.85546875" style="568" bestFit="1" customWidth="1"/>
    <col min="2316" max="2316" width="13.85546875" style="568" customWidth="1"/>
    <col min="2317" max="2317" width="13.85546875" style="568" bestFit="1" customWidth="1"/>
    <col min="2318" max="2318" width="13.85546875" style="568" customWidth="1"/>
    <col min="2319" max="2319" width="13.85546875" style="568" bestFit="1" customWidth="1"/>
    <col min="2320" max="2320" width="13.85546875" style="568" customWidth="1"/>
    <col min="2321" max="2321" width="13.85546875" style="568" bestFit="1" customWidth="1"/>
    <col min="2322" max="2322" width="13.85546875" style="568" customWidth="1"/>
    <col min="2323" max="2323" width="13.85546875" style="568" bestFit="1" customWidth="1"/>
    <col min="2324" max="2324" width="13.85546875" style="568" customWidth="1"/>
    <col min="2325" max="2325" width="13.85546875" style="568" bestFit="1" customWidth="1"/>
    <col min="2326" max="2326" width="13.85546875" style="568" customWidth="1"/>
    <col min="2327" max="2327" width="13.85546875" style="568" bestFit="1" customWidth="1"/>
    <col min="2328" max="2328" width="13.85546875" style="568" customWidth="1"/>
    <col min="2329" max="2329" width="13.85546875" style="568" bestFit="1" customWidth="1"/>
    <col min="2330" max="2330" width="13.85546875" style="568" customWidth="1"/>
    <col min="2331" max="2331" width="13.85546875" style="568" bestFit="1" customWidth="1"/>
    <col min="2332" max="2332" width="13.85546875" style="568" customWidth="1"/>
    <col min="2333" max="2333" width="13.85546875" style="568" bestFit="1" customWidth="1"/>
    <col min="2334" max="2523" width="6.85546875" style="568"/>
    <col min="2524" max="2524" width="6.5703125" style="568" customWidth="1"/>
    <col min="2525" max="2525" width="13.85546875" style="568" bestFit="1" customWidth="1"/>
    <col min="2526" max="2526" width="35.42578125" style="568" customWidth="1"/>
    <col min="2527" max="2527" width="18.7109375" style="568" bestFit="1" customWidth="1"/>
    <col min="2528" max="2528" width="19" style="568" bestFit="1" customWidth="1"/>
    <col min="2529" max="2530" width="11.42578125" style="568" customWidth="1"/>
    <col min="2531" max="2534" width="10.85546875" style="568" customWidth="1"/>
    <col min="2535" max="2546" width="11.5703125" style="568" customWidth="1"/>
    <col min="2547" max="2550" width="13.85546875" style="568" customWidth="1"/>
    <col min="2551" max="2551" width="13.85546875" style="568" bestFit="1" customWidth="1"/>
    <col min="2552" max="2552" width="13.85546875" style="568" customWidth="1"/>
    <col min="2553" max="2553" width="13.85546875" style="568" bestFit="1" customWidth="1"/>
    <col min="2554" max="2554" width="13.85546875" style="568" customWidth="1"/>
    <col min="2555" max="2555" width="13.85546875" style="568" bestFit="1" customWidth="1"/>
    <col min="2556" max="2556" width="13.85546875" style="568" customWidth="1"/>
    <col min="2557" max="2557" width="13.85546875" style="568" bestFit="1" customWidth="1"/>
    <col min="2558" max="2558" width="13.85546875" style="568" customWidth="1"/>
    <col min="2559" max="2559" width="13.85546875" style="568" bestFit="1" customWidth="1"/>
    <col min="2560" max="2560" width="13.85546875" style="568" customWidth="1"/>
    <col min="2561" max="2561" width="13.85546875" style="568" bestFit="1" customWidth="1"/>
    <col min="2562" max="2562" width="13.85546875" style="568" customWidth="1"/>
    <col min="2563" max="2563" width="13.85546875" style="568" bestFit="1" customWidth="1"/>
    <col min="2564" max="2564" width="13.85546875" style="568" customWidth="1"/>
    <col min="2565" max="2565" width="13.85546875" style="568" bestFit="1" customWidth="1"/>
    <col min="2566" max="2566" width="13.85546875" style="568" customWidth="1"/>
    <col min="2567" max="2567" width="13.85546875" style="568" bestFit="1" customWidth="1"/>
    <col min="2568" max="2568" width="13.85546875" style="568" customWidth="1"/>
    <col min="2569" max="2569" width="13.85546875" style="568" bestFit="1" customWidth="1"/>
    <col min="2570" max="2570" width="13.85546875" style="568" customWidth="1"/>
    <col min="2571" max="2571" width="13.85546875" style="568" bestFit="1" customWidth="1"/>
    <col min="2572" max="2572" width="13.85546875" style="568" customWidth="1"/>
    <col min="2573" max="2573" width="13.85546875" style="568" bestFit="1" customWidth="1"/>
    <col min="2574" max="2574" width="13.85546875" style="568" customWidth="1"/>
    <col min="2575" max="2575" width="13.85546875" style="568" bestFit="1" customWidth="1"/>
    <col min="2576" max="2576" width="13.85546875" style="568" customWidth="1"/>
    <col min="2577" max="2577" width="13.85546875" style="568" bestFit="1" customWidth="1"/>
    <col min="2578" max="2578" width="13.85546875" style="568" customWidth="1"/>
    <col min="2579" max="2579" width="13.85546875" style="568" bestFit="1" customWidth="1"/>
    <col min="2580" max="2580" width="13.85546875" style="568" customWidth="1"/>
    <col min="2581" max="2581" width="13.85546875" style="568" bestFit="1" customWidth="1"/>
    <col min="2582" max="2582" width="13.85546875" style="568" customWidth="1"/>
    <col min="2583" max="2583" width="13.85546875" style="568" bestFit="1" customWidth="1"/>
    <col min="2584" max="2584" width="13.85546875" style="568" customWidth="1"/>
    <col min="2585" max="2585" width="13.85546875" style="568" bestFit="1" customWidth="1"/>
    <col min="2586" max="2586" width="13.85546875" style="568" customWidth="1"/>
    <col min="2587" max="2587" width="13.85546875" style="568" bestFit="1" customWidth="1"/>
    <col min="2588" max="2588" width="13.85546875" style="568" customWidth="1"/>
    <col min="2589" max="2589" width="13.85546875" style="568" bestFit="1" customWidth="1"/>
    <col min="2590" max="2779" width="6.85546875" style="568"/>
    <col min="2780" max="2780" width="6.5703125" style="568" customWidth="1"/>
    <col min="2781" max="2781" width="13.85546875" style="568" bestFit="1" customWidth="1"/>
    <col min="2782" max="2782" width="35.42578125" style="568" customWidth="1"/>
    <col min="2783" max="2783" width="18.7109375" style="568" bestFit="1" customWidth="1"/>
    <col min="2784" max="2784" width="19" style="568" bestFit="1" customWidth="1"/>
    <col min="2785" max="2786" width="11.42578125" style="568" customWidth="1"/>
    <col min="2787" max="2790" width="10.85546875" style="568" customWidth="1"/>
    <col min="2791" max="2802" width="11.5703125" style="568" customWidth="1"/>
    <col min="2803" max="2806" width="13.85546875" style="568" customWidth="1"/>
    <col min="2807" max="2807" width="13.85546875" style="568" bestFit="1" customWidth="1"/>
    <col min="2808" max="2808" width="13.85546875" style="568" customWidth="1"/>
    <col min="2809" max="2809" width="13.85546875" style="568" bestFit="1" customWidth="1"/>
    <col min="2810" max="2810" width="13.85546875" style="568" customWidth="1"/>
    <col min="2811" max="2811" width="13.85546875" style="568" bestFit="1" customWidth="1"/>
    <col min="2812" max="2812" width="13.85546875" style="568" customWidth="1"/>
    <col min="2813" max="2813" width="13.85546875" style="568" bestFit="1" customWidth="1"/>
    <col min="2814" max="2814" width="13.85546875" style="568" customWidth="1"/>
    <col min="2815" max="2815" width="13.85546875" style="568" bestFit="1" customWidth="1"/>
    <col min="2816" max="2816" width="13.85546875" style="568" customWidth="1"/>
    <col min="2817" max="2817" width="13.85546875" style="568" bestFit="1" customWidth="1"/>
    <col min="2818" max="2818" width="13.85546875" style="568" customWidth="1"/>
    <col min="2819" max="2819" width="13.85546875" style="568" bestFit="1" customWidth="1"/>
    <col min="2820" max="2820" width="13.85546875" style="568" customWidth="1"/>
    <col min="2821" max="2821" width="13.85546875" style="568" bestFit="1" customWidth="1"/>
    <col min="2822" max="2822" width="13.85546875" style="568" customWidth="1"/>
    <col min="2823" max="2823" width="13.85546875" style="568" bestFit="1" customWidth="1"/>
    <col min="2824" max="2824" width="13.85546875" style="568" customWidth="1"/>
    <col min="2825" max="2825" width="13.85546875" style="568" bestFit="1" customWidth="1"/>
    <col min="2826" max="2826" width="13.85546875" style="568" customWidth="1"/>
    <col min="2827" max="2827" width="13.85546875" style="568" bestFit="1" customWidth="1"/>
    <col min="2828" max="2828" width="13.85546875" style="568" customWidth="1"/>
    <col min="2829" max="2829" width="13.85546875" style="568" bestFit="1" customWidth="1"/>
    <col min="2830" max="2830" width="13.85546875" style="568" customWidth="1"/>
    <col min="2831" max="2831" width="13.85546875" style="568" bestFit="1" customWidth="1"/>
    <col min="2832" max="2832" width="13.85546875" style="568" customWidth="1"/>
    <col min="2833" max="2833" width="13.85546875" style="568" bestFit="1" customWidth="1"/>
    <col min="2834" max="2834" width="13.85546875" style="568" customWidth="1"/>
    <col min="2835" max="2835" width="13.85546875" style="568" bestFit="1" customWidth="1"/>
    <col min="2836" max="2836" width="13.85546875" style="568" customWidth="1"/>
    <col min="2837" max="2837" width="13.85546875" style="568" bestFit="1" customWidth="1"/>
    <col min="2838" max="2838" width="13.85546875" style="568" customWidth="1"/>
    <col min="2839" max="2839" width="13.85546875" style="568" bestFit="1" customWidth="1"/>
    <col min="2840" max="2840" width="13.85546875" style="568" customWidth="1"/>
    <col min="2841" max="2841" width="13.85546875" style="568" bestFit="1" customWidth="1"/>
    <col min="2842" max="2842" width="13.85546875" style="568" customWidth="1"/>
    <col min="2843" max="2843" width="13.85546875" style="568" bestFit="1" customWidth="1"/>
    <col min="2844" max="2844" width="13.85546875" style="568" customWidth="1"/>
    <col min="2845" max="2845" width="13.85546875" style="568" bestFit="1" customWidth="1"/>
    <col min="2846" max="3035" width="6.85546875" style="568"/>
    <col min="3036" max="3036" width="6.5703125" style="568" customWidth="1"/>
    <col min="3037" max="3037" width="13.85546875" style="568" bestFit="1" customWidth="1"/>
    <col min="3038" max="3038" width="35.42578125" style="568" customWidth="1"/>
    <col min="3039" max="3039" width="18.7109375" style="568" bestFit="1" customWidth="1"/>
    <col min="3040" max="3040" width="19" style="568" bestFit="1" customWidth="1"/>
    <col min="3041" max="3042" width="11.42578125" style="568" customWidth="1"/>
    <col min="3043" max="3046" width="10.85546875" style="568" customWidth="1"/>
    <col min="3047" max="3058" width="11.5703125" style="568" customWidth="1"/>
    <col min="3059" max="3062" width="13.85546875" style="568" customWidth="1"/>
    <col min="3063" max="3063" width="13.85546875" style="568" bestFit="1" customWidth="1"/>
    <col min="3064" max="3064" width="13.85546875" style="568" customWidth="1"/>
    <col min="3065" max="3065" width="13.85546875" style="568" bestFit="1" customWidth="1"/>
    <col min="3066" max="3066" width="13.85546875" style="568" customWidth="1"/>
    <col min="3067" max="3067" width="13.85546875" style="568" bestFit="1" customWidth="1"/>
    <col min="3068" max="3068" width="13.85546875" style="568" customWidth="1"/>
    <col min="3069" max="3069" width="13.85546875" style="568" bestFit="1" customWidth="1"/>
    <col min="3070" max="3070" width="13.85546875" style="568" customWidth="1"/>
    <col min="3071" max="3071" width="13.85546875" style="568" bestFit="1" customWidth="1"/>
    <col min="3072" max="3072" width="13.85546875" style="568" customWidth="1"/>
    <col min="3073" max="3073" width="13.85546875" style="568" bestFit="1" customWidth="1"/>
    <col min="3074" max="3074" width="13.85546875" style="568" customWidth="1"/>
    <col min="3075" max="3075" width="13.85546875" style="568" bestFit="1" customWidth="1"/>
    <col min="3076" max="3076" width="13.85546875" style="568" customWidth="1"/>
    <col min="3077" max="3077" width="13.85546875" style="568" bestFit="1" customWidth="1"/>
    <col min="3078" max="3078" width="13.85546875" style="568" customWidth="1"/>
    <col min="3079" max="3079" width="13.85546875" style="568" bestFit="1" customWidth="1"/>
    <col min="3080" max="3080" width="13.85546875" style="568" customWidth="1"/>
    <col min="3081" max="3081" width="13.85546875" style="568" bestFit="1" customWidth="1"/>
    <col min="3082" max="3082" width="13.85546875" style="568" customWidth="1"/>
    <col min="3083" max="3083" width="13.85546875" style="568" bestFit="1" customWidth="1"/>
    <col min="3084" max="3084" width="13.85546875" style="568" customWidth="1"/>
    <col min="3085" max="3085" width="13.85546875" style="568" bestFit="1" customWidth="1"/>
    <col min="3086" max="3086" width="13.85546875" style="568" customWidth="1"/>
    <col min="3087" max="3087" width="13.85546875" style="568" bestFit="1" customWidth="1"/>
    <col min="3088" max="3088" width="13.85546875" style="568" customWidth="1"/>
    <col min="3089" max="3089" width="13.85546875" style="568" bestFit="1" customWidth="1"/>
    <col min="3090" max="3090" width="13.85546875" style="568" customWidth="1"/>
    <col min="3091" max="3091" width="13.85546875" style="568" bestFit="1" customWidth="1"/>
    <col min="3092" max="3092" width="13.85546875" style="568" customWidth="1"/>
    <col min="3093" max="3093" width="13.85546875" style="568" bestFit="1" customWidth="1"/>
    <col min="3094" max="3094" width="13.85546875" style="568" customWidth="1"/>
    <col min="3095" max="3095" width="13.85546875" style="568" bestFit="1" customWidth="1"/>
    <col min="3096" max="3096" width="13.85546875" style="568" customWidth="1"/>
    <col min="3097" max="3097" width="13.85546875" style="568" bestFit="1" customWidth="1"/>
    <col min="3098" max="3098" width="13.85546875" style="568" customWidth="1"/>
    <col min="3099" max="3099" width="13.85546875" style="568" bestFit="1" customWidth="1"/>
    <col min="3100" max="3100" width="13.85546875" style="568" customWidth="1"/>
    <col min="3101" max="3101" width="13.85546875" style="568" bestFit="1" customWidth="1"/>
    <col min="3102" max="3291" width="6.85546875" style="568"/>
    <col min="3292" max="3292" width="6.5703125" style="568" customWidth="1"/>
    <col min="3293" max="3293" width="13.85546875" style="568" bestFit="1" customWidth="1"/>
    <col min="3294" max="3294" width="35.42578125" style="568" customWidth="1"/>
    <col min="3295" max="3295" width="18.7109375" style="568" bestFit="1" customWidth="1"/>
    <col min="3296" max="3296" width="19" style="568" bestFit="1" customWidth="1"/>
    <col min="3297" max="3298" width="11.42578125" style="568" customWidth="1"/>
    <col min="3299" max="3302" width="10.85546875" style="568" customWidth="1"/>
    <col min="3303" max="3314" width="11.5703125" style="568" customWidth="1"/>
    <col min="3315" max="3318" width="13.85546875" style="568" customWidth="1"/>
    <col min="3319" max="3319" width="13.85546875" style="568" bestFit="1" customWidth="1"/>
    <col min="3320" max="3320" width="13.85546875" style="568" customWidth="1"/>
    <col min="3321" max="3321" width="13.85546875" style="568" bestFit="1" customWidth="1"/>
    <col min="3322" max="3322" width="13.85546875" style="568" customWidth="1"/>
    <col min="3323" max="3323" width="13.85546875" style="568" bestFit="1" customWidth="1"/>
    <col min="3324" max="3324" width="13.85546875" style="568" customWidth="1"/>
    <col min="3325" max="3325" width="13.85546875" style="568" bestFit="1" customWidth="1"/>
    <col min="3326" max="3326" width="13.85546875" style="568" customWidth="1"/>
    <col min="3327" max="3327" width="13.85546875" style="568" bestFit="1" customWidth="1"/>
    <col min="3328" max="3328" width="13.85546875" style="568" customWidth="1"/>
    <col min="3329" max="3329" width="13.85546875" style="568" bestFit="1" customWidth="1"/>
    <col min="3330" max="3330" width="13.85546875" style="568" customWidth="1"/>
    <col min="3331" max="3331" width="13.85546875" style="568" bestFit="1" customWidth="1"/>
    <col min="3332" max="3332" width="13.85546875" style="568" customWidth="1"/>
    <col min="3333" max="3333" width="13.85546875" style="568" bestFit="1" customWidth="1"/>
    <col min="3334" max="3334" width="13.85546875" style="568" customWidth="1"/>
    <col min="3335" max="3335" width="13.85546875" style="568" bestFit="1" customWidth="1"/>
    <col min="3336" max="3336" width="13.85546875" style="568" customWidth="1"/>
    <col min="3337" max="3337" width="13.85546875" style="568" bestFit="1" customWidth="1"/>
    <col min="3338" max="3338" width="13.85546875" style="568" customWidth="1"/>
    <col min="3339" max="3339" width="13.85546875" style="568" bestFit="1" customWidth="1"/>
    <col min="3340" max="3340" width="13.85546875" style="568" customWidth="1"/>
    <col min="3341" max="3341" width="13.85546875" style="568" bestFit="1" customWidth="1"/>
    <col min="3342" max="3342" width="13.85546875" style="568" customWidth="1"/>
    <col min="3343" max="3343" width="13.85546875" style="568" bestFit="1" customWidth="1"/>
    <col min="3344" max="3344" width="13.85546875" style="568" customWidth="1"/>
    <col min="3345" max="3345" width="13.85546875" style="568" bestFit="1" customWidth="1"/>
    <col min="3346" max="3346" width="13.85546875" style="568" customWidth="1"/>
    <col min="3347" max="3347" width="13.85546875" style="568" bestFit="1" customWidth="1"/>
    <col min="3348" max="3348" width="13.85546875" style="568" customWidth="1"/>
    <col min="3349" max="3349" width="13.85546875" style="568" bestFit="1" customWidth="1"/>
    <col min="3350" max="3350" width="13.85546875" style="568" customWidth="1"/>
    <col min="3351" max="3351" width="13.85546875" style="568" bestFit="1" customWidth="1"/>
    <col min="3352" max="3352" width="13.85546875" style="568" customWidth="1"/>
    <col min="3353" max="3353" width="13.85546875" style="568" bestFit="1" customWidth="1"/>
    <col min="3354" max="3354" width="13.85546875" style="568" customWidth="1"/>
    <col min="3355" max="3355" width="13.85546875" style="568" bestFit="1" customWidth="1"/>
    <col min="3356" max="3356" width="13.85546875" style="568" customWidth="1"/>
    <col min="3357" max="3357" width="13.85546875" style="568" bestFit="1" customWidth="1"/>
    <col min="3358" max="3547" width="6.85546875" style="568"/>
    <col min="3548" max="3548" width="6.5703125" style="568" customWidth="1"/>
    <col min="3549" max="3549" width="13.85546875" style="568" bestFit="1" customWidth="1"/>
    <col min="3550" max="3550" width="35.42578125" style="568" customWidth="1"/>
    <col min="3551" max="3551" width="18.7109375" style="568" bestFit="1" customWidth="1"/>
    <col min="3552" max="3552" width="19" style="568" bestFit="1" customWidth="1"/>
    <col min="3553" max="3554" width="11.42578125" style="568" customWidth="1"/>
    <col min="3555" max="3558" width="10.85546875" style="568" customWidth="1"/>
    <col min="3559" max="3570" width="11.5703125" style="568" customWidth="1"/>
    <col min="3571" max="3574" width="13.85546875" style="568" customWidth="1"/>
    <col min="3575" max="3575" width="13.85546875" style="568" bestFit="1" customWidth="1"/>
    <col min="3576" max="3576" width="13.85546875" style="568" customWidth="1"/>
    <col min="3577" max="3577" width="13.85546875" style="568" bestFit="1" customWidth="1"/>
    <col min="3578" max="3578" width="13.85546875" style="568" customWidth="1"/>
    <col min="3579" max="3579" width="13.85546875" style="568" bestFit="1" customWidth="1"/>
    <col min="3580" max="3580" width="13.85546875" style="568" customWidth="1"/>
    <col min="3581" max="3581" width="13.85546875" style="568" bestFit="1" customWidth="1"/>
    <col min="3582" max="3582" width="13.85546875" style="568" customWidth="1"/>
    <col min="3583" max="3583" width="13.85546875" style="568" bestFit="1" customWidth="1"/>
    <col min="3584" max="3584" width="13.85546875" style="568" customWidth="1"/>
    <col min="3585" max="3585" width="13.85546875" style="568" bestFit="1" customWidth="1"/>
    <col min="3586" max="3586" width="13.85546875" style="568" customWidth="1"/>
    <col min="3587" max="3587" width="13.85546875" style="568" bestFit="1" customWidth="1"/>
    <col min="3588" max="3588" width="13.85546875" style="568" customWidth="1"/>
    <col min="3589" max="3589" width="13.85546875" style="568" bestFit="1" customWidth="1"/>
    <col min="3590" max="3590" width="13.85546875" style="568" customWidth="1"/>
    <col min="3591" max="3591" width="13.85546875" style="568" bestFit="1" customWidth="1"/>
    <col min="3592" max="3592" width="13.85546875" style="568" customWidth="1"/>
    <col min="3593" max="3593" width="13.85546875" style="568" bestFit="1" customWidth="1"/>
    <col min="3594" max="3594" width="13.85546875" style="568" customWidth="1"/>
    <col min="3595" max="3595" width="13.85546875" style="568" bestFit="1" customWidth="1"/>
    <col min="3596" max="3596" width="13.85546875" style="568" customWidth="1"/>
    <col min="3597" max="3597" width="13.85546875" style="568" bestFit="1" customWidth="1"/>
    <col min="3598" max="3598" width="13.85546875" style="568" customWidth="1"/>
    <col min="3599" max="3599" width="13.85546875" style="568" bestFit="1" customWidth="1"/>
    <col min="3600" max="3600" width="13.85546875" style="568" customWidth="1"/>
    <col min="3601" max="3601" width="13.85546875" style="568" bestFit="1" customWidth="1"/>
    <col min="3602" max="3602" width="13.85546875" style="568" customWidth="1"/>
    <col min="3603" max="3603" width="13.85546875" style="568" bestFit="1" customWidth="1"/>
    <col min="3604" max="3604" width="13.85546875" style="568" customWidth="1"/>
    <col min="3605" max="3605" width="13.85546875" style="568" bestFit="1" customWidth="1"/>
    <col min="3606" max="3606" width="13.85546875" style="568" customWidth="1"/>
    <col min="3607" max="3607" width="13.85546875" style="568" bestFit="1" customWidth="1"/>
    <col min="3608" max="3608" width="13.85546875" style="568" customWidth="1"/>
    <col min="3609" max="3609" width="13.85546875" style="568" bestFit="1" customWidth="1"/>
    <col min="3610" max="3610" width="13.85546875" style="568" customWidth="1"/>
    <col min="3611" max="3611" width="13.85546875" style="568" bestFit="1" customWidth="1"/>
    <col min="3612" max="3612" width="13.85546875" style="568" customWidth="1"/>
    <col min="3613" max="3613" width="13.85546875" style="568" bestFit="1" customWidth="1"/>
    <col min="3614" max="3803" width="6.85546875" style="568"/>
    <col min="3804" max="3804" width="6.5703125" style="568" customWidth="1"/>
    <col min="3805" max="3805" width="13.85546875" style="568" bestFit="1" customWidth="1"/>
    <col min="3806" max="3806" width="35.42578125" style="568" customWidth="1"/>
    <col min="3807" max="3807" width="18.7109375" style="568" bestFit="1" customWidth="1"/>
    <col min="3808" max="3808" width="19" style="568" bestFit="1" customWidth="1"/>
    <col min="3809" max="3810" width="11.42578125" style="568" customWidth="1"/>
    <col min="3811" max="3814" width="10.85546875" style="568" customWidth="1"/>
    <col min="3815" max="3826" width="11.5703125" style="568" customWidth="1"/>
    <col min="3827" max="3830" width="13.85546875" style="568" customWidth="1"/>
    <col min="3831" max="3831" width="13.85546875" style="568" bestFit="1" customWidth="1"/>
    <col min="3832" max="3832" width="13.85546875" style="568" customWidth="1"/>
    <col min="3833" max="3833" width="13.85546875" style="568" bestFit="1" customWidth="1"/>
    <col min="3834" max="3834" width="13.85546875" style="568" customWidth="1"/>
    <col min="3835" max="3835" width="13.85546875" style="568" bestFit="1" customWidth="1"/>
    <col min="3836" max="3836" width="13.85546875" style="568" customWidth="1"/>
    <col min="3837" max="3837" width="13.85546875" style="568" bestFit="1" customWidth="1"/>
    <col min="3838" max="3838" width="13.85546875" style="568" customWidth="1"/>
    <col min="3839" max="3839" width="13.85546875" style="568" bestFit="1" customWidth="1"/>
    <col min="3840" max="3840" width="13.85546875" style="568" customWidth="1"/>
    <col min="3841" max="3841" width="13.85546875" style="568" bestFit="1" customWidth="1"/>
    <col min="3842" max="3842" width="13.85546875" style="568" customWidth="1"/>
    <col min="3843" max="3843" width="13.85546875" style="568" bestFit="1" customWidth="1"/>
    <col min="3844" max="3844" width="13.85546875" style="568" customWidth="1"/>
    <col min="3845" max="3845" width="13.85546875" style="568" bestFit="1" customWidth="1"/>
    <col min="3846" max="3846" width="13.85546875" style="568" customWidth="1"/>
    <col min="3847" max="3847" width="13.85546875" style="568" bestFit="1" customWidth="1"/>
    <col min="3848" max="3848" width="13.85546875" style="568" customWidth="1"/>
    <col min="3849" max="3849" width="13.85546875" style="568" bestFit="1" customWidth="1"/>
    <col min="3850" max="3850" width="13.85546875" style="568" customWidth="1"/>
    <col min="3851" max="3851" width="13.85546875" style="568" bestFit="1" customWidth="1"/>
    <col min="3852" max="3852" width="13.85546875" style="568" customWidth="1"/>
    <col min="3853" max="3853" width="13.85546875" style="568" bestFit="1" customWidth="1"/>
    <col min="3854" max="3854" width="13.85546875" style="568" customWidth="1"/>
    <col min="3855" max="3855" width="13.85546875" style="568" bestFit="1" customWidth="1"/>
    <col min="3856" max="3856" width="13.85546875" style="568" customWidth="1"/>
    <col min="3857" max="3857" width="13.85546875" style="568" bestFit="1" customWidth="1"/>
    <col min="3858" max="3858" width="13.85546875" style="568" customWidth="1"/>
    <col min="3859" max="3859" width="13.85546875" style="568" bestFit="1" customWidth="1"/>
    <col min="3860" max="3860" width="13.85546875" style="568" customWidth="1"/>
    <col min="3861" max="3861" width="13.85546875" style="568" bestFit="1" customWidth="1"/>
    <col min="3862" max="3862" width="13.85546875" style="568" customWidth="1"/>
    <col min="3863" max="3863" width="13.85546875" style="568" bestFit="1" customWidth="1"/>
    <col min="3864" max="3864" width="13.85546875" style="568" customWidth="1"/>
    <col min="3865" max="3865" width="13.85546875" style="568" bestFit="1" customWidth="1"/>
    <col min="3866" max="3866" width="13.85546875" style="568" customWidth="1"/>
    <col min="3867" max="3867" width="13.85546875" style="568" bestFit="1" customWidth="1"/>
    <col min="3868" max="3868" width="13.85546875" style="568" customWidth="1"/>
    <col min="3869" max="3869" width="13.85546875" style="568" bestFit="1" customWidth="1"/>
    <col min="3870" max="4059" width="6.85546875" style="568"/>
    <col min="4060" max="4060" width="6.5703125" style="568" customWidth="1"/>
    <col min="4061" max="4061" width="13.85546875" style="568" bestFit="1" customWidth="1"/>
    <col min="4062" max="4062" width="35.42578125" style="568" customWidth="1"/>
    <col min="4063" max="4063" width="18.7109375" style="568" bestFit="1" customWidth="1"/>
    <col min="4064" max="4064" width="19" style="568" bestFit="1" customWidth="1"/>
    <col min="4065" max="4066" width="11.42578125" style="568" customWidth="1"/>
    <col min="4067" max="4070" width="10.85546875" style="568" customWidth="1"/>
    <col min="4071" max="4082" width="11.5703125" style="568" customWidth="1"/>
    <col min="4083" max="4086" width="13.85546875" style="568" customWidth="1"/>
    <col min="4087" max="4087" width="13.85546875" style="568" bestFit="1" customWidth="1"/>
    <col min="4088" max="4088" width="13.85546875" style="568" customWidth="1"/>
    <col min="4089" max="4089" width="13.85546875" style="568" bestFit="1" customWidth="1"/>
    <col min="4090" max="4090" width="13.85546875" style="568" customWidth="1"/>
    <col min="4091" max="4091" width="13.85546875" style="568" bestFit="1" customWidth="1"/>
    <col min="4092" max="4092" width="13.85546875" style="568" customWidth="1"/>
    <col min="4093" max="4093" width="13.85546875" style="568" bestFit="1" customWidth="1"/>
    <col min="4094" max="4094" width="13.85546875" style="568" customWidth="1"/>
    <col min="4095" max="4095" width="13.85546875" style="568" bestFit="1" customWidth="1"/>
    <col min="4096" max="4096" width="13.85546875" style="568" customWidth="1"/>
    <col min="4097" max="4097" width="13.85546875" style="568" bestFit="1" customWidth="1"/>
    <col min="4098" max="4098" width="13.85546875" style="568" customWidth="1"/>
    <col min="4099" max="4099" width="13.85546875" style="568" bestFit="1" customWidth="1"/>
    <col min="4100" max="4100" width="13.85546875" style="568" customWidth="1"/>
    <col min="4101" max="4101" width="13.85546875" style="568" bestFit="1" customWidth="1"/>
    <col min="4102" max="4102" width="13.85546875" style="568" customWidth="1"/>
    <col min="4103" max="4103" width="13.85546875" style="568" bestFit="1" customWidth="1"/>
    <col min="4104" max="4104" width="13.85546875" style="568" customWidth="1"/>
    <col min="4105" max="4105" width="13.85546875" style="568" bestFit="1" customWidth="1"/>
    <col min="4106" max="4106" width="13.85546875" style="568" customWidth="1"/>
    <col min="4107" max="4107" width="13.85546875" style="568" bestFit="1" customWidth="1"/>
    <col min="4108" max="4108" width="13.85546875" style="568" customWidth="1"/>
    <col min="4109" max="4109" width="13.85546875" style="568" bestFit="1" customWidth="1"/>
    <col min="4110" max="4110" width="13.85546875" style="568" customWidth="1"/>
    <col min="4111" max="4111" width="13.85546875" style="568" bestFit="1" customWidth="1"/>
    <col min="4112" max="4112" width="13.85546875" style="568" customWidth="1"/>
    <col min="4113" max="4113" width="13.85546875" style="568" bestFit="1" customWidth="1"/>
    <col min="4114" max="4114" width="13.85546875" style="568" customWidth="1"/>
    <col min="4115" max="4115" width="13.85546875" style="568" bestFit="1" customWidth="1"/>
    <col min="4116" max="4116" width="13.85546875" style="568" customWidth="1"/>
    <col min="4117" max="4117" width="13.85546875" style="568" bestFit="1" customWidth="1"/>
    <col min="4118" max="4118" width="13.85546875" style="568" customWidth="1"/>
    <col min="4119" max="4119" width="13.85546875" style="568" bestFit="1" customWidth="1"/>
    <col min="4120" max="4120" width="13.85546875" style="568" customWidth="1"/>
    <col min="4121" max="4121" width="13.85546875" style="568" bestFit="1" customWidth="1"/>
    <col min="4122" max="4122" width="13.85546875" style="568" customWidth="1"/>
    <col min="4123" max="4123" width="13.85546875" style="568" bestFit="1" customWidth="1"/>
    <col min="4124" max="4124" width="13.85546875" style="568" customWidth="1"/>
    <col min="4125" max="4125" width="13.85546875" style="568" bestFit="1" customWidth="1"/>
    <col min="4126" max="4315" width="6.85546875" style="568"/>
    <col min="4316" max="4316" width="6.5703125" style="568" customWidth="1"/>
    <col min="4317" max="4317" width="13.85546875" style="568" bestFit="1" customWidth="1"/>
    <col min="4318" max="4318" width="35.42578125" style="568" customWidth="1"/>
    <col min="4319" max="4319" width="18.7109375" style="568" bestFit="1" customWidth="1"/>
    <col min="4320" max="4320" width="19" style="568" bestFit="1" customWidth="1"/>
    <col min="4321" max="4322" width="11.42578125" style="568" customWidth="1"/>
    <col min="4323" max="4326" width="10.85546875" style="568" customWidth="1"/>
    <col min="4327" max="4338" width="11.5703125" style="568" customWidth="1"/>
    <col min="4339" max="4342" width="13.85546875" style="568" customWidth="1"/>
    <col min="4343" max="4343" width="13.85546875" style="568" bestFit="1" customWidth="1"/>
    <col min="4344" max="4344" width="13.85546875" style="568" customWidth="1"/>
    <col min="4345" max="4345" width="13.85546875" style="568" bestFit="1" customWidth="1"/>
    <col min="4346" max="4346" width="13.85546875" style="568" customWidth="1"/>
    <col min="4347" max="4347" width="13.85546875" style="568" bestFit="1" customWidth="1"/>
    <col min="4348" max="4348" width="13.85546875" style="568" customWidth="1"/>
    <col min="4349" max="4349" width="13.85546875" style="568" bestFit="1" customWidth="1"/>
    <col min="4350" max="4350" width="13.85546875" style="568" customWidth="1"/>
    <col min="4351" max="4351" width="13.85546875" style="568" bestFit="1" customWidth="1"/>
    <col min="4352" max="4352" width="13.85546875" style="568" customWidth="1"/>
    <col min="4353" max="4353" width="13.85546875" style="568" bestFit="1" customWidth="1"/>
    <col min="4354" max="4354" width="13.85546875" style="568" customWidth="1"/>
    <col min="4355" max="4355" width="13.85546875" style="568" bestFit="1" customWidth="1"/>
    <col min="4356" max="4356" width="13.85546875" style="568" customWidth="1"/>
    <col min="4357" max="4357" width="13.85546875" style="568" bestFit="1" customWidth="1"/>
    <col min="4358" max="4358" width="13.85546875" style="568" customWidth="1"/>
    <col min="4359" max="4359" width="13.85546875" style="568" bestFit="1" customWidth="1"/>
    <col min="4360" max="4360" width="13.85546875" style="568" customWidth="1"/>
    <col min="4361" max="4361" width="13.85546875" style="568" bestFit="1" customWidth="1"/>
    <col min="4362" max="4362" width="13.85546875" style="568" customWidth="1"/>
    <col min="4363" max="4363" width="13.85546875" style="568" bestFit="1" customWidth="1"/>
    <col min="4364" max="4364" width="13.85546875" style="568" customWidth="1"/>
    <col min="4365" max="4365" width="13.85546875" style="568" bestFit="1" customWidth="1"/>
    <col min="4366" max="4366" width="13.85546875" style="568" customWidth="1"/>
    <col min="4367" max="4367" width="13.85546875" style="568" bestFit="1" customWidth="1"/>
    <col min="4368" max="4368" width="13.85546875" style="568" customWidth="1"/>
    <col min="4369" max="4369" width="13.85546875" style="568" bestFit="1" customWidth="1"/>
    <col min="4370" max="4370" width="13.85546875" style="568" customWidth="1"/>
    <col min="4371" max="4371" width="13.85546875" style="568" bestFit="1" customWidth="1"/>
    <col min="4372" max="4372" width="13.85546875" style="568" customWidth="1"/>
    <col min="4373" max="4373" width="13.85546875" style="568" bestFit="1" customWidth="1"/>
    <col min="4374" max="4374" width="13.85546875" style="568" customWidth="1"/>
    <col min="4375" max="4375" width="13.85546875" style="568" bestFit="1" customWidth="1"/>
    <col min="4376" max="4376" width="13.85546875" style="568" customWidth="1"/>
    <col min="4377" max="4377" width="13.85546875" style="568" bestFit="1" customWidth="1"/>
    <col min="4378" max="4378" width="13.85546875" style="568" customWidth="1"/>
    <col min="4379" max="4379" width="13.85546875" style="568" bestFit="1" customWidth="1"/>
    <col min="4380" max="4380" width="13.85546875" style="568" customWidth="1"/>
    <col min="4381" max="4381" width="13.85546875" style="568" bestFit="1" customWidth="1"/>
    <col min="4382" max="4571" width="6.85546875" style="568"/>
    <col min="4572" max="4572" width="6.5703125" style="568" customWidth="1"/>
    <col min="4573" max="4573" width="13.85546875" style="568" bestFit="1" customWidth="1"/>
    <col min="4574" max="4574" width="35.42578125" style="568" customWidth="1"/>
    <col min="4575" max="4575" width="18.7109375" style="568" bestFit="1" customWidth="1"/>
    <col min="4576" max="4576" width="19" style="568" bestFit="1" customWidth="1"/>
    <col min="4577" max="4578" width="11.42578125" style="568" customWidth="1"/>
    <col min="4579" max="4582" width="10.85546875" style="568" customWidth="1"/>
    <col min="4583" max="4594" width="11.5703125" style="568" customWidth="1"/>
    <col min="4595" max="4598" width="13.85546875" style="568" customWidth="1"/>
    <col min="4599" max="4599" width="13.85546875" style="568" bestFit="1" customWidth="1"/>
    <col min="4600" max="4600" width="13.85546875" style="568" customWidth="1"/>
    <col min="4601" max="4601" width="13.85546875" style="568" bestFit="1" customWidth="1"/>
    <col min="4602" max="4602" width="13.85546875" style="568" customWidth="1"/>
    <col min="4603" max="4603" width="13.85546875" style="568" bestFit="1" customWidth="1"/>
    <col min="4604" max="4604" width="13.85546875" style="568" customWidth="1"/>
    <col min="4605" max="4605" width="13.85546875" style="568" bestFit="1" customWidth="1"/>
    <col min="4606" max="4606" width="13.85546875" style="568" customWidth="1"/>
    <col min="4607" max="4607" width="13.85546875" style="568" bestFit="1" customWidth="1"/>
    <col min="4608" max="4608" width="13.85546875" style="568" customWidth="1"/>
    <col min="4609" max="4609" width="13.85546875" style="568" bestFit="1" customWidth="1"/>
    <col min="4610" max="4610" width="13.85546875" style="568" customWidth="1"/>
    <col min="4611" max="4611" width="13.85546875" style="568" bestFit="1" customWidth="1"/>
    <col min="4612" max="4612" width="13.85546875" style="568" customWidth="1"/>
    <col min="4613" max="4613" width="13.85546875" style="568" bestFit="1" customWidth="1"/>
    <col min="4614" max="4614" width="13.85546875" style="568" customWidth="1"/>
    <col min="4615" max="4615" width="13.85546875" style="568" bestFit="1" customWidth="1"/>
    <col min="4616" max="4616" width="13.85546875" style="568" customWidth="1"/>
    <col min="4617" max="4617" width="13.85546875" style="568" bestFit="1" customWidth="1"/>
    <col min="4618" max="4618" width="13.85546875" style="568" customWidth="1"/>
    <col min="4619" max="4619" width="13.85546875" style="568" bestFit="1" customWidth="1"/>
    <col min="4620" max="4620" width="13.85546875" style="568" customWidth="1"/>
    <col min="4621" max="4621" width="13.85546875" style="568" bestFit="1" customWidth="1"/>
    <col min="4622" max="4622" width="13.85546875" style="568" customWidth="1"/>
    <col min="4623" max="4623" width="13.85546875" style="568" bestFit="1" customWidth="1"/>
    <col min="4624" max="4624" width="13.85546875" style="568" customWidth="1"/>
    <col min="4625" max="4625" width="13.85546875" style="568" bestFit="1" customWidth="1"/>
    <col min="4626" max="4626" width="13.85546875" style="568" customWidth="1"/>
    <col min="4627" max="4627" width="13.85546875" style="568" bestFit="1" customWidth="1"/>
    <col min="4628" max="4628" width="13.85546875" style="568" customWidth="1"/>
    <col min="4629" max="4629" width="13.85546875" style="568" bestFit="1" customWidth="1"/>
    <col min="4630" max="4630" width="13.85546875" style="568" customWidth="1"/>
    <col min="4631" max="4631" width="13.85546875" style="568" bestFit="1" customWidth="1"/>
    <col min="4632" max="4632" width="13.85546875" style="568" customWidth="1"/>
    <col min="4633" max="4633" width="13.85546875" style="568" bestFit="1" customWidth="1"/>
    <col min="4634" max="4634" width="13.85546875" style="568" customWidth="1"/>
    <col min="4635" max="4635" width="13.85546875" style="568" bestFit="1" customWidth="1"/>
    <col min="4636" max="4636" width="13.85546875" style="568" customWidth="1"/>
    <col min="4637" max="4637" width="13.85546875" style="568" bestFit="1" customWidth="1"/>
    <col min="4638" max="4827" width="6.85546875" style="568"/>
    <col min="4828" max="4828" width="6.5703125" style="568" customWidth="1"/>
    <col min="4829" max="4829" width="13.85546875" style="568" bestFit="1" customWidth="1"/>
    <col min="4830" max="4830" width="35.42578125" style="568" customWidth="1"/>
    <col min="4831" max="4831" width="18.7109375" style="568" bestFit="1" customWidth="1"/>
    <col min="4832" max="4832" width="19" style="568" bestFit="1" customWidth="1"/>
    <col min="4833" max="4834" width="11.42578125" style="568" customWidth="1"/>
    <col min="4835" max="4838" width="10.85546875" style="568" customWidth="1"/>
    <col min="4839" max="4850" width="11.5703125" style="568" customWidth="1"/>
    <col min="4851" max="4854" width="13.85546875" style="568" customWidth="1"/>
    <col min="4855" max="4855" width="13.85546875" style="568" bestFit="1" customWidth="1"/>
    <col min="4856" max="4856" width="13.85546875" style="568" customWidth="1"/>
    <col min="4857" max="4857" width="13.85546875" style="568" bestFit="1" customWidth="1"/>
    <col min="4858" max="4858" width="13.85546875" style="568" customWidth="1"/>
    <col min="4859" max="4859" width="13.85546875" style="568" bestFit="1" customWidth="1"/>
    <col min="4860" max="4860" width="13.85546875" style="568" customWidth="1"/>
    <col min="4861" max="4861" width="13.85546875" style="568" bestFit="1" customWidth="1"/>
    <col min="4862" max="4862" width="13.85546875" style="568" customWidth="1"/>
    <col min="4863" max="4863" width="13.85546875" style="568" bestFit="1" customWidth="1"/>
    <col min="4864" max="4864" width="13.85546875" style="568" customWidth="1"/>
    <col min="4865" max="4865" width="13.85546875" style="568" bestFit="1" customWidth="1"/>
    <col min="4866" max="4866" width="13.85546875" style="568" customWidth="1"/>
    <col min="4867" max="4867" width="13.85546875" style="568" bestFit="1" customWidth="1"/>
    <col min="4868" max="4868" width="13.85546875" style="568" customWidth="1"/>
    <col min="4869" max="4869" width="13.85546875" style="568" bestFit="1" customWidth="1"/>
    <col min="4870" max="4870" width="13.85546875" style="568" customWidth="1"/>
    <col min="4871" max="4871" width="13.85546875" style="568" bestFit="1" customWidth="1"/>
    <col min="4872" max="4872" width="13.85546875" style="568" customWidth="1"/>
    <col min="4873" max="4873" width="13.85546875" style="568" bestFit="1" customWidth="1"/>
    <col min="4874" max="4874" width="13.85546875" style="568" customWidth="1"/>
    <col min="4875" max="4875" width="13.85546875" style="568" bestFit="1" customWidth="1"/>
    <col min="4876" max="4876" width="13.85546875" style="568" customWidth="1"/>
    <col min="4877" max="4877" width="13.85546875" style="568" bestFit="1" customWidth="1"/>
    <col min="4878" max="4878" width="13.85546875" style="568" customWidth="1"/>
    <col min="4879" max="4879" width="13.85546875" style="568" bestFit="1" customWidth="1"/>
    <col min="4880" max="4880" width="13.85546875" style="568" customWidth="1"/>
    <col min="4881" max="4881" width="13.85546875" style="568" bestFit="1" customWidth="1"/>
    <col min="4882" max="4882" width="13.85546875" style="568" customWidth="1"/>
    <col min="4883" max="4883" width="13.85546875" style="568" bestFit="1" customWidth="1"/>
    <col min="4884" max="4884" width="13.85546875" style="568" customWidth="1"/>
    <col min="4885" max="4885" width="13.85546875" style="568" bestFit="1" customWidth="1"/>
    <col min="4886" max="4886" width="13.85546875" style="568" customWidth="1"/>
    <col min="4887" max="4887" width="13.85546875" style="568" bestFit="1" customWidth="1"/>
    <col min="4888" max="4888" width="13.85546875" style="568" customWidth="1"/>
    <col min="4889" max="4889" width="13.85546875" style="568" bestFit="1" customWidth="1"/>
    <col min="4890" max="4890" width="13.85546875" style="568" customWidth="1"/>
    <col min="4891" max="4891" width="13.85546875" style="568" bestFit="1" customWidth="1"/>
    <col min="4892" max="4892" width="13.85546875" style="568" customWidth="1"/>
    <col min="4893" max="4893" width="13.85546875" style="568" bestFit="1" customWidth="1"/>
    <col min="4894" max="5083" width="6.85546875" style="568"/>
    <col min="5084" max="5084" width="6.5703125" style="568" customWidth="1"/>
    <col min="5085" max="5085" width="13.85546875" style="568" bestFit="1" customWidth="1"/>
    <col min="5086" max="5086" width="35.42578125" style="568" customWidth="1"/>
    <col min="5087" max="5087" width="18.7109375" style="568" bestFit="1" customWidth="1"/>
    <col min="5088" max="5088" width="19" style="568" bestFit="1" customWidth="1"/>
    <col min="5089" max="5090" width="11.42578125" style="568" customWidth="1"/>
    <col min="5091" max="5094" width="10.85546875" style="568" customWidth="1"/>
    <col min="5095" max="5106" width="11.5703125" style="568" customWidth="1"/>
    <col min="5107" max="5110" width="13.85546875" style="568" customWidth="1"/>
    <col min="5111" max="5111" width="13.85546875" style="568" bestFit="1" customWidth="1"/>
    <col min="5112" max="5112" width="13.85546875" style="568" customWidth="1"/>
    <col min="5113" max="5113" width="13.85546875" style="568" bestFit="1" customWidth="1"/>
    <col min="5114" max="5114" width="13.85546875" style="568" customWidth="1"/>
    <col min="5115" max="5115" width="13.85546875" style="568" bestFit="1" customWidth="1"/>
    <col min="5116" max="5116" width="13.85546875" style="568" customWidth="1"/>
    <col min="5117" max="5117" width="13.85546875" style="568" bestFit="1" customWidth="1"/>
    <col min="5118" max="5118" width="13.85546875" style="568" customWidth="1"/>
    <col min="5119" max="5119" width="13.85546875" style="568" bestFit="1" customWidth="1"/>
    <col min="5120" max="5120" width="13.85546875" style="568" customWidth="1"/>
    <col min="5121" max="5121" width="13.85546875" style="568" bestFit="1" customWidth="1"/>
    <col min="5122" max="5122" width="13.85546875" style="568" customWidth="1"/>
    <col min="5123" max="5123" width="13.85546875" style="568" bestFit="1" customWidth="1"/>
    <col min="5124" max="5124" width="13.85546875" style="568" customWidth="1"/>
    <col min="5125" max="5125" width="13.85546875" style="568" bestFit="1" customWidth="1"/>
    <col min="5126" max="5126" width="13.85546875" style="568" customWidth="1"/>
    <col min="5127" max="5127" width="13.85546875" style="568" bestFit="1" customWidth="1"/>
    <col min="5128" max="5128" width="13.85546875" style="568" customWidth="1"/>
    <col min="5129" max="5129" width="13.85546875" style="568" bestFit="1" customWidth="1"/>
    <col min="5130" max="5130" width="13.85546875" style="568" customWidth="1"/>
    <col min="5131" max="5131" width="13.85546875" style="568" bestFit="1" customWidth="1"/>
    <col min="5132" max="5132" width="13.85546875" style="568" customWidth="1"/>
    <col min="5133" max="5133" width="13.85546875" style="568" bestFit="1" customWidth="1"/>
    <col min="5134" max="5134" width="13.85546875" style="568" customWidth="1"/>
    <col min="5135" max="5135" width="13.85546875" style="568" bestFit="1" customWidth="1"/>
    <col min="5136" max="5136" width="13.85546875" style="568" customWidth="1"/>
    <col min="5137" max="5137" width="13.85546875" style="568" bestFit="1" customWidth="1"/>
    <col min="5138" max="5138" width="13.85546875" style="568" customWidth="1"/>
    <col min="5139" max="5139" width="13.85546875" style="568" bestFit="1" customWidth="1"/>
    <col min="5140" max="5140" width="13.85546875" style="568" customWidth="1"/>
    <col min="5141" max="5141" width="13.85546875" style="568" bestFit="1" customWidth="1"/>
    <col min="5142" max="5142" width="13.85546875" style="568" customWidth="1"/>
    <col min="5143" max="5143" width="13.85546875" style="568" bestFit="1" customWidth="1"/>
    <col min="5144" max="5144" width="13.85546875" style="568" customWidth="1"/>
    <col min="5145" max="5145" width="13.85546875" style="568" bestFit="1" customWidth="1"/>
    <col min="5146" max="5146" width="13.85546875" style="568" customWidth="1"/>
    <col min="5147" max="5147" width="13.85546875" style="568" bestFit="1" customWidth="1"/>
    <col min="5148" max="5148" width="13.85546875" style="568" customWidth="1"/>
    <col min="5149" max="5149" width="13.85546875" style="568" bestFit="1" customWidth="1"/>
    <col min="5150" max="5339" width="6.85546875" style="568"/>
    <col min="5340" max="5340" width="6.5703125" style="568" customWidth="1"/>
    <col min="5341" max="5341" width="13.85546875" style="568" bestFit="1" customWidth="1"/>
    <col min="5342" max="5342" width="35.42578125" style="568" customWidth="1"/>
    <col min="5343" max="5343" width="18.7109375" style="568" bestFit="1" customWidth="1"/>
    <col min="5344" max="5344" width="19" style="568" bestFit="1" customWidth="1"/>
    <col min="5345" max="5346" width="11.42578125" style="568" customWidth="1"/>
    <col min="5347" max="5350" width="10.85546875" style="568" customWidth="1"/>
    <col min="5351" max="5362" width="11.5703125" style="568" customWidth="1"/>
    <col min="5363" max="5366" width="13.85546875" style="568" customWidth="1"/>
    <col min="5367" max="5367" width="13.85546875" style="568" bestFit="1" customWidth="1"/>
    <col min="5368" max="5368" width="13.85546875" style="568" customWidth="1"/>
    <col min="5369" max="5369" width="13.85546875" style="568" bestFit="1" customWidth="1"/>
    <col min="5370" max="5370" width="13.85546875" style="568" customWidth="1"/>
    <col min="5371" max="5371" width="13.85546875" style="568" bestFit="1" customWidth="1"/>
    <col min="5372" max="5372" width="13.85546875" style="568" customWidth="1"/>
    <col min="5373" max="5373" width="13.85546875" style="568" bestFit="1" customWidth="1"/>
    <col min="5374" max="5374" width="13.85546875" style="568" customWidth="1"/>
    <col min="5375" max="5375" width="13.85546875" style="568" bestFit="1" customWidth="1"/>
    <col min="5376" max="5376" width="13.85546875" style="568" customWidth="1"/>
    <col min="5377" max="5377" width="13.85546875" style="568" bestFit="1" customWidth="1"/>
    <col min="5378" max="5378" width="13.85546875" style="568" customWidth="1"/>
    <col min="5379" max="5379" width="13.85546875" style="568" bestFit="1" customWidth="1"/>
    <col min="5380" max="5380" width="13.85546875" style="568" customWidth="1"/>
    <col min="5381" max="5381" width="13.85546875" style="568" bestFit="1" customWidth="1"/>
    <col min="5382" max="5382" width="13.85546875" style="568" customWidth="1"/>
    <col min="5383" max="5383" width="13.85546875" style="568" bestFit="1" customWidth="1"/>
    <col min="5384" max="5384" width="13.85546875" style="568" customWidth="1"/>
    <col min="5385" max="5385" width="13.85546875" style="568" bestFit="1" customWidth="1"/>
    <col min="5386" max="5386" width="13.85546875" style="568" customWidth="1"/>
    <col min="5387" max="5387" width="13.85546875" style="568" bestFit="1" customWidth="1"/>
    <col min="5388" max="5388" width="13.85546875" style="568" customWidth="1"/>
    <col min="5389" max="5389" width="13.85546875" style="568" bestFit="1" customWidth="1"/>
    <col min="5390" max="5390" width="13.85546875" style="568" customWidth="1"/>
    <col min="5391" max="5391" width="13.85546875" style="568" bestFit="1" customWidth="1"/>
    <col min="5392" max="5392" width="13.85546875" style="568" customWidth="1"/>
    <col min="5393" max="5393" width="13.85546875" style="568" bestFit="1" customWidth="1"/>
    <col min="5394" max="5394" width="13.85546875" style="568" customWidth="1"/>
    <col min="5395" max="5395" width="13.85546875" style="568" bestFit="1" customWidth="1"/>
    <col min="5396" max="5396" width="13.85546875" style="568" customWidth="1"/>
    <col min="5397" max="5397" width="13.85546875" style="568" bestFit="1" customWidth="1"/>
    <col min="5398" max="5398" width="13.85546875" style="568" customWidth="1"/>
    <col min="5399" max="5399" width="13.85546875" style="568" bestFit="1" customWidth="1"/>
    <col min="5400" max="5400" width="13.85546875" style="568" customWidth="1"/>
    <col min="5401" max="5401" width="13.85546875" style="568" bestFit="1" customWidth="1"/>
    <col min="5402" max="5402" width="13.85546875" style="568" customWidth="1"/>
    <col min="5403" max="5403" width="13.85546875" style="568" bestFit="1" customWidth="1"/>
    <col min="5404" max="5404" width="13.85546875" style="568" customWidth="1"/>
    <col min="5405" max="5405" width="13.85546875" style="568" bestFit="1" customWidth="1"/>
    <col min="5406" max="5595" width="6.85546875" style="568"/>
    <col min="5596" max="5596" width="6.5703125" style="568" customWidth="1"/>
    <col min="5597" max="5597" width="13.85546875" style="568" bestFit="1" customWidth="1"/>
    <col min="5598" max="5598" width="35.42578125" style="568" customWidth="1"/>
    <col min="5599" max="5599" width="18.7109375" style="568" bestFit="1" customWidth="1"/>
    <col min="5600" max="5600" width="19" style="568" bestFit="1" customWidth="1"/>
    <col min="5601" max="5602" width="11.42578125" style="568" customWidth="1"/>
    <col min="5603" max="5606" width="10.85546875" style="568" customWidth="1"/>
    <col min="5607" max="5618" width="11.5703125" style="568" customWidth="1"/>
    <col min="5619" max="5622" width="13.85546875" style="568" customWidth="1"/>
    <col min="5623" max="5623" width="13.85546875" style="568" bestFit="1" customWidth="1"/>
    <col min="5624" max="5624" width="13.85546875" style="568" customWidth="1"/>
    <col min="5625" max="5625" width="13.85546875" style="568" bestFit="1" customWidth="1"/>
    <col min="5626" max="5626" width="13.85546875" style="568" customWidth="1"/>
    <col min="5627" max="5627" width="13.85546875" style="568" bestFit="1" customWidth="1"/>
    <col min="5628" max="5628" width="13.85546875" style="568" customWidth="1"/>
    <col min="5629" max="5629" width="13.85546875" style="568" bestFit="1" customWidth="1"/>
    <col min="5630" max="5630" width="13.85546875" style="568" customWidth="1"/>
    <col min="5631" max="5631" width="13.85546875" style="568" bestFit="1" customWidth="1"/>
    <col min="5632" max="5632" width="13.85546875" style="568" customWidth="1"/>
    <col min="5633" max="5633" width="13.85546875" style="568" bestFit="1" customWidth="1"/>
    <col min="5634" max="5634" width="13.85546875" style="568" customWidth="1"/>
    <col min="5635" max="5635" width="13.85546875" style="568" bestFit="1" customWidth="1"/>
    <col min="5636" max="5636" width="13.85546875" style="568" customWidth="1"/>
    <col min="5637" max="5637" width="13.85546875" style="568" bestFit="1" customWidth="1"/>
    <col min="5638" max="5638" width="13.85546875" style="568" customWidth="1"/>
    <col min="5639" max="5639" width="13.85546875" style="568" bestFit="1" customWidth="1"/>
    <col min="5640" max="5640" width="13.85546875" style="568" customWidth="1"/>
    <col min="5641" max="5641" width="13.85546875" style="568" bestFit="1" customWidth="1"/>
    <col min="5642" max="5642" width="13.85546875" style="568" customWidth="1"/>
    <col min="5643" max="5643" width="13.85546875" style="568" bestFit="1" customWidth="1"/>
    <col min="5644" max="5644" width="13.85546875" style="568" customWidth="1"/>
    <col min="5645" max="5645" width="13.85546875" style="568" bestFit="1" customWidth="1"/>
    <col min="5646" max="5646" width="13.85546875" style="568" customWidth="1"/>
    <col min="5647" max="5647" width="13.85546875" style="568" bestFit="1" customWidth="1"/>
    <col min="5648" max="5648" width="13.85546875" style="568" customWidth="1"/>
    <col min="5649" max="5649" width="13.85546875" style="568" bestFit="1" customWidth="1"/>
    <col min="5650" max="5650" width="13.85546875" style="568" customWidth="1"/>
    <col min="5651" max="5651" width="13.85546875" style="568" bestFit="1" customWidth="1"/>
    <col min="5652" max="5652" width="13.85546875" style="568" customWidth="1"/>
    <col min="5653" max="5653" width="13.85546875" style="568" bestFit="1" customWidth="1"/>
    <col min="5654" max="5654" width="13.85546875" style="568" customWidth="1"/>
    <col min="5655" max="5655" width="13.85546875" style="568" bestFit="1" customWidth="1"/>
    <col min="5656" max="5656" width="13.85546875" style="568" customWidth="1"/>
    <col min="5657" max="5657" width="13.85546875" style="568" bestFit="1" customWidth="1"/>
    <col min="5658" max="5658" width="13.85546875" style="568" customWidth="1"/>
    <col min="5659" max="5659" width="13.85546875" style="568" bestFit="1" customWidth="1"/>
    <col min="5660" max="5660" width="13.85546875" style="568" customWidth="1"/>
    <col min="5661" max="5661" width="13.85546875" style="568" bestFit="1" customWidth="1"/>
    <col min="5662" max="5851" width="6.85546875" style="568"/>
    <col min="5852" max="5852" width="6.5703125" style="568" customWidth="1"/>
    <col min="5853" max="5853" width="13.85546875" style="568" bestFit="1" customWidth="1"/>
    <col min="5854" max="5854" width="35.42578125" style="568" customWidth="1"/>
    <col min="5855" max="5855" width="18.7109375" style="568" bestFit="1" customWidth="1"/>
    <col min="5856" max="5856" width="19" style="568" bestFit="1" customWidth="1"/>
    <col min="5857" max="5858" width="11.42578125" style="568" customWidth="1"/>
    <col min="5859" max="5862" width="10.85546875" style="568" customWidth="1"/>
    <col min="5863" max="5874" width="11.5703125" style="568" customWidth="1"/>
    <col min="5875" max="5878" width="13.85546875" style="568" customWidth="1"/>
    <col min="5879" max="5879" width="13.85546875" style="568" bestFit="1" customWidth="1"/>
    <col min="5880" max="5880" width="13.85546875" style="568" customWidth="1"/>
    <col min="5881" max="5881" width="13.85546875" style="568" bestFit="1" customWidth="1"/>
    <col min="5882" max="5882" width="13.85546875" style="568" customWidth="1"/>
    <col min="5883" max="5883" width="13.85546875" style="568" bestFit="1" customWidth="1"/>
    <col min="5884" max="5884" width="13.85546875" style="568" customWidth="1"/>
    <col min="5885" max="5885" width="13.85546875" style="568" bestFit="1" customWidth="1"/>
    <col min="5886" max="5886" width="13.85546875" style="568" customWidth="1"/>
    <col min="5887" max="5887" width="13.85546875" style="568" bestFit="1" customWidth="1"/>
    <col min="5888" max="5888" width="13.85546875" style="568" customWidth="1"/>
    <col min="5889" max="5889" width="13.85546875" style="568" bestFit="1" customWidth="1"/>
    <col min="5890" max="5890" width="13.85546875" style="568" customWidth="1"/>
    <col min="5891" max="5891" width="13.85546875" style="568" bestFit="1" customWidth="1"/>
    <col min="5892" max="5892" width="13.85546875" style="568" customWidth="1"/>
    <col min="5893" max="5893" width="13.85546875" style="568" bestFit="1" customWidth="1"/>
    <col min="5894" max="5894" width="13.85546875" style="568" customWidth="1"/>
    <col min="5895" max="5895" width="13.85546875" style="568" bestFit="1" customWidth="1"/>
    <col min="5896" max="5896" width="13.85546875" style="568" customWidth="1"/>
    <col min="5897" max="5897" width="13.85546875" style="568" bestFit="1" customWidth="1"/>
    <col min="5898" max="5898" width="13.85546875" style="568" customWidth="1"/>
    <col min="5899" max="5899" width="13.85546875" style="568" bestFit="1" customWidth="1"/>
    <col min="5900" max="5900" width="13.85546875" style="568" customWidth="1"/>
    <col min="5901" max="5901" width="13.85546875" style="568" bestFit="1" customWidth="1"/>
    <col min="5902" max="5902" width="13.85546875" style="568" customWidth="1"/>
    <col min="5903" max="5903" width="13.85546875" style="568" bestFit="1" customWidth="1"/>
    <col min="5904" max="5904" width="13.85546875" style="568" customWidth="1"/>
    <col min="5905" max="5905" width="13.85546875" style="568" bestFit="1" customWidth="1"/>
    <col min="5906" max="5906" width="13.85546875" style="568" customWidth="1"/>
    <col min="5907" max="5907" width="13.85546875" style="568" bestFit="1" customWidth="1"/>
    <col min="5908" max="5908" width="13.85546875" style="568" customWidth="1"/>
    <col min="5909" max="5909" width="13.85546875" style="568" bestFit="1" customWidth="1"/>
    <col min="5910" max="5910" width="13.85546875" style="568" customWidth="1"/>
    <col min="5911" max="5911" width="13.85546875" style="568" bestFit="1" customWidth="1"/>
    <col min="5912" max="5912" width="13.85546875" style="568" customWidth="1"/>
    <col min="5913" max="5913" width="13.85546875" style="568" bestFit="1" customWidth="1"/>
    <col min="5914" max="5914" width="13.85546875" style="568" customWidth="1"/>
    <col min="5915" max="5915" width="13.85546875" style="568" bestFit="1" customWidth="1"/>
    <col min="5916" max="5916" width="13.85546875" style="568" customWidth="1"/>
    <col min="5917" max="5917" width="13.85546875" style="568" bestFit="1" customWidth="1"/>
    <col min="5918" max="6107" width="6.85546875" style="568"/>
    <col min="6108" max="6108" width="6.5703125" style="568" customWidth="1"/>
    <col min="6109" max="6109" width="13.85546875" style="568" bestFit="1" customWidth="1"/>
    <col min="6110" max="6110" width="35.42578125" style="568" customWidth="1"/>
    <col min="6111" max="6111" width="18.7109375" style="568" bestFit="1" customWidth="1"/>
    <col min="6112" max="6112" width="19" style="568" bestFit="1" customWidth="1"/>
    <col min="6113" max="6114" width="11.42578125" style="568" customWidth="1"/>
    <col min="6115" max="6118" width="10.85546875" style="568" customWidth="1"/>
    <col min="6119" max="6130" width="11.5703125" style="568" customWidth="1"/>
    <col min="6131" max="6134" width="13.85546875" style="568" customWidth="1"/>
    <col min="6135" max="6135" width="13.85546875" style="568" bestFit="1" customWidth="1"/>
    <col min="6136" max="6136" width="13.85546875" style="568" customWidth="1"/>
    <col min="6137" max="6137" width="13.85546875" style="568" bestFit="1" customWidth="1"/>
    <col min="6138" max="6138" width="13.85546875" style="568" customWidth="1"/>
    <col min="6139" max="6139" width="13.85546875" style="568" bestFit="1" customWidth="1"/>
    <col min="6140" max="6140" width="13.85546875" style="568" customWidth="1"/>
    <col min="6141" max="6141" width="13.85546875" style="568" bestFit="1" customWidth="1"/>
    <col min="6142" max="6142" width="13.85546875" style="568" customWidth="1"/>
    <col min="6143" max="6143" width="13.85546875" style="568" bestFit="1" customWidth="1"/>
    <col min="6144" max="6144" width="13.85546875" style="568" customWidth="1"/>
    <col min="6145" max="6145" width="13.85546875" style="568" bestFit="1" customWidth="1"/>
    <col min="6146" max="6146" width="13.85546875" style="568" customWidth="1"/>
    <col min="6147" max="6147" width="13.85546875" style="568" bestFit="1" customWidth="1"/>
    <col min="6148" max="6148" width="13.85546875" style="568" customWidth="1"/>
    <col min="6149" max="6149" width="13.85546875" style="568" bestFit="1" customWidth="1"/>
    <col min="6150" max="6150" width="13.85546875" style="568" customWidth="1"/>
    <col min="6151" max="6151" width="13.85546875" style="568" bestFit="1" customWidth="1"/>
    <col min="6152" max="6152" width="13.85546875" style="568" customWidth="1"/>
    <col min="6153" max="6153" width="13.85546875" style="568" bestFit="1" customWidth="1"/>
    <col min="6154" max="6154" width="13.85546875" style="568" customWidth="1"/>
    <col min="6155" max="6155" width="13.85546875" style="568" bestFit="1" customWidth="1"/>
    <col min="6156" max="6156" width="13.85546875" style="568" customWidth="1"/>
    <col min="6157" max="6157" width="13.85546875" style="568" bestFit="1" customWidth="1"/>
    <col min="6158" max="6158" width="13.85546875" style="568" customWidth="1"/>
    <col min="6159" max="6159" width="13.85546875" style="568" bestFit="1" customWidth="1"/>
    <col min="6160" max="6160" width="13.85546875" style="568" customWidth="1"/>
    <col min="6161" max="6161" width="13.85546875" style="568" bestFit="1" customWidth="1"/>
    <col min="6162" max="6162" width="13.85546875" style="568" customWidth="1"/>
    <col min="6163" max="6163" width="13.85546875" style="568" bestFit="1" customWidth="1"/>
    <col min="6164" max="6164" width="13.85546875" style="568" customWidth="1"/>
    <col min="6165" max="6165" width="13.85546875" style="568" bestFit="1" customWidth="1"/>
    <col min="6166" max="6166" width="13.85546875" style="568" customWidth="1"/>
    <col min="6167" max="6167" width="13.85546875" style="568" bestFit="1" customWidth="1"/>
    <col min="6168" max="6168" width="13.85546875" style="568" customWidth="1"/>
    <col min="6169" max="6169" width="13.85546875" style="568" bestFit="1" customWidth="1"/>
    <col min="6170" max="6170" width="13.85546875" style="568" customWidth="1"/>
    <col min="6171" max="6171" width="13.85546875" style="568" bestFit="1" customWidth="1"/>
    <col min="6172" max="6172" width="13.85546875" style="568" customWidth="1"/>
    <col min="6173" max="6173" width="13.85546875" style="568" bestFit="1" customWidth="1"/>
    <col min="6174" max="6363" width="6.85546875" style="568"/>
    <col min="6364" max="6364" width="6.5703125" style="568" customWidth="1"/>
    <col min="6365" max="6365" width="13.85546875" style="568" bestFit="1" customWidth="1"/>
    <col min="6366" max="6366" width="35.42578125" style="568" customWidth="1"/>
    <col min="6367" max="6367" width="18.7109375" style="568" bestFit="1" customWidth="1"/>
    <col min="6368" max="6368" width="19" style="568" bestFit="1" customWidth="1"/>
    <col min="6369" max="6370" width="11.42578125" style="568" customWidth="1"/>
    <col min="6371" max="6374" width="10.85546875" style="568" customWidth="1"/>
    <col min="6375" max="6386" width="11.5703125" style="568" customWidth="1"/>
    <col min="6387" max="6390" width="13.85546875" style="568" customWidth="1"/>
    <col min="6391" max="6391" width="13.85546875" style="568" bestFit="1" customWidth="1"/>
    <col min="6392" max="6392" width="13.85546875" style="568" customWidth="1"/>
    <col min="6393" max="6393" width="13.85546875" style="568" bestFit="1" customWidth="1"/>
    <col min="6394" max="6394" width="13.85546875" style="568" customWidth="1"/>
    <col min="6395" max="6395" width="13.85546875" style="568" bestFit="1" customWidth="1"/>
    <col min="6396" max="6396" width="13.85546875" style="568" customWidth="1"/>
    <col min="6397" max="6397" width="13.85546875" style="568" bestFit="1" customWidth="1"/>
    <col min="6398" max="6398" width="13.85546875" style="568" customWidth="1"/>
    <col min="6399" max="6399" width="13.85546875" style="568" bestFit="1" customWidth="1"/>
    <col min="6400" max="6400" width="13.85546875" style="568" customWidth="1"/>
    <col min="6401" max="6401" width="13.85546875" style="568" bestFit="1" customWidth="1"/>
    <col min="6402" max="6402" width="13.85546875" style="568" customWidth="1"/>
    <col min="6403" max="6403" width="13.85546875" style="568" bestFit="1" customWidth="1"/>
    <col min="6404" max="6404" width="13.85546875" style="568" customWidth="1"/>
    <col min="6405" max="6405" width="13.85546875" style="568" bestFit="1" customWidth="1"/>
    <col min="6406" max="6406" width="13.85546875" style="568" customWidth="1"/>
    <col min="6407" max="6407" width="13.85546875" style="568" bestFit="1" customWidth="1"/>
    <col min="6408" max="6408" width="13.85546875" style="568" customWidth="1"/>
    <col min="6409" max="6409" width="13.85546875" style="568" bestFit="1" customWidth="1"/>
    <col min="6410" max="6410" width="13.85546875" style="568" customWidth="1"/>
    <col min="6411" max="6411" width="13.85546875" style="568" bestFit="1" customWidth="1"/>
    <col min="6412" max="6412" width="13.85546875" style="568" customWidth="1"/>
    <col min="6413" max="6413" width="13.85546875" style="568" bestFit="1" customWidth="1"/>
    <col min="6414" max="6414" width="13.85546875" style="568" customWidth="1"/>
    <col min="6415" max="6415" width="13.85546875" style="568" bestFit="1" customWidth="1"/>
    <col min="6416" max="6416" width="13.85546875" style="568" customWidth="1"/>
    <col min="6417" max="6417" width="13.85546875" style="568" bestFit="1" customWidth="1"/>
    <col min="6418" max="6418" width="13.85546875" style="568" customWidth="1"/>
    <col min="6419" max="6419" width="13.85546875" style="568" bestFit="1" customWidth="1"/>
    <col min="6420" max="6420" width="13.85546875" style="568" customWidth="1"/>
    <col min="6421" max="6421" width="13.85546875" style="568" bestFit="1" customWidth="1"/>
    <col min="6422" max="6422" width="13.85546875" style="568" customWidth="1"/>
    <col min="6423" max="6423" width="13.85546875" style="568" bestFit="1" customWidth="1"/>
    <col min="6424" max="6424" width="13.85546875" style="568" customWidth="1"/>
    <col min="6425" max="6425" width="13.85546875" style="568" bestFit="1" customWidth="1"/>
    <col min="6426" max="6426" width="13.85546875" style="568" customWidth="1"/>
    <col min="6427" max="6427" width="13.85546875" style="568" bestFit="1" customWidth="1"/>
    <col min="6428" max="6428" width="13.85546875" style="568" customWidth="1"/>
    <col min="6429" max="6429" width="13.85546875" style="568" bestFit="1" customWidth="1"/>
    <col min="6430" max="6619" width="6.85546875" style="568"/>
    <col min="6620" max="6620" width="6.5703125" style="568" customWidth="1"/>
    <col min="6621" max="6621" width="13.85546875" style="568" bestFit="1" customWidth="1"/>
    <col min="6622" max="6622" width="35.42578125" style="568" customWidth="1"/>
    <col min="6623" max="6623" width="18.7109375" style="568" bestFit="1" customWidth="1"/>
    <col min="6624" max="6624" width="19" style="568" bestFit="1" customWidth="1"/>
    <col min="6625" max="6626" width="11.42578125" style="568" customWidth="1"/>
    <col min="6627" max="6630" width="10.85546875" style="568" customWidth="1"/>
    <col min="6631" max="6642" width="11.5703125" style="568" customWidth="1"/>
    <col min="6643" max="6646" width="13.85546875" style="568" customWidth="1"/>
    <col min="6647" max="6647" width="13.85546875" style="568" bestFit="1" customWidth="1"/>
    <col min="6648" max="6648" width="13.85546875" style="568" customWidth="1"/>
    <col min="6649" max="6649" width="13.85546875" style="568" bestFit="1" customWidth="1"/>
    <col min="6650" max="6650" width="13.85546875" style="568" customWidth="1"/>
    <col min="6651" max="6651" width="13.85546875" style="568" bestFit="1" customWidth="1"/>
    <col min="6652" max="6652" width="13.85546875" style="568" customWidth="1"/>
    <col min="6653" max="6653" width="13.85546875" style="568" bestFit="1" customWidth="1"/>
    <col min="6654" max="6654" width="13.85546875" style="568" customWidth="1"/>
    <col min="6655" max="6655" width="13.85546875" style="568" bestFit="1" customWidth="1"/>
    <col min="6656" max="6656" width="13.85546875" style="568" customWidth="1"/>
    <col min="6657" max="6657" width="13.85546875" style="568" bestFit="1" customWidth="1"/>
    <col min="6658" max="6658" width="13.85546875" style="568" customWidth="1"/>
    <col min="6659" max="6659" width="13.85546875" style="568" bestFit="1" customWidth="1"/>
    <col min="6660" max="6660" width="13.85546875" style="568" customWidth="1"/>
    <col min="6661" max="6661" width="13.85546875" style="568" bestFit="1" customWidth="1"/>
    <col min="6662" max="6662" width="13.85546875" style="568" customWidth="1"/>
    <col min="6663" max="6663" width="13.85546875" style="568" bestFit="1" customWidth="1"/>
    <col min="6664" max="6664" width="13.85546875" style="568" customWidth="1"/>
    <col min="6665" max="6665" width="13.85546875" style="568" bestFit="1" customWidth="1"/>
    <col min="6666" max="6666" width="13.85546875" style="568" customWidth="1"/>
    <col min="6667" max="6667" width="13.85546875" style="568" bestFit="1" customWidth="1"/>
    <col min="6668" max="6668" width="13.85546875" style="568" customWidth="1"/>
    <col min="6669" max="6669" width="13.85546875" style="568" bestFit="1" customWidth="1"/>
    <col min="6670" max="6670" width="13.85546875" style="568" customWidth="1"/>
    <col min="6671" max="6671" width="13.85546875" style="568" bestFit="1" customWidth="1"/>
    <col min="6672" max="6672" width="13.85546875" style="568" customWidth="1"/>
    <col min="6673" max="6673" width="13.85546875" style="568" bestFit="1" customWidth="1"/>
    <col min="6674" max="6674" width="13.85546875" style="568" customWidth="1"/>
    <col min="6675" max="6675" width="13.85546875" style="568" bestFit="1" customWidth="1"/>
    <col min="6676" max="6676" width="13.85546875" style="568" customWidth="1"/>
    <col min="6677" max="6677" width="13.85546875" style="568" bestFit="1" customWidth="1"/>
    <col min="6678" max="6678" width="13.85546875" style="568" customWidth="1"/>
    <col min="6679" max="6679" width="13.85546875" style="568" bestFit="1" customWidth="1"/>
    <col min="6680" max="6680" width="13.85546875" style="568" customWidth="1"/>
    <col min="6681" max="6681" width="13.85546875" style="568" bestFit="1" customWidth="1"/>
    <col min="6682" max="6682" width="13.85546875" style="568" customWidth="1"/>
    <col min="6683" max="6683" width="13.85546875" style="568" bestFit="1" customWidth="1"/>
    <col min="6684" max="6684" width="13.85546875" style="568" customWidth="1"/>
    <col min="6685" max="6685" width="13.85546875" style="568" bestFit="1" customWidth="1"/>
    <col min="6686" max="6875" width="6.85546875" style="568"/>
    <col min="6876" max="6876" width="6.5703125" style="568" customWidth="1"/>
    <col min="6877" max="6877" width="13.85546875" style="568" bestFit="1" customWidth="1"/>
    <col min="6878" max="6878" width="35.42578125" style="568" customWidth="1"/>
    <col min="6879" max="6879" width="18.7109375" style="568" bestFit="1" customWidth="1"/>
    <col min="6880" max="6880" width="19" style="568" bestFit="1" customWidth="1"/>
    <col min="6881" max="6882" width="11.42578125" style="568" customWidth="1"/>
    <col min="6883" max="6886" width="10.85546875" style="568" customWidth="1"/>
    <col min="6887" max="6898" width="11.5703125" style="568" customWidth="1"/>
    <col min="6899" max="6902" width="13.85546875" style="568" customWidth="1"/>
    <col min="6903" max="6903" width="13.85546875" style="568" bestFit="1" customWidth="1"/>
    <col min="6904" max="6904" width="13.85546875" style="568" customWidth="1"/>
    <col min="6905" max="6905" width="13.85546875" style="568" bestFit="1" customWidth="1"/>
    <col min="6906" max="6906" width="13.85546875" style="568" customWidth="1"/>
    <col min="6907" max="6907" width="13.85546875" style="568" bestFit="1" customWidth="1"/>
    <col min="6908" max="6908" width="13.85546875" style="568" customWidth="1"/>
    <col min="6909" max="6909" width="13.85546875" style="568" bestFit="1" customWidth="1"/>
    <col min="6910" max="6910" width="13.85546875" style="568" customWidth="1"/>
    <col min="6911" max="6911" width="13.85546875" style="568" bestFit="1" customWidth="1"/>
    <col min="6912" max="6912" width="13.85546875" style="568" customWidth="1"/>
    <col min="6913" max="6913" width="13.85546875" style="568" bestFit="1" customWidth="1"/>
    <col min="6914" max="6914" width="13.85546875" style="568" customWidth="1"/>
    <col min="6915" max="6915" width="13.85546875" style="568" bestFit="1" customWidth="1"/>
    <col min="6916" max="6916" width="13.85546875" style="568" customWidth="1"/>
    <col min="6917" max="6917" width="13.85546875" style="568" bestFit="1" customWidth="1"/>
    <col min="6918" max="6918" width="13.85546875" style="568" customWidth="1"/>
    <col min="6919" max="6919" width="13.85546875" style="568" bestFit="1" customWidth="1"/>
    <col min="6920" max="6920" width="13.85546875" style="568" customWidth="1"/>
    <col min="6921" max="6921" width="13.85546875" style="568" bestFit="1" customWidth="1"/>
    <col min="6922" max="6922" width="13.85546875" style="568" customWidth="1"/>
    <col min="6923" max="6923" width="13.85546875" style="568" bestFit="1" customWidth="1"/>
    <col min="6924" max="6924" width="13.85546875" style="568" customWidth="1"/>
    <col min="6925" max="6925" width="13.85546875" style="568" bestFit="1" customWidth="1"/>
    <col min="6926" max="6926" width="13.85546875" style="568" customWidth="1"/>
    <col min="6927" max="6927" width="13.85546875" style="568" bestFit="1" customWidth="1"/>
    <col min="6928" max="6928" width="13.85546875" style="568" customWidth="1"/>
    <col min="6929" max="6929" width="13.85546875" style="568" bestFit="1" customWidth="1"/>
    <col min="6930" max="6930" width="13.85546875" style="568" customWidth="1"/>
    <col min="6931" max="6931" width="13.85546875" style="568" bestFit="1" customWidth="1"/>
    <col min="6932" max="6932" width="13.85546875" style="568" customWidth="1"/>
    <col min="6933" max="6933" width="13.85546875" style="568" bestFit="1" customWidth="1"/>
    <col min="6934" max="6934" width="13.85546875" style="568" customWidth="1"/>
    <col min="6935" max="6935" width="13.85546875" style="568" bestFit="1" customWidth="1"/>
    <col min="6936" max="6936" width="13.85546875" style="568" customWidth="1"/>
    <col min="6937" max="6937" width="13.85546875" style="568" bestFit="1" customWidth="1"/>
    <col min="6938" max="6938" width="13.85546875" style="568" customWidth="1"/>
    <col min="6939" max="6939" width="13.85546875" style="568" bestFit="1" customWidth="1"/>
    <col min="6940" max="6940" width="13.85546875" style="568" customWidth="1"/>
    <col min="6941" max="6941" width="13.85546875" style="568" bestFit="1" customWidth="1"/>
    <col min="6942" max="7131" width="6.85546875" style="568"/>
    <col min="7132" max="7132" width="6.5703125" style="568" customWidth="1"/>
    <col min="7133" max="7133" width="13.85546875" style="568" bestFit="1" customWidth="1"/>
    <col min="7134" max="7134" width="35.42578125" style="568" customWidth="1"/>
    <col min="7135" max="7135" width="18.7109375" style="568" bestFit="1" customWidth="1"/>
    <col min="7136" max="7136" width="19" style="568" bestFit="1" customWidth="1"/>
    <col min="7137" max="7138" width="11.42578125" style="568" customWidth="1"/>
    <col min="7139" max="7142" width="10.85546875" style="568" customWidth="1"/>
    <col min="7143" max="7154" width="11.5703125" style="568" customWidth="1"/>
    <col min="7155" max="7158" width="13.85546875" style="568" customWidth="1"/>
    <col min="7159" max="7159" width="13.85546875" style="568" bestFit="1" customWidth="1"/>
    <col min="7160" max="7160" width="13.85546875" style="568" customWidth="1"/>
    <col min="7161" max="7161" width="13.85546875" style="568" bestFit="1" customWidth="1"/>
    <col min="7162" max="7162" width="13.85546875" style="568" customWidth="1"/>
    <col min="7163" max="7163" width="13.85546875" style="568" bestFit="1" customWidth="1"/>
    <col min="7164" max="7164" width="13.85546875" style="568" customWidth="1"/>
    <col min="7165" max="7165" width="13.85546875" style="568" bestFit="1" customWidth="1"/>
    <col min="7166" max="7166" width="13.85546875" style="568" customWidth="1"/>
    <col min="7167" max="7167" width="13.85546875" style="568" bestFit="1" customWidth="1"/>
    <col min="7168" max="7168" width="13.85546875" style="568" customWidth="1"/>
    <col min="7169" max="7169" width="13.85546875" style="568" bestFit="1" customWidth="1"/>
    <col min="7170" max="7170" width="13.85546875" style="568" customWidth="1"/>
    <col min="7171" max="7171" width="13.85546875" style="568" bestFit="1" customWidth="1"/>
    <col min="7172" max="7172" width="13.85546875" style="568" customWidth="1"/>
    <col min="7173" max="7173" width="13.85546875" style="568" bestFit="1" customWidth="1"/>
    <col min="7174" max="7174" width="13.85546875" style="568" customWidth="1"/>
    <col min="7175" max="7175" width="13.85546875" style="568" bestFit="1" customWidth="1"/>
    <col min="7176" max="7176" width="13.85546875" style="568" customWidth="1"/>
    <col min="7177" max="7177" width="13.85546875" style="568" bestFit="1" customWidth="1"/>
    <col min="7178" max="7178" width="13.85546875" style="568" customWidth="1"/>
    <col min="7179" max="7179" width="13.85546875" style="568" bestFit="1" customWidth="1"/>
    <col min="7180" max="7180" width="13.85546875" style="568" customWidth="1"/>
    <col min="7181" max="7181" width="13.85546875" style="568" bestFit="1" customWidth="1"/>
    <col min="7182" max="7182" width="13.85546875" style="568" customWidth="1"/>
    <col min="7183" max="7183" width="13.85546875" style="568" bestFit="1" customWidth="1"/>
    <col min="7184" max="7184" width="13.85546875" style="568" customWidth="1"/>
    <col min="7185" max="7185" width="13.85546875" style="568" bestFit="1" customWidth="1"/>
    <col min="7186" max="7186" width="13.85546875" style="568" customWidth="1"/>
    <col min="7187" max="7187" width="13.85546875" style="568" bestFit="1" customWidth="1"/>
    <col min="7188" max="7188" width="13.85546875" style="568" customWidth="1"/>
    <col min="7189" max="7189" width="13.85546875" style="568" bestFit="1" customWidth="1"/>
    <col min="7190" max="7190" width="13.85546875" style="568" customWidth="1"/>
    <col min="7191" max="7191" width="13.85546875" style="568" bestFit="1" customWidth="1"/>
    <col min="7192" max="7192" width="13.85546875" style="568" customWidth="1"/>
    <col min="7193" max="7193" width="13.85546875" style="568" bestFit="1" customWidth="1"/>
    <col min="7194" max="7194" width="13.85546875" style="568" customWidth="1"/>
    <col min="7195" max="7195" width="13.85546875" style="568" bestFit="1" customWidth="1"/>
    <col min="7196" max="7196" width="13.85546875" style="568" customWidth="1"/>
    <col min="7197" max="7197" width="13.85546875" style="568" bestFit="1" customWidth="1"/>
    <col min="7198" max="7387" width="6.85546875" style="568"/>
    <col min="7388" max="7388" width="6.5703125" style="568" customWidth="1"/>
    <col min="7389" max="7389" width="13.85546875" style="568" bestFit="1" customWidth="1"/>
    <col min="7390" max="7390" width="35.42578125" style="568" customWidth="1"/>
    <col min="7391" max="7391" width="18.7109375" style="568" bestFit="1" customWidth="1"/>
    <col min="7392" max="7392" width="19" style="568" bestFit="1" customWidth="1"/>
    <col min="7393" max="7394" width="11.42578125" style="568" customWidth="1"/>
    <col min="7395" max="7398" width="10.85546875" style="568" customWidth="1"/>
    <col min="7399" max="7410" width="11.5703125" style="568" customWidth="1"/>
    <col min="7411" max="7414" width="13.85546875" style="568" customWidth="1"/>
    <col min="7415" max="7415" width="13.85546875" style="568" bestFit="1" customWidth="1"/>
    <col min="7416" max="7416" width="13.85546875" style="568" customWidth="1"/>
    <col min="7417" max="7417" width="13.85546875" style="568" bestFit="1" customWidth="1"/>
    <col min="7418" max="7418" width="13.85546875" style="568" customWidth="1"/>
    <col min="7419" max="7419" width="13.85546875" style="568" bestFit="1" customWidth="1"/>
    <col min="7420" max="7420" width="13.85546875" style="568" customWidth="1"/>
    <col min="7421" max="7421" width="13.85546875" style="568" bestFit="1" customWidth="1"/>
    <col min="7422" max="7422" width="13.85546875" style="568" customWidth="1"/>
    <col min="7423" max="7423" width="13.85546875" style="568" bestFit="1" customWidth="1"/>
    <col min="7424" max="7424" width="13.85546875" style="568" customWidth="1"/>
    <col min="7425" max="7425" width="13.85546875" style="568" bestFit="1" customWidth="1"/>
    <col min="7426" max="7426" width="13.85546875" style="568" customWidth="1"/>
    <col min="7427" max="7427" width="13.85546875" style="568" bestFit="1" customWidth="1"/>
    <col min="7428" max="7428" width="13.85546875" style="568" customWidth="1"/>
    <col min="7429" max="7429" width="13.85546875" style="568" bestFit="1" customWidth="1"/>
    <col min="7430" max="7430" width="13.85546875" style="568" customWidth="1"/>
    <col min="7431" max="7431" width="13.85546875" style="568" bestFit="1" customWidth="1"/>
    <col min="7432" max="7432" width="13.85546875" style="568" customWidth="1"/>
    <col min="7433" max="7433" width="13.85546875" style="568" bestFit="1" customWidth="1"/>
    <col min="7434" max="7434" width="13.85546875" style="568" customWidth="1"/>
    <col min="7435" max="7435" width="13.85546875" style="568" bestFit="1" customWidth="1"/>
    <col min="7436" max="7436" width="13.85546875" style="568" customWidth="1"/>
    <col min="7437" max="7437" width="13.85546875" style="568" bestFit="1" customWidth="1"/>
    <col min="7438" max="7438" width="13.85546875" style="568" customWidth="1"/>
    <col min="7439" max="7439" width="13.85546875" style="568" bestFit="1" customWidth="1"/>
    <col min="7440" max="7440" width="13.85546875" style="568" customWidth="1"/>
    <col min="7441" max="7441" width="13.85546875" style="568" bestFit="1" customWidth="1"/>
    <col min="7442" max="7442" width="13.85546875" style="568" customWidth="1"/>
    <col min="7443" max="7443" width="13.85546875" style="568" bestFit="1" customWidth="1"/>
    <col min="7444" max="7444" width="13.85546875" style="568" customWidth="1"/>
    <col min="7445" max="7445" width="13.85546875" style="568" bestFit="1" customWidth="1"/>
    <col min="7446" max="7446" width="13.85546875" style="568" customWidth="1"/>
    <col min="7447" max="7447" width="13.85546875" style="568" bestFit="1" customWidth="1"/>
    <col min="7448" max="7448" width="13.85546875" style="568" customWidth="1"/>
    <col min="7449" max="7449" width="13.85546875" style="568" bestFit="1" customWidth="1"/>
    <col min="7450" max="7450" width="13.85546875" style="568" customWidth="1"/>
    <col min="7451" max="7451" width="13.85546875" style="568" bestFit="1" customWidth="1"/>
    <col min="7452" max="7452" width="13.85546875" style="568" customWidth="1"/>
    <col min="7453" max="7453" width="13.85546875" style="568" bestFit="1" customWidth="1"/>
    <col min="7454" max="7643" width="6.85546875" style="568"/>
    <col min="7644" max="7644" width="6.5703125" style="568" customWidth="1"/>
    <col min="7645" max="7645" width="13.85546875" style="568" bestFit="1" customWidth="1"/>
    <col min="7646" max="7646" width="35.42578125" style="568" customWidth="1"/>
    <col min="7647" max="7647" width="18.7109375" style="568" bestFit="1" customWidth="1"/>
    <col min="7648" max="7648" width="19" style="568" bestFit="1" customWidth="1"/>
    <col min="7649" max="7650" width="11.42578125" style="568" customWidth="1"/>
    <col min="7651" max="7654" width="10.85546875" style="568" customWidth="1"/>
    <col min="7655" max="7666" width="11.5703125" style="568" customWidth="1"/>
    <col min="7667" max="7670" width="13.85546875" style="568" customWidth="1"/>
    <col min="7671" max="7671" width="13.85546875" style="568" bestFit="1" customWidth="1"/>
    <col min="7672" max="7672" width="13.85546875" style="568" customWidth="1"/>
    <col min="7673" max="7673" width="13.85546875" style="568" bestFit="1" customWidth="1"/>
    <col min="7674" max="7674" width="13.85546875" style="568" customWidth="1"/>
    <col min="7675" max="7675" width="13.85546875" style="568" bestFit="1" customWidth="1"/>
    <col min="7676" max="7676" width="13.85546875" style="568" customWidth="1"/>
    <col min="7677" max="7677" width="13.85546875" style="568" bestFit="1" customWidth="1"/>
    <col min="7678" max="7678" width="13.85546875" style="568" customWidth="1"/>
    <col min="7679" max="7679" width="13.85546875" style="568" bestFit="1" customWidth="1"/>
    <col min="7680" max="7680" width="13.85546875" style="568" customWidth="1"/>
    <col min="7681" max="7681" width="13.85546875" style="568" bestFit="1" customWidth="1"/>
    <col min="7682" max="7682" width="13.85546875" style="568" customWidth="1"/>
    <col min="7683" max="7683" width="13.85546875" style="568" bestFit="1" customWidth="1"/>
    <col min="7684" max="7684" width="13.85546875" style="568" customWidth="1"/>
    <col min="7685" max="7685" width="13.85546875" style="568" bestFit="1" customWidth="1"/>
    <col min="7686" max="7686" width="13.85546875" style="568" customWidth="1"/>
    <col min="7687" max="7687" width="13.85546875" style="568" bestFit="1" customWidth="1"/>
    <col min="7688" max="7688" width="13.85546875" style="568" customWidth="1"/>
    <col min="7689" max="7689" width="13.85546875" style="568" bestFit="1" customWidth="1"/>
    <col min="7690" max="7690" width="13.85546875" style="568" customWidth="1"/>
    <col min="7691" max="7691" width="13.85546875" style="568" bestFit="1" customWidth="1"/>
    <col min="7692" max="7692" width="13.85546875" style="568" customWidth="1"/>
    <col min="7693" max="7693" width="13.85546875" style="568" bestFit="1" customWidth="1"/>
    <col min="7694" max="7694" width="13.85546875" style="568" customWidth="1"/>
    <col min="7695" max="7695" width="13.85546875" style="568" bestFit="1" customWidth="1"/>
    <col min="7696" max="7696" width="13.85546875" style="568" customWidth="1"/>
    <col min="7697" max="7697" width="13.85546875" style="568" bestFit="1" customWidth="1"/>
    <col min="7698" max="7698" width="13.85546875" style="568" customWidth="1"/>
    <col min="7699" max="7699" width="13.85546875" style="568" bestFit="1" customWidth="1"/>
    <col min="7700" max="7700" width="13.85546875" style="568" customWidth="1"/>
    <col min="7701" max="7701" width="13.85546875" style="568" bestFit="1" customWidth="1"/>
    <col min="7702" max="7702" width="13.85546875" style="568" customWidth="1"/>
    <col min="7703" max="7703" width="13.85546875" style="568" bestFit="1" customWidth="1"/>
    <col min="7704" max="7704" width="13.85546875" style="568" customWidth="1"/>
    <col min="7705" max="7705" width="13.85546875" style="568" bestFit="1" customWidth="1"/>
    <col min="7706" max="7706" width="13.85546875" style="568" customWidth="1"/>
    <col min="7707" max="7707" width="13.85546875" style="568" bestFit="1" customWidth="1"/>
    <col min="7708" max="7708" width="13.85546875" style="568" customWidth="1"/>
    <col min="7709" max="7709" width="13.85546875" style="568" bestFit="1" customWidth="1"/>
    <col min="7710" max="7899" width="6.85546875" style="568"/>
    <col min="7900" max="7900" width="6.5703125" style="568" customWidth="1"/>
    <col min="7901" max="7901" width="13.85546875" style="568" bestFit="1" customWidth="1"/>
    <col min="7902" max="7902" width="35.42578125" style="568" customWidth="1"/>
    <col min="7903" max="7903" width="18.7109375" style="568" bestFit="1" customWidth="1"/>
    <col min="7904" max="7904" width="19" style="568" bestFit="1" customWidth="1"/>
    <col min="7905" max="7906" width="11.42578125" style="568" customWidth="1"/>
    <col min="7907" max="7910" width="10.85546875" style="568" customWidth="1"/>
    <col min="7911" max="7922" width="11.5703125" style="568" customWidth="1"/>
    <col min="7923" max="7926" width="13.85546875" style="568" customWidth="1"/>
    <col min="7927" max="7927" width="13.85546875" style="568" bestFit="1" customWidth="1"/>
    <col min="7928" max="7928" width="13.85546875" style="568" customWidth="1"/>
    <col min="7929" max="7929" width="13.85546875" style="568" bestFit="1" customWidth="1"/>
    <col min="7930" max="7930" width="13.85546875" style="568" customWidth="1"/>
    <col min="7931" max="7931" width="13.85546875" style="568" bestFit="1" customWidth="1"/>
    <col min="7932" max="7932" width="13.85546875" style="568" customWidth="1"/>
    <col min="7933" max="7933" width="13.85546875" style="568" bestFit="1" customWidth="1"/>
    <col min="7934" max="7934" width="13.85546875" style="568" customWidth="1"/>
    <col min="7935" max="7935" width="13.85546875" style="568" bestFit="1" customWidth="1"/>
    <col min="7936" max="7936" width="13.85546875" style="568" customWidth="1"/>
    <col min="7937" max="7937" width="13.85546875" style="568" bestFit="1" customWidth="1"/>
    <col min="7938" max="7938" width="13.85546875" style="568" customWidth="1"/>
    <col min="7939" max="7939" width="13.85546875" style="568" bestFit="1" customWidth="1"/>
    <col min="7940" max="7940" width="13.85546875" style="568" customWidth="1"/>
    <col min="7941" max="7941" width="13.85546875" style="568" bestFit="1" customWidth="1"/>
    <col min="7942" max="7942" width="13.85546875" style="568" customWidth="1"/>
    <col min="7943" max="7943" width="13.85546875" style="568" bestFit="1" customWidth="1"/>
    <col min="7944" max="7944" width="13.85546875" style="568" customWidth="1"/>
    <col min="7945" max="7945" width="13.85546875" style="568" bestFit="1" customWidth="1"/>
    <col min="7946" max="7946" width="13.85546875" style="568" customWidth="1"/>
    <col min="7947" max="7947" width="13.85546875" style="568" bestFit="1" customWidth="1"/>
    <col min="7948" max="7948" width="13.85546875" style="568" customWidth="1"/>
    <col min="7949" max="7949" width="13.85546875" style="568" bestFit="1" customWidth="1"/>
    <col min="7950" max="7950" width="13.85546875" style="568" customWidth="1"/>
    <col min="7951" max="7951" width="13.85546875" style="568" bestFit="1" customWidth="1"/>
    <col min="7952" max="7952" width="13.85546875" style="568" customWidth="1"/>
    <col min="7953" max="7953" width="13.85546875" style="568" bestFit="1" customWidth="1"/>
    <col min="7954" max="7954" width="13.85546875" style="568" customWidth="1"/>
    <col min="7955" max="7955" width="13.85546875" style="568" bestFit="1" customWidth="1"/>
    <col min="7956" max="7956" width="13.85546875" style="568" customWidth="1"/>
    <col min="7957" max="7957" width="13.85546875" style="568" bestFit="1" customWidth="1"/>
    <col min="7958" max="7958" width="13.85546875" style="568" customWidth="1"/>
    <col min="7959" max="7959" width="13.85546875" style="568" bestFit="1" customWidth="1"/>
    <col min="7960" max="7960" width="13.85546875" style="568" customWidth="1"/>
    <col min="7961" max="7961" width="13.85546875" style="568" bestFit="1" customWidth="1"/>
    <col min="7962" max="7962" width="13.85546875" style="568" customWidth="1"/>
    <col min="7963" max="7963" width="13.85546875" style="568" bestFit="1" customWidth="1"/>
    <col min="7964" max="7964" width="13.85546875" style="568" customWidth="1"/>
    <col min="7965" max="7965" width="13.85546875" style="568" bestFit="1" customWidth="1"/>
    <col min="7966" max="8155" width="6.85546875" style="568"/>
    <col min="8156" max="8156" width="6.5703125" style="568" customWidth="1"/>
    <col min="8157" max="8157" width="13.85546875" style="568" bestFit="1" customWidth="1"/>
    <col min="8158" max="8158" width="35.42578125" style="568" customWidth="1"/>
    <col min="8159" max="8159" width="18.7109375" style="568" bestFit="1" customWidth="1"/>
    <col min="8160" max="8160" width="19" style="568" bestFit="1" customWidth="1"/>
    <col min="8161" max="8162" width="11.42578125" style="568" customWidth="1"/>
    <col min="8163" max="8166" width="10.85546875" style="568" customWidth="1"/>
    <col min="8167" max="8178" width="11.5703125" style="568" customWidth="1"/>
    <col min="8179" max="8182" width="13.85546875" style="568" customWidth="1"/>
    <col min="8183" max="8183" width="13.85546875" style="568" bestFit="1" customWidth="1"/>
    <col min="8184" max="8184" width="13.85546875" style="568" customWidth="1"/>
    <col min="8185" max="8185" width="13.85546875" style="568" bestFit="1" customWidth="1"/>
    <col min="8186" max="8186" width="13.85546875" style="568" customWidth="1"/>
    <col min="8187" max="8187" width="13.85546875" style="568" bestFit="1" customWidth="1"/>
    <col min="8188" max="8188" width="13.85546875" style="568" customWidth="1"/>
    <col min="8189" max="8189" width="13.85546875" style="568" bestFit="1" customWidth="1"/>
    <col min="8190" max="8190" width="13.85546875" style="568" customWidth="1"/>
    <col min="8191" max="8191" width="13.85546875" style="568" bestFit="1" customWidth="1"/>
    <col min="8192" max="8192" width="13.85546875" style="568" customWidth="1"/>
    <col min="8193" max="8193" width="13.85546875" style="568" bestFit="1" customWidth="1"/>
    <col min="8194" max="8194" width="13.85546875" style="568" customWidth="1"/>
    <col min="8195" max="8195" width="13.85546875" style="568" bestFit="1" customWidth="1"/>
    <col min="8196" max="8196" width="13.85546875" style="568" customWidth="1"/>
    <col min="8197" max="8197" width="13.85546875" style="568" bestFit="1" customWidth="1"/>
    <col min="8198" max="8198" width="13.85546875" style="568" customWidth="1"/>
    <col min="8199" max="8199" width="13.85546875" style="568" bestFit="1" customWidth="1"/>
    <col min="8200" max="8200" width="13.85546875" style="568" customWidth="1"/>
    <col min="8201" max="8201" width="13.85546875" style="568" bestFit="1" customWidth="1"/>
    <col min="8202" max="8202" width="13.85546875" style="568" customWidth="1"/>
    <col min="8203" max="8203" width="13.85546875" style="568" bestFit="1" customWidth="1"/>
    <col min="8204" max="8204" width="13.85546875" style="568" customWidth="1"/>
    <col min="8205" max="8205" width="13.85546875" style="568" bestFit="1" customWidth="1"/>
    <col min="8206" max="8206" width="13.85546875" style="568" customWidth="1"/>
    <col min="8207" max="8207" width="13.85546875" style="568" bestFit="1" customWidth="1"/>
    <col min="8208" max="8208" width="13.85546875" style="568" customWidth="1"/>
    <col min="8209" max="8209" width="13.85546875" style="568" bestFit="1" customWidth="1"/>
    <col min="8210" max="8210" width="13.85546875" style="568" customWidth="1"/>
    <col min="8211" max="8211" width="13.85546875" style="568" bestFit="1" customWidth="1"/>
    <col min="8212" max="8212" width="13.85546875" style="568" customWidth="1"/>
    <col min="8213" max="8213" width="13.85546875" style="568" bestFit="1" customWidth="1"/>
    <col min="8214" max="8214" width="13.85546875" style="568" customWidth="1"/>
    <col min="8215" max="8215" width="13.85546875" style="568" bestFit="1" customWidth="1"/>
    <col min="8216" max="8216" width="13.85546875" style="568" customWidth="1"/>
    <col min="8217" max="8217" width="13.85546875" style="568" bestFit="1" customWidth="1"/>
    <col min="8218" max="8218" width="13.85546875" style="568" customWidth="1"/>
    <col min="8219" max="8219" width="13.85546875" style="568" bestFit="1" customWidth="1"/>
    <col min="8220" max="8220" width="13.85546875" style="568" customWidth="1"/>
    <col min="8221" max="8221" width="13.85546875" style="568" bestFit="1" customWidth="1"/>
    <col min="8222" max="8411" width="6.85546875" style="568"/>
    <col min="8412" max="8412" width="6.5703125" style="568" customWidth="1"/>
    <col min="8413" max="8413" width="13.85546875" style="568" bestFit="1" customWidth="1"/>
    <col min="8414" max="8414" width="35.42578125" style="568" customWidth="1"/>
    <col min="8415" max="8415" width="18.7109375" style="568" bestFit="1" customWidth="1"/>
    <col min="8416" max="8416" width="19" style="568" bestFit="1" customWidth="1"/>
    <col min="8417" max="8418" width="11.42578125" style="568" customWidth="1"/>
    <col min="8419" max="8422" width="10.85546875" style="568" customWidth="1"/>
    <col min="8423" max="8434" width="11.5703125" style="568" customWidth="1"/>
    <col min="8435" max="8438" width="13.85546875" style="568" customWidth="1"/>
    <col min="8439" max="8439" width="13.85546875" style="568" bestFit="1" customWidth="1"/>
    <col min="8440" max="8440" width="13.85546875" style="568" customWidth="1"/>
    <col min="8441" max="8441" width="13.85546875" style="568" bestFit="1" customWidth="1"/>
    <col min="8442" max="8442" width="13.85546875" style="568" customWidth="1"/>
    <col min="8443" max="8443" width="13.85546875" style="568" bestFit="1" customWidth="1"/>
    <col min="8444" max="8444" width="13.85546875" style="568" customWidth="1"/>
    <col min="8445" max="8445" width="13.85546875" style="568" bestFit="1" customWidth="1"/>
    <col min="8446" max="8446" width="13.85546875" style="568" customWidth="1"/>
    <col min="8447" max="8447" width="13.85546875" style="568" bestFit="1" customWidth="1"/>
    <col min="8448" max="8448" width="13.85546875" style="568" customWidth="1"/>
    <col min="8449" max="8449" width="13.85546875" style="568" bestFit="1" customWidth="1"/>
    <col min="8450" max="8450" width="13.85546875" style="568" customWidth="1"/>
    <col min="8451" max="8451" width="13.85546875" style="568" bestFit="1" customWidth="1"/>
    <col min="8452" max="8452" width="13.85546875" style="568" customWidth="1"/>
    <col min="8453" max="8453" width="13.85546875" style="568" bestFit="1" customWidth="1"/>
    <col min="8454" max="8454" width="13.85546875" style="568" customWidth="1"/>
    <col min="8455" max="8455" width="13.85546875" style="568" bestFit="1" customWidth="1"/>
    <col min="8456" max="8456" width="13.85546875" style="568" customWidth="1"/>
    <col min="8457" max="8457" width="13.85546875" style="568" bestFit="1" customWidth="1"/>
    <col min="8458" max="8458" width="13.85546875" style="568" customWidth="1"/>
    <col min="8459" max="8459" width="13.85546875" style="568" bestFit="1" customWidth="1"/>
    <col min="8460" max="8460" width="13.85546875" style="568" customWidth="1"/>
    <col min="8461" max="8461" width="13.85546875" style="568" bestFit="1" customWidth="1"/>
    <col min="8462" max="8462" width="13.85546875" style="568" customWidth="1"/>
    <col min="8463" max="8463" width="13.85546875" style="568" bestFit="1" customWidth="1"/>
    <col min="8464" max="8464" width="13.85546875" style="568" customWidth="1"/>
    <col min="8465" max="8465" width="13.85546875" style="568" bestFit="1" customWidth="1"/>
    <col min="8466" max="8466" width="13.85546875" style="568" customWidth="1"/>
    <col min="8467" max="8467" width="13.85546875" style="568" bestFit="1" customWidth="1"/>
    <col min="8468" max="8468" width="13.85546875" style="568" customWidth="1"/>
    <col min="8469" max="8469" width="13.85546875" style="568" bestFit="1" customWidth="1"/>
    <col min="8470" max="8470" width="13.85546875" style="568" customWidth="1"/>
    <col min="8471" max="8471" width="13.85546875" style="568" bestFit="1" customWidth="1"/>
    <col min="8472" max="8472" width="13.85546875" style="568" customWidth="1"/>
    <col min="8473" max="8473" width="13.85546875" style="568" bestFit="1" customWidth="1"/>
    <col min="8474" max="8474" width="13.85546875" style="568" customWidth="1"/>
    <col min="8475" max="8475" width="13.85546875" style="568" bestFit="1" customWidth="1"/>
    <col min="8476" max="8476" width="13.85546875" style="568" customWidth="1"/>
    <col min="8477" max="8477" width="13.85546875" style="568" bestFit="1" customWidth="1"/>
    <col min="8478" max="8667" width="6.85546875" style="568"/>
    <col min="8668" max="8668" width="6.5703125" style="568" customWidth="1"/>
    <col min="8669" max="8669" width="13.85546875" style="568" bestFit="1" customWidth="1"/>
    <col min="8670" max="8670" width="35.42578125" style="568" customWidth="1"/>
    <col min="8671" max="8671" width="18.7109375" style="568" bestFit="1" customWidth="1"/>
    <col min="8672" max="8672" width="19" style="568" bestFit="1" customWidth="1"/>
    <col min="8673" max="8674" width="11.42578125" style="568" customWidth="1"/>
    <col min="8675" max="8678" width="10.85546875" style="568" customWidth="1"/>
    <col min="8679" max="8690" width="11.5703125" style="568" customWidth="1"/>
    <col min="8691" max="8694" width="13.85546875" style="568" customWidth="1"/>
    <col min="8695" max="8695" width="13.85546875" style="568" bestFit="1" customWidth="1"/>
    <col min="8696" max="8696" width="13.85546875" style="568" customWidth="1"/>
    <col min="8697" max="8697" width="13.85546875" style="568" bestFit="1" customWidth="1"/>
    <col min="8698" max="8698" width="13.85546875" style="568" customWidth="1"/>
    <col min="8699" max="8699" width="13.85546875" style="568" bestFit="1" customWidth="1"/>
    <col min="8700" max="8700" width="13.85546875" style="568" customWidth="1"/>
    <col min="8701" max="8701" width="13.85546875" style="568" bestFit="1" customWidth="1"/>
    <col min="8702" max="8702" width="13.85546875" style="568" customWidth="1"/>
    <col min="8703" max="8703" width="13.85546875" style="568" bestFit="1" customWidth="1"/>
    <col min="8704" max="8704" width="13.85546875" style="568" customWidth="1"/>
    <col min="8705" max="8705" width="13.85546875" style="568" bestFit="1" customWidth="1"/>
    <col min="8706" max="8706" width="13.85546875" style="568" customWidth="1"/>
    <col min="8707" max="8707" width="13.85546875" style="568" bestFit="1" customWidth="1"/>
    <col min="8708" max="8708" width="13.85546875" style="568" customWidth="1"/>
    <col min="8709" max="8709" width="13.85546875" style="568" bestFit="1" customWidth="1"/>
    <col min="8710" max="8710" width="13.85546875" style="568" customWidth="1"/>
    <col min="8711" max="8711" width="13.85546875" style="568" bestFit="1" customWidth="1"/>
    <col min="8712" max="8712" width="13.85546875" style="568" customWidth="1"/>
    <col min="8713" max="8713" width="13.85546875" style="568" bestFit="1" customWidth="1"/>
    <col min="8714" max="8714" width="13.85546875" style="568" customWidth="1"/>
    <col min="8715" max="8715" width="13.85546875" style="568" bestFit="1" customWidth="1"/>
    <col min="8716" max="8716" width="13.85546875" style="568" customWidth="1"/>
    <col min="8717" max="8717" width="13.85546875" style="568" bestFit="1" customWidth="1"/>
    <col min="8718" max="8718" width="13.85546875" style="568" customWidth="1"/>
    <col min="8719" max="8719" width="13.85546875" style="568" bestFit="1" customWidth="1"/>
    <col min="8720" max="8720" width="13.85546875" style="568" customWidth="1"/>
    <col min="8721" max="8721" width="13.85546875" style="568" bestFit="1" customWidth="1"/>
    <col min="8722" max="8722" width="13.85546875" style="568" customWidth="1"/>
    <col min="8723" max="8723" width="13.85546875" style="568" bestFit="1" customWidth="1"/>
    <col min="8724" max="8724" width="13.85546875" style="568" customWidth="1"/>
    <col min="8725" max="8725" width="13.85546875" style="568" bestFit="1" customWidth="1"/>
    <col min="8726" max="8726" width="13.85546875" style="568" customWidth="1"/>
    <col min="8727" max="8727" width="13.85546875" style="568" bestFit="1" customWidth="1"/>
    <col min="8728" max="8728" width="13.85546875" style="568" customWidth="1"/>
    <col min="8729" max="8729" width="13.85546875" style="568" bestFit="1" customWidth="1"/>
    <col min="8730" max="8730" width="13.85546875" style="568" customWidth="1"/>
    <col min="8731" max="8731" width="13.85546875" style="568" bestFit="1" customWidth="1"/>
    <col min="8732" max="8732" width="13.85546875" style="568" customWidth="1"/>
    <col min="8733" max="8733" width="13.85546875" style="568" bestFit="1" customWidth="1"/>
    <col min="8734" max="8923" width="6.85546875" style="568"/>
    <col min="8924" max="8924" width="6.5703125" style="568" customWidth="1"/>
    <col min="8925" max="8925" width="13.85546875" style="568" bestFit="1" customWidth="1"/>
    <col min="8926" max="8926" width="35.42578125" style="568" customWidth="1"/>
    <col min="8927" max="8927" width="18.7109375" style="568" bestFit="1" customWidth="1"/>
    <col min="8928" max="8928" width="19" style="568" bestFit="1" customWidth="1"/>
    <col min="8929" max="8930" width="11.42578125" style="568" customWidth="1"/>
    <col min="8931" max="8934" width="10.85546875" style="568" customWidth="1"/>
    <col min="8935" max="8946" width="11.5703125" style="568" customWidth="1"/>
    <col min="8947" max="8950" width="13.85546875" style="568" customWidth="1"/>
    <col min="8951" max="8951" width="13.85546875" style="568" bestFit="1" customWidth="1"/>
    <col min="8952" max="8952" width="13.85546875" style="568" customWidth="1"/>
    <col min="8953" max="8953" width="13.85546875" style="568" bestFit="1" customWidth="1"/>
    <col min="8954" max="8954" width="13.85546875" style="568" customWidth="1"/>
    <col min="8955" max="8955" width="13.85546875" style="568" bestFit="1" customWidth="1"/>
    <col min="8956" max="8956" width="13.85546875" style="568" customWidth="1"/>
    <col min="8957" max="8957" width="13.85546875" style="568" bestFit="1" customWidth="1"/>
    <col min="8958" max="8958" width="13.85546875" style="568" customWidth="1"/>
    <col min="8959" max="8959" width="13.85546875" style="568" bestFit="1" customWidth="1"/>
    <col min="8960" max="8960" width="13.85546875" style="568" customWidth="1"/>
    <col min="8961" max="8961" width="13.85546875" style="568" bestFit="1" customWidth="1"/>
    <col min="8962" max="8962" width="13.85546875" style="568" customWidth="1"/>
    <col min="8963" max="8963" width="13.85546875" style="568" bestFit="1" customWidth="1"/>
    <col min="8964" max="8964" width="13.85546875" style="568" customWidth="1"/>
    <col min="8965" max="8965" width="13.85546875" style="568" bestFit="1" customWidth="1"/>
    <col min="8966" max="8966" width="13.85546875" style="568" customWidth="1"/>
    <col min="8967" max="8967" width="13.85546875" style="568" bestFit="1" customWidth="1"/>
    <col min="8968" max="8968" width="13.85546875" style="568" customWidth="1"/>
    <col min="8969" max="8969" width="13.85546875" style="568" bestFit="1" customWidth="1"/>
    <col min="8970" max="8970" width="13.85546875" style="568" customWidth="1"/>
    <col min="8971" max="8971" width="13.85546875" style="568" bestFit="1" customWidth="1"/>
    <col min="8972" max="8972" width="13.85546875" style="568" customWidth="1"/>
    <col min="8973" max="8973" width="13.85546875" style="568" bestFit="1" customWidth="1"/>
    <col min="8974" max="8974" width="13.85546875" style="568" customWidth="1"/>
    <col min="8975" max="8975" width="13.85546875" style="568" bestFit="1" customWidth="1"/>
    <col min="8976" max="8976" width="13.85546875" style="568" customWidth="1"/>
    <col min="8977" max="8977" width="13.85546875" style="568" bestFit="1" customWidth="1"/>
    <col min="8978" max="8978" width="13.85546875" style="568" customWidth="1"/>
    <col min="8979" max="8979" width="13.85546875" style="568" bestFit="1" customWidth="1"/>
    <col min="8980" max="8980" width="13.85546875" style="568" customWidth="1"/>
    <col min="8981" max="8981" width="13.85546875" style="568" bestFit="1" customWidth="1"/>
    <col min="8982" max="8982" width="13.85546875" style="568" customWidth="1"/>
    <col min="8983" max="8983" width="13.85546875" style="568" bestFit="1" customWidth="1"/>
    <col min="8984" max="8984" width="13.85546875" style="568" customWidth="1"/>
    <col min="8985" max="8985" width="13.85546875" style="568" bestFit="1" customWidth="1"/>
    <col min="8986" max="8986" width="13.85546875" style="568" customWidth="1"/>
    <col min="8987" max="8987" width="13.85546875" style="568" bestFit="1" customWidth="1"/>
    <col min="8988" max="8988" width="13.85546875" style="568" customWidth="1"/>
    <col min="8989" max="8989" width="13.85546875" style="568" bestFit="1" customWidth="1"/>
    <col min="8990" max="9179" width="6.85546875" style="568"/>
    <col min="9180" max="9180" width="6.5703125" style="568" customWidth="1"/>
    <col min="9181" max="9181" width="13.85546875" style="568" bestFit="1" customWidth="1"/>
    <col min="9182" max="9182" width="35.42578125" style="568" customWidth="1"/>
    <col min="9183" max="9183" width="18.7109375" style="568" bestFit="1" customWidth="1"/>
    <col min="9184" max="9184" width="19" style="568" bestFit="1" customWidth="1"/>
    <col min="9185" max="9186" width="11.42578125" style="568" customWidth="1"/>
    <col min="9187" max="9190" width="10.85546875" style="568" customWidth="1"/>
    <col min="9191" max="9202" width="11.5703125" style="568" customWidth="1"/>
    <col min="9203" max="9206" width="13.85546875" style="568" customWidth="1"/>
    <col min="9207" max="9207" width="13.85546875" style="568" bestFit="1" customWidth="1"/>
    <col min="9208" max="9208" width="13.85546875" style="568" customWidth="1"/>
    <col min="9209" max="9209" width="13.85546875" style="568" bestFit="1" customWidth="1"/>
    <col min="9210" max="9210" width="13.85546875" style="568" customWidth="1"/>
    <col min="9211" max="9211" width="13.85546875" style="568" bestFit="1" customWidth="1"/>
    <col min="9212" max="9212" width="13.85546875" style="568" customWidth="1"/>
    <col min="9213" max="9213" width="13.85546875" style="568" bestFit="1" customWidth="1"/>
    <col min="9214" max="9214" width="13.85546875" style="568" customWidth="1"/>
    <col min="9215" max="9215" width="13.85546875" style="568" bestFit="1" customWidth="1"/>
    <col min="9216" max="9216" width="13.85546875" style="568" customWidth="1"/>
    <col min="9217" max="9217" width="13.85546875" style="568" bestFit="1" customWidth="1"/>
    <col min="9218" max="9218" width="13.85546875" style="568" customWidth="1"/>
    <col min="9219" max="9219" width="13.85546875" style="568" bestFit="1" customWidth="1"/>
    <col min="9220" max="9220" width="13.85546875" style="568" customWidth="1"/>
    <col min="9221" max="9221" width="13.85546875" style="568" bestFit="1" customWidth="1"/>
    <col min="9222" max="9222" width="13.85546875" style="568" customWidth="1"/>
    <col min="9223" max="9223" width="13.85546875" style="568" bestFit="1" customWidth="1"/>
    <col min="9224" max="9224" width="13.85546875" style="568" customWidth="1"/>
    <col min="9225" max="9225" width="13.85546875" style="568" bestFit="1" customWidth="1"/>
    <col min="9226" max="9226" width="13.85546875" style="568" customWidth="1"/>
    <col min="9227" max="9227" width="13.85546875" style="568" bestFit="1" customWidth="1"/>
    <col min="9228" max="9228" width="13.85546875" style="568" customWidth="1"/>
    <col min="9229" max="9229" width="13.85546875" style="568" bestFit="1" customWidth="1"/>
    <col min="9230" max="9230" width="13.85546875" style="568" customWidth="1"/>
    <col min="9231" max="9231" width="13.85546875" style="568" bestFit="1" customWidth="1"/>
    <col min="9232" max="9232" width="13.85546875" style="568" customWidth="1"/>
    <col min="9233" max="9233" width="13.85546875" style="568" bestFit="1" customWidth="1"/>
    <col min="9234" max="9234" width="13.85546875" style="568" customWidth="1"/>
    <col min="9235" max="9235" width="13.85546875" style="568" bestFit="1" customWidth="1"/>
    <col min="9236" max="9236" width="13.85546875" style="568" customWidth="1"/>
    <col min="9237" max="9237" width="13.85546875" style="568" bestFit="1" customWidth="1"/>
    <col min="9238" max="9238" width="13.85546875" style="568" customWidth="1"/>
    <col min="9239" max="9239" width="13.85546875" style="568" bestFit="1" customWidth="1"/>
    <col min="9240" max="9240" width="13.85546875" style="568" customWidth="1"/>
    <col min="9241" max="9241" width="13.85546875" style="568" bestFit="1" customWidth="1"/>
    <col min="9242" max="9242" width="13.85546875" style="568" customWidth="1"/>
    <col min="9243" max="9243" width="13.85546875" style="568" bestFit="1" customWidth="1"/>
    <col min="9244" max="9244" width="13.85546875" style="568" customWidth="1"/>
    <col min="9245" max="9245" width="13.85546875" style="568" bestFit="1" customWidth="1"/>
    <col min="9246" max="9435" width="6.85546875" style="568"/>
    <col min="9436" max="9436" width="6.5703125" style="568" customWidth="1"/>
    <col min="9437" max="9437" width="13.85546875" style="568" bestFit="1" customWidth="1"/>
    <col min="9438" max="9438" width="35.42578125" style="568" customWidth="1"/>
    <col min="9439" max="9439" width="18.7109375" style="568" bestFit="1" customWidth="1"/>
    <col min="9440" max="9440" width="19" style="568" bestFit="1" customWidth="1"/>
    <col min="9441" max="9442" width="11.42578125" style="568" customWidth="1"/>
    <col min="9443" max="9446" width="10.85546875" style="568" customWidth="1"/>
    <col min="9447" max="9458" width="11.5703125" style="568" customWidth="1"/>
    <col min="9459" max="9462" width="13.85546875" style="568" customWidth="1"/>
    <col min="9463" max="9463" width="13.85546875" style="568" bestFit="1" customWidth="1"/>
    <col min="9464" max="9464" width="13.85546875" style="568" customWidth="1"/>
    <col min="9465" max="9465" width="13.85546875" style="568" bestFit="1" customWidth="1"/>
    <col min="9466" max="9466" width="13.85546875" style="568" customWidth="1"/>
    <col min="9467" max="9467" width="13.85546875" style="568" bestFit="1" customWidth="1"/>
    <col min="9468" max="9468" width="13.85546875" style="568" customWidth="1"/>
    <col min="9469" max="9469" width="13.85546875" style="568" bestFit="1" customWidth="1"/>
    <col min="9470" max="9470" width="13.85546875" style="568" customWidth="1"/>
    <col min="9471" max="9471" width="13.85546875" style="568" bestFit="1" customWidth="1"/>
    <col min="9472" max="9472" width="13.85546875" style="568" customWidth="1"/>
    <col min="9473" max="9473" width="13.85546875" style="568" bestFit="1" customWidth="1"/>
    <col min="9474" max="9474" width="13.85546875" style="568" customWidth="1"/>
    <col min="9475" max="9475" width="13.85546875" style="568" bestFit="1" customWidth="1"/>
    <col min="9476" max="9476" width="13.85546875" style="568" customWidth="1"/>
    <col min="9477" max="9477" width="13.85546875" style="568" bestFit="1" customWidth="1"/>
    <col min="9478" max="9478" width="13.85546875" style="568" customWidth="1"/>
    <col min="9479" max="9479" width="13.85546875" style="568" bestFit="1" customWidth="1"/>
    <col min="9480" max="9480" width="13.85546875" style="568" customWidth="1"/>
    <col min="9481" max="9481" width="13.85546875" style="568" bestFit="1" customWidth="1"/>
    <col min="9482" max="9482" width="13.85546875" style="568" customWidth="1"/>
    <col min="9483" max="9483" width="13.85546875" style="568" bestFit="1" customWidth="1"/>
    <col min="9484" max="9484" width="13.85546875" style="568" customWidth="1"/>
    <col min="9485" max="9485" width="13.85546875" style="568" bestFit="1" customWidth="1"/>
    <col min="9486" max="9486" width="13.85546875" style="568" customWidth="1"/>
    <col min="9487" max="9487" width="13.85546875" style="568" bestFit="1" customWidth="1"/>
    <col min="9488" max="9488" width="13.85546875" style="568" customWidth="1"/>
    <col min="9489" max="9489" width="13.85546875" style="568" bestFit="1" customWidth="1"/>
    <col min="9490" max="9490" width="13.85546875" style="568" customWidth="1"/>
    <col min="9491" max="9491" width="13.85546875" style="568" bestFit="1" customWidth="1"/>
    <col min="9492" max="9492" width="13.85546875" style="568" customWidth="1"/>
    <col min="9493" max="9493" width="13.85546875" style="568" bestFit="1" customWidth="1"/>
    <col min="9494" max="9494" width="13.85546875" style="568" customWidth="1"/>
    <col min="9495" max="9495" width="13.85546875" style="568" bestFit="1" customWidth="1"/>
    <col min="9496" max="9496" width="13.85546875" style="568" customWidth="1"/>
    <col min="9497" max="9497" width="13.85546875" style="568" bestFit="1" customWidth="1"/>
    <col min="9498" max="9498" width="13.85546875" style="568" customWidth="1"/>
    <col min="9499" max="9499" width="13.85546875" style="568" bestFit="1" customWidth="1"/>
    <col min="9500" max="9500" width="13.85546875" style="568" customWidth="1"/>
    <col min="9501" max="9501" width="13.85546875" style="568" bestFit="1" customWidth="1"/>
    <col min="9502" max="9691" width="6.85546875" style="568"/>
    <col min="9692" max="9692" width="6.5703125" style="568" customWidth="1"/>
    <col min="9693" max="9693" width="13.85546875" style="568" bestFit="1" customWidth="1"/>
    <col min="9694" max="9694" width="35.42578125" style="568" customWidth="1"/>
    <col min="9695" max="9695" width="18.7109375" style="568" bestFit="1" customWidth="1"/>
    <col min="9696" max="9696" width="19" style="568" bestFit="1" customWidth="1"/>
    <col min="9697" max="9698" width="11.42578125" style="568" customWidth="1"/>
    <col min="9699" max="9702" width="10.85546875" style="568" customWidth="1"/>
    <col min="9703" max="9714" width="11.5703125" style="568" customWidth="1"/>
    <col min="9715" max="9718" width="13.85546875" style="568" customWidth="1"/>
    <col min="9719" max="9719" width="13.85546875" style="568" bestFit="1" customWidth="1"/>
    <col min="9720" max="9720" width="13.85546875" style="568" customWidth="1"/>
    <col min="9721" max="9721" width="13.85546875" style="568" bestFit="1" customWidth="1"/>
    <col min="9722" max="9722" width="13.85546875" style="568" customWidth="1"/>
    <col min="9723" max="9723" width="13.85546875" style="568" bestFit="1" customWidth="1"/>
    <col min="9724" max="9724" width="13.85546875" style="568" customWidth="1"/>
    <col min="9725" max="9725" width="13.85546875" style="568" bestFit="1" customWidth="1"/>
    <col min="9726" max="9726" width="13.85546875" style="568" customWidth="1"/>
    <col min="9727" max="9727" width="13.85546875" style="568" bestFit="1" customWidth="1"/>
    <col min="9728" max="9728" width="13.85546875" style="568" customWidth="1"/>
    <col min="9729" max="9729" width="13.85546875" style="568" bestFit="1" customWidth="1"/>
    <col min="9730" max="9730" width="13.85546875" style="568" customWidth="1"/>
    <col min="9731" max="9731" width="13.85546875" style="568" bestFit="1" customWidth="1"/>
    <col min="9732" max="9732" width="13.85546875" style="568" customWidth="1"/>
    <col min="9733" max="9733" width="13.85546875" style="568" bestFit="1" customWidth="1"/>
    <col min="9734" max="9734" width="13.85546875" style="568" customWidth="1"/>
    <col min="9735" max="9735" width="13.85546875" style="568" bestFit="1" customWidth="1"/>
    <col min="9736" max="9736" width="13.85546875" style="568" customWidth="1"/>
    <col min="9737" max="9737" width="13.85546875" style="568" bestFit="1" customWidth="1"/>
    <col min="9738" max="9738" width="13.85546875" style="568" customWidth="1"/>
    <col min="9739" max="9739" width="13.85546875" style="568" bestFit="1" customWidth="1"/>
    <col min="9740" max="9740" width="13.85546875" style="568" customWidth="1"/>
    <col min="9741" max="9741" width="13.85546875" style="568" bestFit="1" customWidth="1"/>
    <col min="9742" max="9742" width="13.85546875" style="568" customWidth="1"/>
    <col min="9743" max="9743" width="13.85546875" style="568" bestFit="1" customWidth="1"/>
    <col min="9744" max="9744" width="13.85546875" style="568" customWidth="1"/>
    <col min="9745" max="9745" width="13.85546875" style="568" bestFit="1" customWidth="1"/>
    <col min="9746" max="9746" width="13.85546875" style="568" customWidth="1"/>
    <col min="9747" max="9747" width="13.85546875" style="568" bestFit="1" customWidth="1"/>
    <col min="9748" max="9748" width="13.85546875" style="568" customWidth="1"/>
    <col min="9749" max="9749" width="13.85546875" style="568" bestFit="1" customWidth="1"/>
    <col min="9750" max="9750" width="13.85546875" style="568" customWidth="1"/>
    <col min="9751" max="9751" width="13.85546875" style="568" bestFit="1" customWidth="1"/>
    <col min="9752" max="9752" width="13.85546875" style="568" customWidth="1"/>
    <col min="9753" max="9753" width="13.85546875" style="568" bestFit="1" customWidth="1"/>
    <col min="9754" max="9754" width="13.85546875" style="568" customWidth="1"/>
    <col min="9755" max="9755" width="13.85546875" style="568" bestFit="1" customWidth="1"/>
    <col min="9756" max="9756" width="13.85546875" style="568" customWidth="1"/>
    <col min="9757" max="9757" width="13.85546875" style="568" bestFit="1" customWidth="1"/>
    <col min="9758" max="9947" width="6.85546875" style="568"/>
    <col min="9948" max="9948" width="6.5703125" style="568" customWidth="1"/>
    <col min="9949" max="9949" width="13.85546875" style="568" bestFit="1" customWidth="1"/>
    <col min="9950" max="9950" width="35.42578125" style="568" customWidth="1"/>
    <col min="9951" max="9951" width="18.7109375" style="568" bestFit="1" customWidth="1"/>
    <col min="9952" max="9952" width="19" style="568" bestFit="1" customWidth="1"/>
    <col min="9953" max="9954" width="11.42578125" style="568" customWidth="1"/>
    <col min="9955" max="9958" width="10.85546875" style="568" customWidth="1"/>
    <col min="9959" max="9970" width="11.5703125" style="568" customWidth="1"/>
    <col min="9971" max="9974" width="13.85546875" style="568" customWidth="1"/>
    <col min="9975" max="9975" width="13.85546875" style="568" bestFit="1" customWidth="1"/>
    <col min="9976" max="9976" width="13.85546875" style="568" customWidth="1"/>
    <col min="9977" max="9977" width="13.85546875" style="568" bestFit="1" customWidth="1"/>
    <col min="9978" max="9978" width="13.85546875" style="568" customWidth="1"/>
    <col min="9979" max="9979" width="13.85546875" style="568" bestFit="1" customWidth="1"/>
    <col min="9980" max="9980" width="13.85546875" style="568" customWidth="1"/>
    <col min="9981" max="9981" width="13.85546875" style="568" bestFit="1" customWidth="1"/>
    <col min="9982" max="9982" width="13.85546875" style="568" customWidth="1"/>
    <col min="9983" max="9983" width="13.85546875" style="568" bestFit="1" customWidth="1"/>
    <col min="9984" max="9984" width="13.85546875" style="568" customWidth="1"/>
    <col min="9985" max="9985" width="13.85546875" style="568" bestFit="1" customWidth="1"/>
    <col min="9986" max="9986" width="13.85546875" style="568" customWidth="1"/>
    <col min="9987" max="9987" width="13.85546875" style="568" bestFit="1" customWidth="1"/>
    <col min="9988" max="9988" width="13.85546875" style="568" customWidth="1"/>
    <col min="9989" max="9989" width="13.85546875" style="568" bestFit="1" customWidth="1"/>
    <col min="9990" max="9990" width="13.85546875" style="568" customWidth="1"/>
    <col min="9991" max="9991" width="13.85546875" style="568" bestFit="1" customWidth="1"/>
    <col min="9992" max="9992" width="13.85546875" style="568" customWidth="1"/>
    <col min="9993" max="9993" width="13.85546875" style="568" bestFit="1" customWidth="1"/>
    <col min="9994" max="9994" width="13.85546875" style="568" customWidth="1"/>
    <col min="9995" max="9995" width="13.85546875" style="568" bestFit="1" customWidth="1"/>
    <col min="9996" max="9996" width="13.85546875" style="568" customWidth="1"/>
    <col min="9997" max="9997" width="13.85546875" style="568" bestFit="1" customWidth="1"/>
    <col min="9998" max="9998" width="13.85546875" style="568" customWidth="1"/>
    <col min="9999" max="9999" width="13.85546875" style="568" bestFit="1" customWidth="1"/>
    <col min="10000" max="10000" width="13.85546875" style="568" customWidth="1"/>
    <col min="10001" max="10001" width="13.85546875" style="568" bestFit="1" customWidth="1"/>
    <col min="10002" max="10002" width="13.85546875" style="568" customWidth="1"/>
    <col min="10003" max="10003" width="13.85546875" style="568" bestFit="1" customWidth="1"/>
    <col min="10004" max="10004" width="13.85546875" style="568" customWidth="1"/>
    <col min="10005" max="10005" width="13.85546875" style="568" bestFit="1" customWidth="1"/>
    <col min="10006" max="10006" width="13.85546875" style="568" customWidth="1"/>
    <col min="10007" max="10007" width="13.85546875" style="568" bestFit="1" customWidth="1"/>
    <col min="10008" max="10008" width="13.85546875" style="568" customWidth="1"/>
    <col min="10009" max="10009" width="13.85546875" style="568" bestFit="1" customWidth="1"/>
    <col min="10010" max="10010" width="13.85546875" style="568" customWidth="1"/>
    <col min="10011" max="10011" width="13.85546875" style="568" bestFit="1" customWidth="1"/>
    <col min="10012" max="10012" width="13.85546875" style="568" customWidth="1"/>
    <col min="10013" max="10013" width="13.85546875" style="568" bestFit="1" customWidth="1"/>
    <col min="10014" max="10203" width="6.85546875" style="568"/>
    <col min="10204" max="10204" width="6.5703125" style="568" customWidth="1"/>
    <col min="10205" max="10205" width="13.85546875" style="568" bestFit="1" customWidth="1"/>
    <col min="10206" max="10206" width="35.42578125" style="568" customWidth="1"/>
    <col min="10207" max="10207" width="18.7109375" style="568" bestFit="1" customWidth="1"/>
    <col min="10208" max="10208" width="19" style="568" bestFit="1" customWidth="1"/>
    <col min="10209" max="10210" width="11.42578125" style="568" customWidth="1"/>
    <col min="10211" max="10214" width="10.85546875" style="568" customWidth="1"/>
    <col min="10215" max="10226" width="11.5703125" style="568" customWidth="1"/>
    <col min="10227" max="10230" width="13.85546875" style="568" customWidth="1"/>
    <col min="10231" max="10231" width="13.85546875" style="568" bestFit="1" customWidth="1"/>
    <col min="10232" max="10232" width="13.85546875" style="568" customWidth="1"/>
    <col min="10233" max="10233" width="13.85546875" style="568" bestFit="1" customWidth="1"/>
    <col min="10234" max="10234" width="13.85546875" style="568" customWidth="1"/>
    <col min="10235" max="10235" width="13.85546875" style="568" bestFit="1" customWidth="1"/>
    <col min="10236" max="10236" width="13.85546875" style="568" customWidth="1"/>
    <col min="10237" max="10237" width="13.85546875" style="568" bestFit="1" customWidth="1"/>
    <col min="10238" max="10238" width="13.85546875" style="568" customWidth="1"/>
    <col min="10239" max="10239" width="13.85546875" style="568" bestFit="1" customWidth="1"/>
    <col min="10240" max="10240" width="13.85546875" style="568" customWidth="1"/>
    <col min="10241" max="10241" width="13.85546875" style="568" bestFit="1" customWidth="1"/>
    <col min="10242" max="10242" width="13.85546875" style="568" customWidth="1"/>
    <col min="10243" max="10243" width="13.85546875" style="568" bestFit="1" customWidth="1"/>
    <col min="10244" max="10244" width="13.85546875" style="568" customWidth="1"/>
    <col min="10245" max="10245" width="13.85546875" style="568" bestFit="1" customWidth="1"/>
    <col min="10246" max="10246" width="13.85546875" style="568" customWidth="1"/>
    <col min="10247" max="10247" width="13.85546875" style="568" bestFit="1" customWidth="1"/>
    <col min="10248" max="10248" width="13.85546875" style="568" customWidth="1"/>
    <col min="10249" max="10249" width="13.85546875" style="568" bestFit="1" customWidth="1"/>
    <col min="10250" max="10250" width="13.85546875" style="568" customWidth="1"/>
    <col min="10251" max="10251" width="13.85546875" style="568" bestFit="1" customWidth="1"/>
    <col min="10252" max="10252" width="13.85546875" style="568" customWidth="1"/>
    <col min="10253" max="10253" width="13.85546875" style="568" bestFit="1" customWidth="1"/>
    <col min="10254" max="10254" width="13.85546875" style="568" customWidth="1"/>
    <col min="10255" max="10255" width="13.85546875" style="568" bestFit="1" customWidth="1"/>
    <col min="10256" max="10256" width="13.85546875" style="568" customWidth="1"/>
    <col min="10257" max="10257" width="13.85546875" style="568" bestFit="1" customWidth="1"/>
    <col min="10258" max="10258" width="13.85546875" style="568" customWidth="1"/>
    <col min="10259" max="10259" width="13.85546875" style="568" bestFit="1" customWidth="1"/>
    <col min="10260" max="10260" width="13.85546875" style="568" customWidth="1"/>
    <col min="10261" max="10261" width="13.85546875" style="568" bestFit="1" customWidth="1"/>
    <col min="10262" max="10262" width="13.85546875" style="568" customWidth="1"/>
    <col min="10263" max="10263" width="13.85546875" style="568" bestFit="1" customWidth="1"/>
    <col min="10264" max="10264" width="13.85546875" style="568" customWidth="1"/>
    <col min="10265" max="10265" width="13.85546875" style="568" bestFit="1" customWidth="1"/>
    <col min="10266" max="10266" width="13.85546875" style="568" customWidth="1"/>
    <col min="10267" max="10267" width="13.85546875" style="568" bestFit="1" customWidth="1"/>
    <col min="10268" max="10268" width="13.85546875" style="568" customWidth="1"/>
    <col min="10269" max="10269" width="13.85546875" style="568" bestFit="1" customWidth="1"/>
    <col min="10270" max="10459" width="6.85546875" style="568"/>
    <col min="10460" max="10460" width="6.5703125" style="568" customWidth="1"/>
    <col min="10461" max="10461" width="13.85546875" style="568" bestFit="1" customWidth="1"/>
    <col min="10462" max="10462" width="35.42578125" style="568" customWidth="1"/>
    <col min="10463" max="10463" width="18.7109375" style="568" bestFit="1" customWidth="1"/>
    <col min="10464" max="10464" width="19" style="568" bestFit="1" customWidth="1"/>
    <col min="10465" max="10466" width="11.42578125" style="568" customWidth="1"/>
    <col min="10467" max="10470" width="10.85546875" style="568" customWidth="1"/>
    <col min="10471" max="10482" width="11.5703125" style="568" customWidth="1"/>
    <col min="10483" max="10486" width="13.85546875" style="568" customWidth="1"/>
    <col min="10487" max="10487" width="13.85546875" style="568" bestFit="1" customWidth="1"/>
    <col min="10488" max="10488" width="13.85546875" style="568" customWidth="1"/>
    <col min="10489" max="10489" width="13.85546875" style="568" bestFit="1" customWidth="1"/>
    <col min="10490" max="10490" width="13.85546875" style="568" customWidth="1"/>
    <col min="10491" max="10491" width="13.85546875" style="568" bestFit="1" customWidth="1"/>
    <col min="10492" max="10492" width="13.85546875" style="568" customWidth="1"/>
    <col min="10493" max="10493" width="13.85546875" style="568" bestFit="1" customWidth="1"/>
    <col min="10494" max="10494" width="13.85546875" style="568" customWidth="1"/>
    <col min="10495" max="10495" width="13.85546875" style="568" bestFit="1" customWidth="1"/>
    <col min="10496" max="10496" width="13.85546875" style="568" customWidth="1"/>
    <col min="10497" max="10497" width="13.85546875" style="568" bestFit="1" customWidth="1"/>
    <col min="10498" max="10498" width="13.85546875" style="568" customWidth="1"/>
    <col min="10499" max="10499" width="13.85546875" style="568" bestFit="1" customWidth="1"/>
    <col min="10500" max="10500" width="13.85546875" style="568" customWidth="1"/>
    <col min="10501" max="10501" width="13.85546875" style="568" bestFit="1" customWidth="1"/>
    <col min="10502" max="10502" width="13.85546875" style="568" customWidth="1"/>
    <col min="10503" max="10503" width="13.85546875" style="568" bestFit="1" customWidth="1"/>
    <col min="10504" max="10504" width="13.85546875" style="568" customWidth="1"/>
    <col min="10505" max="10505" width="13.85546875" style="568" bestFit="1" customWidth="1"/>
    <col min="10506" max="10506" width="13.85546875" style="568" customWidth="1"/>
    <col min="10507" max="10507" width="13.85546875" style="568" bestFit="1" customWidth="1"/>
    <col min="10508" max="10508" width="13.85546875" style="568" customWidth="1"/>
    <col min="10509" max="10509" width="13.85546875" style="568" bestFit="1" customWidth="1"/>
    <col min="10510" max="10510" width="13.85546875" style="568" customWidth="1"/>
    <col min="10511" max="10511" width="13.85546875" style="568" bestFit="1" customWidth="1"/>
    <col min="10512" max="10512" width="13.85546875" style="568" customWidth="1"/>
    <col min="10513" max="10513" width="13.85546875" style="568" bestFit="1" customWidth="1"/>
    <col min="10514" max="10514" width="13.85546875" style="568" customWidth="1"/>
    <col min="10515" max="10515" width="13.85546875" style="568" bestFit="1" customWidth="1"/>
    <col min="10516" max="10516" width="13.85546875" style="568" customWidth="1"/>
    <col min="10517" max="10517" width="13.85546875" style="568" bestFit="1" customWidth="1"/>
    <col min="10518" max="10518" width="13.85546875" style="568" customWidth="1"/>
    <col min="10519" max="10519" width="13.85546875" style="568" bestFit="1" customWidth="1"/>
    <col min="10520" max="10520" width="13.85546875" style="568" customWidth="1"/>
    <col min="10521" max="10521" width="13.85546875" style="568" bestFit="1" customWidth="1"/>
    <col min="10522" max="10522" width="13.85546875" style="568" customWidth="1"/>
    <col min="10523" max="10523" width="13.85546875" style="568" bestFit="1" customWidth="1"/>
    <col min="10524" max="10524" width="13.85546875" style="568" customWidth="1"/>
    <col min="10525" max="10525" width="13.85546875" style="568" bestFit="1" customWidth="1"/>
    <col min="10526" max="10715" width="6.85546875" style="568"/>
    <col min="10716" max="10716" width="6.5703125" style="568" customWidth="1"/>
    <col min="10717" max="10717" width="13.85546875" style="568" bestFit="1" customWidth="1"/>
    <col min="10718" max="10718" width="35.42578125" style="568" customWidth="1"/>
    <col min="10719" max="10719" width="18.7109375" style="568" bestFit="1" customWidth="1"/>
    <col min="10720" max="10720" width="19" style="568" bestFit="1" customWidth="1"/>
    <col min="10721" max="10722" width="11.42578125" style="568" customWidth="1"/>
    <col min="10723" max="10726" width="10.85546875" style="568" customWidth="1"/>
    <col min="10727" max="10738" width="11.5703125" style="568" customWidth="1"/>
    <col min="10739" max="10742" width="13.85546875" style="568" customWidth="1"/>
    <col min="10743" max="10743" width="13.85546875" style="568" bestFit="1" customWidth="1"/>
    <col min="10744" max="10744" width="13.85546875" style="568" customWidth="1"/>
    <col min="10745" max="10745" width="13.85546875" style="568" bestFit="1" customWidth="1"/>
    <col min="10746" max="10746" width="13.85546875" style="568" customWidth="1"/>
    <col min="10747" max="10747" width="13.85546875" style="568" bestFit="1" customWidth="1"/>
    <col min="10748" max="10748" width="13.85546875" style="568" customWidth="1"/>
    <col min="10749" max="10749" width="13.85546875" style="568" bestFit="1" customWidth="1"/>
    <col min="10750" max="10750" width="13.85546875" style="568" customWidth="1"/>
    <col min="10751" max="10751" width="13.85546875" style="568" bestFit="1" customWidth="1"/>
    <col min="10752" max="10752" width="13.85546875" style="568" customWidth="1"/>
    <col min="10753" max="10753" width="13.85546875" style="568" bestFit="1" customWidth="1"/>
    <col min="10754" max="10754" width="13.85546875" style="568" customWidth="1"/>
    <col min="10755" max="10755" width="13.85546875" style="568" bestFit="1" customWidth="1"/>
    <col min="10756" max="10756" width="13.85546875" style="568" customWidth="1"/>
    <col min="10757" max="10757" width="13.85546875" style="568" bestFit="1" customWidth="1"/>
    <col min="10758" max="10758" width="13.85546875" style="568" customWidth="1"/>
    <col min="10759" max="10759" width="13.85546875" style="568" bestFit="1" customWidth="1"/>
    <col min="10760" max="10760" width="13.85546875" style="568" customWidth="1"/>
    <col min="10761" max="10761" width="13.85546875" style="568" bestFit="1" customWidth="1"/>
    <col min="10762" max="10762" width="13.85546875" style="568" customWidth="1"/>
    <col min="10763" max="10763" width="13.85546875" style="568" bestFit="1" customWidth="1"/>
    <col min="10764" max="10764" width="13.85546875" style="568" customWidth="1"/>
    <col min="10765" max="10765" width="13.85546875" style="568" bestFit="1" customWidth="1"/>
    <col min="10766" max="10766" width="13.85546875" style="568" customWidth="1"/>
    <col min="10767" max="10767" width="13.85546875" style="568" bestFit="1" customWidth="1"/>
    <col min="10768" max="10768" width="13.85546875" style="568" customWidth="1"/>
    <col min="10769" max="10769" width="13.85546875" style="568" bestFit="1" customWidth="1"/>
    <col min="10770" max="10770" width="13.85546875" style="568" customWidth="1"/>
    <col min="10771" max="10771" width="13.85546875" style="568" bestFit="1" customWidth="1"/>
    <col min="10772" max="10772" width="13.85546875" style="568" customWidth="1"/>
    <col min="10773" max="10773" width="13.85546875" style="568" bestFit="1" customWidth="1"/>
    <col min="10774" max="10774" width="13.85546875" style="568" customWidth="1"/>
    <col min="10775" max="10775" width="13.85546875" style="568" bestFit="1" customWidth="1"/>
    <col min="10776" max="10776" width="13.85546875" style="568" customWidth="1"/>
    <col min="10777" max="10777" width="13.85546875" style="568" bestFit="1" customWidth="1"/>
    <col min="10778" max="10778" width="13.85546875" style="568" customWidth="1"/>
    <col min="10779" max="10779" width="13.85546875" style="568" bestFit="1" customWidth="1"/>
    <col min="10780" max="10780" width="13.85546875" style="568" customWidth="1"/>
    <col min="10781" max="10781" width="13.85546875" style="568" bestFit="1" customWidth="1"/>
    <col min="10782" max="10971" width="6.85546875" style="568"/>
    <col min="10972" max="10972" width="6.5703125" style="568" customWidth="1"/>
    <col min="10973" max="10973" width="13.85546875" style="568" bestFit="1" customWidth="1"/>
    <col min="10974" max="10974" width="35.42578125" style="568" customWidth="1"/>
    <col min="10975" max="10975" width="18.7109375" style="568" bestFit="1" customWidth="1"/>
    <col min="10976" max="10976" width="19" style="568" bestFit="1" customWidth="1"/>
    <col min="10977" max="10978" width="11.42578125" style="568" customWidth="1"/>
    <col min="10979" max="10982" width="10.85546875" style="568" customWidth="1"/>
    <col min="10983" max="10994" width="11.5703125" style="568" customWidth="1"/>
    <col min="10995" max="10998" width="13.85546875" style="568" customWidth="1"/>
    <col min="10999" max="10999" width="13.85546875" style="568" bestFit="1" customWidth="1"/>
    <col min="11000" max="11000" width="13.85546875" style="568" customWidth="1"/>
    <col min="11001" max="11001" width="13.85546875" style="568" bestFit="1" customWidth="1"/>
    <col min="11002" max="11002" width="13.85546875" style="568" customWidth="1"/>
    <col min="11003" max="11003" width="13.85546875" style="568" bestFit="1" customWidth="1"/>
    <col min="11004" max="11004" width="13.85546875" style="568" customWidth="1"/>
    <col min="11005" max="11005" width="13.85546875" style="568" bestFit="1" customWidth="1"/>
    <col min="11006" max="11006" width="13.85546875" style="568" customWidth="1"/>
    <col min="11007" max="11007" width="13.85546875" style="568" bestFit="1" customWidth="1"/>
    <col min="11008" max="11008" width="13.85546875" style="568" customWidth="1"/>
    <col min="11009" max="11009" width="13.85546875" style="568" bestFit="1" customWidth="1"/>
    <col min="11010" max="11010" width="13.85546875" style="568" customWidth="1"/>
    <col min="11011" max="11011" width="13.85546875" style="568" bestFit="1" customWidth="1"/>
    <col min="11012" max="11012" width="13.85546875" style="568" customWidth="1"/>
    <col min="11013" max="11013" width="13.85546875" style="568" bestFit="1" customWidth="1"/>
    <col min="11014" max="11014" width="13.85546875" style="568" customWidth="1"/>
    <col min="11015" max="11015" width="13.85546875" style="568" bestFit="1" customWidth="1"/>
    <col min="11016" max="11016" width="13.85546875" style="568" customWidth="1"/>
    <col min="11017" max="11017" width="13.85546875" style="568" bestFit="1" customWidth="1"/>
    <col min="11018" max="11018" width="13.85546875" style="568" customWidth="1"/>
    <col min="11019" max="11019" width="13.85546875" style="568" bestFit="1" customWidth="1"/>
    <col min="11020" max="11020" width="13.85546875" style="568" customWidth="1"/>
    <col min="11021" max="11021" width="13.85546875" style="568" bestFit="1" customWidth="1"/>
    <col min="11022" max="11022" width="13.85546875" style="568" customWidth="1"/>
    <col min="11023" max="11023" width="13.85546875" style="568" bestFit="1" customWidth="1"/>
    <col min="11024" max="11024" width="13.85546875" style="568" customWidth="1"/>
    <col min="11025" max="11025" width="13.85546875" style="568" bestFit="1" customWidth="1"/>
    <col min="11026" max="11026" width="13.85546875" style="568" customWidth="1"/>
    <col min="11027" max="11027" width="13.85546875" style="568" bestFit="1" customWidth="1"/>
    <col min="11028" max="11028" width="13.85546875" style="568" customWidth="1"/>
    <col min="11029" max="11029" width="13.85546875" style="568" bestFit="1" customWidth="1"/>
    <col min="11030" max="11030" width="13.85546875" style="568" customWidth="1"/>
    <col min="11031" max="11031" width="13.85546875" style="568" bestFit="1" customWidth="1"/>
    <col min="11032" max="11032" width="13.85546875" style="568" customWidth="1"/>
    <col min="11033" max="11033" width="13.85546875" style="568" bestFit="1" customWidth="1"/>
    <col min="11034" max="11034" width="13.85546875" style="568" customWidth="1"/>
    <col min="11035" max="11035" width="13.85546875" style="568" bestFit="1" customWidth="1"/>
    <col min="11036" max="11036" width="13.85546875" style="568" customWidth="1"/>
    <col min="11037" max="11037" width="13.85546875" style="568" bestFit="1" customWidth="1"/>
    <col min="11038" max="11227" width="6.85546875" style="568"/>
    <col min="11228" max="11228" width="6.5703125" style="568" customWidth="1"/>
    <col min="11229" max="11229" width="13.85546875" style="568" bestFit="1" customWidth="1"/>
    <col min="11230" max="11230" width="35.42578125" style="568" customWidth="1"/>
    <col min="11231" max="11231" width="18.7109375" style="568" bestFit="1" customWidth="1"/>
    <col min="11232" max="11232" width="19" style="568" bestFit="1" customWidth="1"/>
    <col min="11233" max="11234" width="11.42578125" style="568" customWidth="1"/>
    <col min="11235" max="11238" width="10.85546875" style="568" customWidth="1"/>
    <col min="11239" max="11250" width="11.5703125" style="568" customWidth="1"/>
    <col min="11251" max="11254" width="13.85546875" style="568" customWidth="1"/>
    <col min="11255" max="11255" width="13.85546875" style="568" bestFit="1" customWidth="1"/>
    <col min="11256" max="11256" width="13.85546875" style="568" customWidth="1"/>
    <col min="11257" max="11257" width="13.85546875" style="568" bestFit="1" customWidth="1"/>
    <col min="11258" max="11258" width="13.85546875" style="568" customWidth="1"/>
    <col min="11259" max="11259" width="13.85546875" style="568" bestFit="1" customWidth="1"/>
    <col min="11260" max="11260" width="13.85546875" style="568" customWidth="1"/>
    <col min="11261" max="11261" width="13.85546875" style="568" bestFit="1" customWidth="1"/>
    <col min="11262" max="11262" width="13.85546875" style="568" customWidth="1"/>
    <col min="11263" max="11263" width="13.85546875" style="568" bestFit="1" customWidth="1"/>
    <col min="11264" max="11264" width="13.85546875" style="568" customWidth="1"/>
    <col min="11265" max="11265" width="13.85546875" style="568" bestFit="1" customWidth="1"/>
    <col min="11266" max="11266" width="13.85546875" style="568" customWidth="1"/>
    <col min="11267" max="11267" width="13.85546875" style="568" bestFit="1" customWidth="1"/>
    <col min="11268" max="11268" width="13.85546875" style="568" customWidth="1"/>
    <col min="11269" max="11269" width="13.85546875" style="568" bestFit="1" customWidth="1"/>
    <col min="11270" max="11270" width="13.85546875" style="568" customWidth="1"/>
    <col min="11271" max="11271" width="13.85546875" style="568" bestFit="1" customWidth="1"/>
    <col min="11272" max="11272" width="13.85546875" style="568" customWidth="1"/>
    <col min="11273" max="11273" width="13.85546875" style="568" bestFit="1" customWidth="1"/>
    <col min="11274" max="11274" width="13.85546875" style="568" customWidth="1"/>
    <col min="11275" max="11275" width="13.85546875" style="568" bestFit="1" customWidth="1"/>
    <col min="11276" max="11276" width="13.85546875" style="568" customWidth="1"/>
    <col min="11277" max="11277" width="13.85546875" style="568" bestFit="1" customWidth="1"/>
    <col min="11278" max="11278" width="13.85546875" style="568" customWidth="1"/>
    <col min="11279" max="11279" width="13.85546875" style="568" bestFit="1" customWidth="1"/>
    <col min="11280" max="11280" width="13.85546875" style="568" customWidth="1"/>
    <col min="11281" max="11281" width="13.85546875" style="568" bestFit="1" customWidth="1"/>
    <col min="11282" max="11282" width="13.85546875" style="568" customWidth="1"/>
    <col min="11283" max="11283" width="13.85546875" style="568" bestFit="1" customWidth="1"/>
    <col min="11284" max="11284" width="13.85546875" style="568" customWidth="1"/>
    <col min="11285" max="11285" width="13.85546875" style="568" bestFit="1" customWidth="1"/>
    <col min="11286" max="11286" width="13.85546875" style="568" customWidth="1"/>
    <col min="11287" max="11287" width="13.85546875" style="568" bestFit="1" customWidth="1"/>
    <col min="11288" max="11288" width="13.85546875" style="568" customWidth="1"/>
    <col min="11289" max="11289" width="13.85546875" style="568" bestFit="1" customWidth="1"/>
    <col min="11290" max="11290" width="13.85546875" style="568" customWidth="1"/>
    <col min="11291" max="11291" width="13.85546875" style="568" bestFit="1" customWidth="1"/>
    <col min="11292" max="11292" width="13.85546875" style="568" customWidth="1"/>
    <col min="11293" max="11293" width="13.85546875" style="568" bestFit="1" customWidth="1"/>
    <col min="11294" max="11483" width="6.85546875" style="568"/>
    <col min="11484" max="11484" width="6.5703125" style="568" customWidth="1"/>
    <col min="11485" max="11485" width="13.85546875" style="568" bestFit="1" customWidth="1"/>
    <col min="11486" max="11486" width="35.42578125" style="568" customWidth="1"/>
    <col min="11487" max="11487" width="18.7109375" style="568" bestFit="1" customWidth="1"/>
    <col min="11488" max="11488" width="19" style="568" bestFit="1" customWidth="1"/>
    <col min="11489" max="11490" width="11.42578125" style="568" customWidth="1"/>
    <col min="11491" max="11494" width="10.85546875" style="568" customWidth="1"/>
    <col min="11495" max="11506" width="11.5703125" style="568" customWidth="1"/>
    <col min="11507" max="11510" width="13.85546875" style="568" customWidth="1"/>
    <col min="11511" max="11511" width="13.85546875" style="568" bestFit="1" customWidth="1"/>
    <col min="11512" max="11512" width="13.85546875" style="568" customWidth="1"/>
    <col min="11513" max="11513" width="13.85546875" style="568" bestFit="1" customWidth="1"/>
    <col min="11514" max="11514" width="13.85546875" style="568" customWidth="1"/>
    <col min="11515" max="11515" width="13.85546875" style="568" bestFit="1" customWidth="1"/>
    <col min="11516" max="11516" width="13.85546875" style="568" customWidth="1"/>
    <col min="11517" max="11517" width="13.85546875" style="568" bestFit="1" customWidth="1"/>
    <col min="11518" max="11518" width="13.85546875" style="568" customWidth="1"/>
    <col min="11519" max="11519" width="13.85546875" style="568" bestFit="1" customWidth="1"/>
    <col min="11520" max="11520" width="13.85546875" style="568" customWidth="1"/>
    <col min="11521" max="11521" width="13.85546875" style="568" bestFit="1" customWidth="1"/>
    <col min="11522" max="11522" width="13.85546875" style="568" customWidth="1"/>
    <col min="11523" max="11523" width="13.85546875" style="568" bestFit="1" customWidth="1"/>
    <col min="11524" max="11524" width="13.85546875" style="568" customWidth="1"/>
    <col min="11525" max="11525" width="13.85546875" style="568" bestFit="1" customWidth="1"/>
    <col min="11526" max="11526" width="13.85546875" style="568" customWidth="1"/>
    <col min="11527" max="11527" width="13.85546875" style="568" bestFit="1" customWidth="1"/>
    <col min="11528" max="11528" width="13.85546875" style="568" customWidth="1"/>
    <col min="11529" max="11529" width="13.85546875" style="568" bestFit="1" customWidth="1"/>
    <col min="11530" max="11530" width="13.85546875" style="568" customWidth="1"/>
    <col min="11531" max="11531" width="13.85546875" style="568" bestFit="1" customWidth="1"/>
    <col min="11532" max="11532" width="13.85546875" style="568" customWidth="1"/>
    <col min="11533" max="11533" width="13.85546875" style="568" bestFit="1" customWidth="1"/>
    <col min="11534" max="11534" width="13.85546875" style="568" customWidth="1"/>
    <col min="11535" max="11535" width="13.85546875" style="568" bestFit="1" customWidth="1"/>
    <col min="11536" max="11536" width="13.85546875" style="568" customWidth="1"/>
    <col min="11537" max="11537" width="13.85546875" style="568" bestFit="1" customWidth="1"/>
    <col min="11538" max="11538" width="13.85546875" style="568" customWidth="1"/>
    <col min="11539" max="11539" width="13.85546875" style="568" bestFit="1" customWidth="1"/>
    <col min="11540" max="11540" width="13.85546875" style="568" customWidth="1"/>
    <col min="11541" max="11541" width="13.85546875" style="568" bestFit="1" customWidth="1"/>
    <col min="11542" max="11542" width="13.85546875" style="568" customWidth="1"/>
    <col min="11543" max="11543" width="13.85546875" style="568" bestFit="1" customWidth="1"/>
    <col min="11544" max="11544" width="13.85546875" style="568" customWidth="1"/>
    <col min="11545" max="11545" width="13.85546875" style="568" bestFit="1" customWidth="1"/>
    <col min="11546" max="11546" width="13.85546875" style="568" customWidth="1"/>
    <col min="11547" max="11547" width="13.85546875" style="568" bestFit="1" customWidth="1"/>
    <col min="11548" max="11548" width="13.85546875" style="568" customWidth="1"/>
    <col min="11549" max="11549" width="13.85546875" style="568" bestFit="1" customWidth="1"/>
    <col min="11550" max="11739" width="6.85546875" style="568"/>
    <col min="11740" max="11740" width="6.5703125" style="568" customWidth="1"/>
    <col min="11741" max="11741" width="13.85546875" style="568" bestFit="1" customWidth="1"/>
    <col min="11742" max="11742" width="35.42578125" style="568" customWidth="1"/>
    <col min="11743" max="11743" width="18.7109375" style="568" bestFit="1" customWidth="1"/>
    <col min="11744" max="11744" width="19" style="568" bestFit="1" customWidth="1"/>
    <col min="11745" max="11746" width="11.42578125" style="568" customWidth="1"/>
    <col min="11747" max="11750" width="10.85546875" style="568" customWidth="1"/>
    <col min="11751" max="11762" width="11.5703125" style="568" customWidth="1"/>
    <col min="11763" max="11766" width="13.85546875" style="568" customWidth="1"/>
    <col min="11767" max="11767" width="13.85546875" style="568" bestFit="1" customWidth="1"/>
    <col min="11768" max="11768" width="13.85546875" style="568" customWidth="1"/>
    <col min="11769" max="11769" width="13.85546875" style="568" bestFit="1" customWidth="1"/>
    <col min="11770" max="11770" width="13.85546875" style="568" customWidth="1"/>
    <col min="11771" max="11771" width="13.85546875" style="568" bestFit="1" customWidth="1"/>
    <col min="11772" max="11772" width="13.85546875" style="568" customWidth="1"/>
    <col min="11773" max="11773" width="13.85546875" style="568" bestFit="1" customWidth="1"/>
    <col min="11774" max="11774" width="13.85546875" style="568" customWidth="1"/>
    <col min="11775" max="11775" width="13.85546875" style="568" bestFit="1" customWidth="1"/>
    <col min="11776" max="11776" width="13.85546875" style="568" customWidth="1"/>
    <col min="11777" max="11777" width="13.85546875" style="568" bestFit="1" customWidth="1"/>
    <col min="11778" max="11778" width="13.85546875" style="568" customWidth="1"/>
    <col min="11779" max="11779" width="13.85546875" style="568" bestFit="1" customWidth="1"/>
    <col min="11780" max="11780" width="13.85546875" style="568" customWidth="1"/>
    <col min="11781" max="11781" width="13.85546875" style="568" bestFit="1" customWidth="1"/>
    <col min="11782" max="11782" width="13.85546875" style="568" customWidth="1"/>
    <col min="11783" max="11783" width="13.85546875" style="568" bestFit="1" customWidth="1"/>
    <col min="11784" max="11784" width="13.85546875" style="568" customWidth="1"/>
    <col min="11785" max="11785" width="13.85546875" style="568" bestFit="1" customWidth="1"/>
    <col min="11786" max="11786" width="13.85546875" style="568" customWidth="1"/>
    <col min="11787" max="11787" width="13.85546875" style="568" bestFit="1" customWidth="1"/>
    <col min="11788" max="11788" width="13.85546875" style="568" customWidth="1"/>
    <col min="11789" max="11789" width="13.85546875" style="568" bestFit="1" customWidth="1"/>
    <col min="11790" max="11790" width="13.85546875" style="568" customWidth="1"/>
    <col min="11791" max="11791" width="13.85546875" style="568" bestFit="1" customWidth="1"/>
    <col min="11792" max="11792" width="13.85546875" style="568" customWidth="1"/>
    <col min="11793" max="11793" width="13.85546875" style="568" bestFit="1" customWidth="1"/>
    <col min="11794" max="11794" width="13.85546875" style="568" customWidth="1"/>
    <col min="11795" max="11795" width="13.85546875" style="568" bestFit="1" customWidth="1"/>
    <col min="11796" max="11796" width="13.85546875" style="568" customWidth="1"/>
    <col min="11797" max="11797" width="13.85546875" style="568" bestFit="1" customWidth="1"/>
    <col min="11798" max="11798" width="13.85546875" style="568" customWidth="1"/>
    <col min="11799" max="11799" width="13.85546875" style="568" bestFit="1" customWidth="1"/>
    <col min="11800" max="11800" width="13.85546875" style="568" customWidth="1"/>
    <col min="11801" max="11801" width="13.85546875" style="568" bestFit="1" customWidth="1"/>
    <col min="11802" max="11802" width="13.85546875" style="568" customWidth="1"/>
    <col min="11803" max="11803" width="13.85546875" style="568" bestFit="1" customWidth="1"/>
    <col min="11804" max="11804" width="13.85546875" style="568" customWidth="1"/>
    <col min="11805" max="11805" width="13.85546875" style="568" bestFit="1" customWidth="1"/>
    <col min="11806" max="11995" width="6.85546875" style="568"/>
    <col min="11996" max="11996" width="6.5703125" style="568" customWidth="1"/>
    <col min="11997" max="11997" width="13.85546875" style="568" bestFit="1" customWidth="1"/>
    <col min="11998" max="11998" width="35.42578125" style="568" customWidth="1"/>
    <col min="11999" max="11999" width="18.7109375" style="568" bestFit="1" customWidth="1"/>
    <col min="12000" max="12000" width="19" style="568" bestFit="1" customWidth="1"/>
    <col min="12001" max="12002" width="11.42578125" style="568" customWidth="1"/>
    <col min="12003" max="12006" width="10.85546875" style="568" customWidth="1"/>
    <col min="12007" max="12018" width="11.5703125" style="568" customWidth="1"/>
    <col min="12019" max="12022" width="13.85546875" style="568" customWidth="1"/>
    <col min="12023" max="12023" width="13.85546875" style="568" bestFit="1" customWidth="1"/>
    <col min="12024" max="12024" width="13.85546875" style="568" customWidth="1"/>
    <col min="12025" max="12025" width="13.85546875" style="568" bestFit="1" customWidth="1"/>
    <col min="12026" max="12026" width="13.85546875" style="568" customWidth="1"/>
    <col min="12027" max="12027" width="13.85546875" style="568" bestFit="1" customWidth="1"/>
    <col min="12028" max="12028" width="13.85546875" style="568" customWidth="1"/>
    <col min="12029" max="12029" width="13.85546875" style="568" bestFit="1" customWidth="1"/>
    <col min="12030" max="12030" width="13.85546875" style="568" customWidth="1"/>
    <col min="12031" max="12031" width="13.85546875" style="568" bestFit="1" customWidth="1"/>
    <col min="12032" max="12032" width="13.85546875" style="568" customWidth="1"/>
    <col min="12033" max="12033" width="13.85546875" style="568" bestFit="1" customWidth="1"/>
    <col min="12034" max="12034" width="13.85546875" style="568" customWidth="1"/>
    <col min="12035" max="12035" width="13.85546875" style="568" bestFit="1" customWidth="1"/>
    <col min="12036" max="12036" width="13.85546875" style="568" customWidth="1"/>
    <col min="12037" max="12037" width="13.85546875" style="568" bestFit="1" customWidth="1"/>
    <col min="12038" max="12038" width="13.85546875" style="568" customWidth="1"/>
    <col min="12039" max="12039" width="13.85546875" style="568" bestFit="1" customWidth="1"/>
    <col min="12040" max="12040" width="13.85546875" style="568" customWidth="1"/>
    <col min="12041" max="12041" width="13.85546875" style="568" bestFit="1" customWidth="1"/>
    <col min="12042" max="12042" width="13.85546875" style="568" customWidth="1"/>
    <col min="12043" max="12043" width="13.85546875" style="568" bestFit="1" customWidth="1"/>
    <col min="12044" max="12044" width="13.85546875" style="568" customWidth="1"/>
    <col min="12045" max="12045" width="13.85546875" style="568" bestFit="1" customWidth="1"/>
    <col min="12046" max="12046" width="13.85546875" style="568" customWidth="1"/>
    <col min="12047" max="12047" width="13.85546875" style="568" bestFit="1" customWidth="1"/>
    <col min="12048" max="12048" width="13.85546875" style="568" customWidth="1"/>
    <col min="12049" max="12049" width="13.85546875" style="568" bestFit="1" customWidth="1"/>
    <col min="12050" max="12050" width="13.85546875" style="568" customWidth="1"/>
    <col min="12051" max="12051" width="13.85546875" style="568" bestFit="1" customWidth="1"/>
    <col min="12052" max="12052" width="13.85546875" style="568" customWidth="1"/>
    <col min="12053" max="12053" width="13.85546875" style="568" bestFit="1" customWidth="1"/>
    <col min="12054" max="12054" width="13.85546875" style="568" customWidth="1"/>
    <col min="12055" max="12055" width="13.85546875" style="568" bestFit="1" customWidth="1"/>
    <col min="12056" max="12056" width="13.85546875" style="568" customWidth="1"/>
    <col min="12057" max="12057" width="13.85546875" style="568" bestFit="1" customWidth="1"/>
    <col min="12058" max="12058" width="13.85546875" style="568" customWidth="1"/>
    <col min="12059" max="12059" width="13.85546875" style="568" bestFit="1" customWidth="1"/>
    <col min="12060" max="12060" width="13.85546875" style="568" customWidth="1"/>
    <col min="12061" max="12061" width="13.85546875" style="568" bestFit="1" customWidth="1"/>
    <col min="12062" max="12251" width="6.85546875" style="568"/>
    <col min="12252" max="12252" width="6.5703125" style="568" customWidth="1"/>
    <col min="12253" max="12253" width="13.85546875" style="568" bestFit="1" customWidth="1"/>
    <col min="12254" max="12254" width="35.42578125" style="568" customWidth="1"/>
    <col min="12255" max="12255" width="18.7109375" style="568" bestFit="1" customWidth="1"/>
    <col min="12256" max="12256" width="19" style="568" bestFit="1" customWidth="1"/>
    <col min="12257" max="12258" width="11.42578125" style="568" customWidth="1"/>
    <col min="12259" max="12262" width="10.85546875" style="568" customWidth="1"/>
    <col min="12263" max="12274" width="11.5703125" style="568" customWidth="1"/>
    <col min="12275" max="12278" width="13.85546875" style="568" customWidth="1"/>
    <col min="12279" max="12279" width="13.85546875" style="568" bestFit="1" customWidth="1"/>
    <col min="12280" max="12280" width="13.85546875" style="568" customWidth="1"/>
    <col min="12281" max="12281" width="13.85546875" style="568" bestFit="1" customWidth="1"/>
    <col min="12282" max="12282" width="13.85546875" style="568" customWidth="1"/>
    <col min="12283" max="12283" width="13.85546875" style="568" bestFit="1" customWidth="1"/>
    <col min="12284" max="12284" width="13.85546875" style="568" customWidth="1"/>
    <col min="12285" max="12285" width="13.85546875" style="568" bestFit="1" customWidth="1"/>
    <col min="12286" max="12286" width="13.85546875" style="568" customWidth="1"/>
    <col min="12287" max="12287" width="13.85546875" style="568" bestFit="1" customWidth="1"/>
    <col min="12288" max="12288" width="13.85546875" style="568" customWidth="1"/>
    <col min="12289" max="12289" width="13.85546875" style="568" bestFit="1" customWidth="1"/>
    <col min="12290" max="12290" width="13.85546875" style="568" customWidth="1"/>
    <col min="12291" max="12291" width="13.85546875" style="568" bestFit="1" customWidth="1"/>
    <col min="12292" max="12292" width="13.85546875" style="568" customWidth="1"/>
    <col min="12293" max="12293" width="13.85546875" style="568" bestFit="1" customWidth="1"/>
    <col min="12294" max="12294" width="13.85546875" style="568" customWidth="1"/>
    <col min="12295" max="12295" width="13.85546875" style="568" bestFit="1" customWidth="1"/>
    <col min="12296" max="12296" width="13.85546875" style="568" customWidth="1"/>
    <col min="12297" max="12297" width="13.85546875" style="568" bestFit="1" customWidth="1"/>
    <col min="12298" max="12298" width="13.85546875" style="568" customWidth="1"/>
    <col min="12299" max="12299" width="13.85546875" style="568" bestFit="1" customWidth="1"/>
    <col min="12300" max="12300" width="13.85546875" style="568" customWidth="1"/>
    <col min="12301" max="12301" width="13.85546875" style="568" bestFit="1" customWidth="1"/>
    <col min="12302" max="12302" width="13.85546875" style="568" customWidth="1"/>
    <col min="12303" max="12303" width="13.85546875" style="568" bestFit="1" customWidth="1"/>
    <col min="12304" max="12304" width="13.85546875" style="568" customWidth="1"/>
    <col min="12305" max="12305" width="13.85546875" style="568" bestFit="1" customWidth="1"/>
    <col min="12306" max="12306" width="13.85546875" style="568" customWidth="1"/>
    <col min="12307" max="12307" width="13.85546875" style="568" bestFit="1" customWidth="1"/>
    <col min="12308" max="12308" width="13.85546875" style="568" customWidth="1"/>
    <col min="12309" max="12309" width="13.85546875" style="568" bestFit="1" customWidth="1"/>
    <col min="12310" max="12310" width="13.85546875" style="568" customWidth="1"/>
    <col min="12311" max="12311" width="13.85546875" style="568" bestFit="1" customWidth="1"/>
    <col min="12312" max="12312" width="13.85546875" style="568" customWidth="1"/>
    <col min="12313" max="12313" width="13.85546875" style="568" bestFit="1" customWidth="1"/>
    <col min="12314" max="12314" width="13.85546875" style="568" customWidth="1"/>
    <col min="12315" max="12315" width="13.85546875" style="568" bestFit="1" customWidth="1"/>
    <col min="12316" max="12316" width="13.85546875" style="568" customWidth="1"/>
    <col min="12317" max="12317" width="13.85546875" style="568" bestFit="1" customWidth="1"/>
    <col min="12318" max="12507" width="6.85546875" style="568"/>
    <col min="12508" max="12508" width="6.5703125" style="568" customWidth="1"/>
    <col min="12509" max="12509" width="13.85546875" style="568" bestFit="1" customWidth="1"/>
    <col min="12510" max="12510" width="35.42578125" style="568" customWidth="1"/>
    <col min="12511" max="12511" width="18.7109375" style="568" bestFit="1" customWidth="1"/>
    <col min="12512" max="12512" width="19" style="568" bestFit="1" customWidth="1"/>
    <col min="12513" max="12514" width="11.42578125" style="568" customWidth="1"/>
    <col min="12515" max="12518" width="10.85546875" style="568" customWidth="1"/>
    <col min="12519" max="12530" width="11.5703125" style="568" customWidth="1"/>
    <col min="12531" max="12534" width="13.85546875" style="568" customWidth="1"/>
    <col min="12535" max="12535" width="13.85546875" style="568" bestFit="1" customWidth="1"/>
    <col min="12536" max="12536" width="13.85546875" style="568" customWidth="1"/>
    <col min="12537" max="12537" width="13.85546875" style="568" bestFit="1" customWidth="1"/>
    <col min="12538" max="12538" width="13.85546875" style="568" customWidth="1"/>
    <col min="12539" max="12539" width="13.85546875" style="568" bestFit="1" customWidth="1"/>
    <col min="12540" max="12540" width="13.85546875" style="568" customWidth="1"/>
    <col min="12541" max="12541" width="13.85546875" style="568" bestFit="1" customWidth="1"/>
    <col min="12542" max="12542" width="13.85546875" style="568" customWidth="1"/>
    <col min="12543" max="12543" width="13.85546875" style="568" bestFit="1" customWidth="1"/>
    <col min="12544" max="12544" width="13.85546875" style="568" customWidth="1"/>
    <col min="12545" max="12545" width="13.85546875" style="568" bestFit="1" customWidth="1"/>
    <col min="12546" max="12546" width="13.85546875" style="568" customWidth="1"/>
    <col min="12547" max="12547" width="13.85546875" style="568" bestFit="1" customWidth="1"/>
    <col min="12548" max="12548" width="13.85546875" style="568" customWidth="1"/>
    <col min="12549" max="12549" width="13.85546875" style="568" bestFit="1" customWidth="1"/>
    <col min="12550" max="12550" width="13.85546875" style="568" customWidth="1"/>
    <col min="12551" max="12551" width="13.85546875" style="568" bestFit="1" customWidth="1"/>
    <col min="12552" max="12552" width="13.85546875" style="568" customWidth="1"/>
    <col min="12553" max="12553" width="13.85546875" style="568" bestFit="1" customWidth="1"/>
    <col min="12554" max="12554" width="13.85546875" style="568" customWidth="1"/>
    <col min="12555" max="12555" width="13.85546875" style="568" bestFit="1" customWidth="1"/>
    <col min="12556" max="12556" width="13.85546875" style="568" customWidth="1"/>
    <col min="12557" max="12557" width="13.85546875" style="568" bestFit="1" customWidth="1"/>
    <col min="12558" max="12558" width="13.85546875" style="568" customWidth="1"/>
    <col min="12559" max="12559" width="13.85546875" style="568" bestFit="1" customWidth="1"/>
    <col min="12560" max="12560" width="13.85546875" style="568" customWidth="1"/>
    <col min="12561" max="12561" width="13.85546875" style="568" bestFit="1" customWidth="1"/>
    <col min="12562" max="12562" width="13.85546875" style="568" customWidth="1"/>
    <col min="12563" max="12563" width="13.85546875" style="568" bestFit="1" customWidth="1"/>
    <col min="12564" max="12564" width="13.85546875" style="568" customWidth="1"/>
    <col min="12565" max="12565" width="13.85546875" style="568" bestFit="1" customWidth="1"/>
    <col min="12566" max="12566" width="13.85546875" style="568" customWidth="1"/>
    <col min="12567" max="12567" width="13.85546875" style="568" bestFit="1" customWidth="1"/>
    <col min="12568" max="12568" width="13.85546875" style="568" customWidth="1"/>
    <col min="12569" max="12569" width="13.85546875" style="568" bestFit="1" customWidth="1"/>
    <col min="12570" max="12570" width="13.85546875" style="568" customWidth="1"/>
    <col min="12571" max="12571" width="13.85546875" style="568" bestFit="1" customWidth="1"/>
    <col min="12572" max="12572" width="13.85546875" style="568" customWidth="1"/>
    <col min="12573" max="12573" width="13.85546875" style="568" bestFit="1" customWidth="1"/>
    <col min="12574" max="12763" width="6.85546875" style="568"/>
    <col min="12764" max="12764" width="6.5703125" style="568" customWidth="1"/>
    <col min="12765" max="12765" width="13.85546875" style="568" bestFit="1" customWidth="1"/>
    <col min="12766" max="12766" width="35.42578125" style="568" customWidth="1"/>
    <col min="12767" max="12767" width="18.7109375" style="568" bestFit="1" customWidth="1"/>
    <col min="12768" max="12768" width="19" style="568" bestFit="1" customWidth="1"/>
    <col min="12769" max="12770" width="11.42578125" style="568" customWidth="1"/>
    <col min="12771" max="12774" width="10.85546875" style="568" customWidth="1"/>
    <col min="12775" max="12786" width="11.5703125" style="568" customWidth="1"/>
    <col min="12787" max="12790" width="13.85546875" style="568" customWidth="1"/>
    <col min="12791" max="12791" width="13.85546875" style="568" bestFit="1" customWidth="1"/>
    <col min="12792" max="12792" width="13.85546875" style="568" customWidth="1"/>
    <col min="12793" max="12793" width="13.85546875" style="568" bestFit="1" customWidth="1"/>
    <col min="12794" max="12794" width="13.85546875" style="568" customWidth="1"/>
    <col min="12795" max="12795" width="13.85546875" style="568" bestFit="1" customWidth="1"/>
    <col min="12796" max="12796" width="13.85546875" style="568" customWidth="1"/>
    <col min="12797" max="12797" width="13.85546875" style="568" bestFit="1" customWidth="1"/>
    <col min="12798" max="12798" width="13.85546875" style="568" customWidth="1"/>
    <col min="12799" max="12799" width="13.85546875" style="568" bestFit="1" customWidth="1"/>
    <col min="12800" max="12800" width="13.85546875" style="568" customWidth="1"/>
    <col min="12801" max="12801" width="13.85546875" style="568" bestFit="1" customWidth="1"/>
    <col min="12802" max="12802" width="13.85546875" style="568" customWidth="1"/>
    <col min="12803" max="12803" width="13.85546875" style="568" bestFit="1" customWidth="1"/>
    <col min="12804" max="12804" width="13.85546875" style="568" customWidth="1"/>
    <col min="12805" max="12805" width="13.85546875" style="568" bestFit="1" customWidth="1"/>
    <col min="12806" max="12806" width="13.85546875" style="568" customWidth="1"/>
    <col min="12807" max="12807" width="13.85546875" style="568" bestFit="1" customWidth="1"/>
    <col min="12808" max="12808" width="13.85546875" style="568" customWidth="1"/>
    <col min="12809" max="12809" width="13.85546875" style="568" bestFit="1" customWidth="1"/>
    <col min="12810" max="12810" width="13.85546875" style="568" customWidth="1"/>
    <col min="12811" max="12811" width="13.85546875" style="568" bestFit="1" customWidth="1"/>
    <col min="12812" max="12812" width="13.85546875" style="568" customWidth="1"/>
    <col min="12813" max="12813" width="13.85546875" style="568" bestFit="1" customWidth="1"/>
    <col min="12814" max="12814" width="13.85546875" style="568" customWidth="1"/>
    <col min="12815" max="12815" width="13.85546875" style="568" bestFit="1" customWidth="1"/>
    <col min="12816" max="12816" width="13.85546875" style="568" customWidth="1"/>
    <col min="12817" max="12817" width="13.85546875" style="568" bestFit="1" customWidth="1"/>
    <col min="12818" max="12818" width="13.85546875" style="568" customWidth="1"/>
    <col min="12819" max="12819" width="13.85546875" style="568" bestFit="1" customWidth="1"/>
    <col min="12820" max="12820" width="13.85546875" style="568" customWidth="1"/>
    <col min="12821" max="12821" width="13.85546875" style="568" bestFit="1" customWidth="1"/>
    <col min="12822" max="12822" width="13.85546875" style="568" customWidth="1"/>
    <col min="12823" max="12823" width="13.85546875" style="568" bestFit="1" customWidth="1"/>
    <col min="12824" max="12824" width="13.85546875" style="568" customWidth="1"/>
    <col min="12825" max="12825" width="13.85546875" style="568" bestFit="1" customWidth="1"/>
    <col min="12826" max="12826" width="13.85546875" style="568" customWidth="1"/>
    <col min="12827" max="12827" width="13.85546875" style="568" bestFit="1" customWidth="1"/>
    <col min="12828" max="12828" width="13.85546875" style="568" customWidth="1"/>
    <col min="12829" max="12829" width="13.85546875" style="568" bestFit="1" customWidth="1"/>
    <col min="12830" max="13019" width="6.85546875" style="568"/>
    <col min="13020" max="13020" width="6.5703125" style="568" customWidth="1"/>
    <col min="13021" max="13021" width="13.85546875" style="568" bestFit="1" customWidth="1"/>
    <col min="13022" max="13022" width="35.42578125" style="568" customWidth="1"/>
    <col min="13023" max="13023" width="18.7109375" style="568" bestFit="1" customWidth="1"/>
    <col min="13024" max="13024" width="19" style="568" bestFit="1" customWidth="1"/>
    <col min="13025" max="13026" width="11.42578125" style="568" customWidth="1"/>
    <col min="13027" max="13030" width="10.85546875" style="568" customWidth="1"/>
    <col min="13031" max="13042" width="11.5703125" style="568" customWidth="1"/>
    <col min="13043" max="13046" width="13.85546875" style="568" customWidth="1"/>
    <col min="13047" max="13047" width="13.85546875" style="568" bestFit="1" customWidth="1"/>
    <col min="13048" max="13048" width="13.85546875" style="568" customWidth="1"/>
    <col min="13049" max="13049" width="13.85546875" style="568" bestFit="1" customWidth="1"/>
    <col min="13050" max="13050" width="13.85546875" style="568" customWidth="1"/>
    <col min="13051" max="13051" width="13.85546875" style="568" bestFit="1" customWidth="1"/>
    <col min="13052" max="13052" width="13.85546875" style="568" customWidth="1"/>
    <col min="13053" max="13053" width="13.85546875" style="568" bestFit="1" customWidth="1"/>
    <col min="13054" max="13054" width="13.85546875" style="568" customWidth="1"/>
    <col min="13055" max="13055" width="13.85546875" style="568" bestFit="1" customWidth="1"/>
    <col min="13056" max="13056" width="13.85546875" style="568" customWidth="1"/>
    <col min="13057" max="13057" width="13.85546875" style="568" bestFit="1" customWidth="1"/>
    <col min="13058" max="13058" width="13.85546875" style="568" customWidth="1"/>
    <col min="13059" max="13059" width="13.85546875" style="568" bestFit="1" customWidth="1"/>
    <col min="13060" max="13060" width="13.85546875" style="568" customWidth="1"/>
    <col min="13061" max="13061" width="13.85546875" style="568" bestFit="1" customWidth="1"/>
    <col min="13062" max="13062" width="13.85546875" style="568" customWidth="1"/>
    <col min="13063" max="13063" width="13.85546875" style="568" bestFit="1" customWidth="1"/>
    <col min="13064" max="13064" width="13.85546875" style="568" customWidth="1"/>
    <col min="13065" max="13065" width="13.85546875" style="568" bestFit="1" customWidth="1"/>
    <col min="13066" max="13066" width="13.85546875" style="568" customWidth="1"/>
    <col min="13067" max="13067" width="13.85546875" style="568" bestFit="1" customWidth="1"/>
    <col min="13068" max="13068" width="13.85546875" style="568" customWidth="1"/>
    <col min="13069" max="13069" width="13.85546875" style="568" bestFit="1" customWidth="1"/>
    <col min="13070" max="13070" width="13.85546875" style="568" customWidth="1"/>
    <col min="13071" max="13071" width="13.85546875" style="568" bestFit="1" customWidth="1"/>
    <col min="13072" max="13072" width="13.85546875" style="568" customWidth="1"/>
    <col min="13073" max="13073" width="13.85546875" style="568" bestFit="1" customWidth="1"/>
    <col min="13074" max="13074" width="13.85546875" style="568" customWidth="1"/>
    <col min="13075" max="13075" width="13.85546875" style="568" bestFit="1" customWidth="1"/>
    <col min="13076" max="13076" width="13.85546875" style="568" customWidth="1"/>
    <col min="13077" max="13077" width="13.85546875" style="568" bestFit="1" customWidth="1"/>
    <col min="13078" max="13078" width="13.85546875" style="568" customWidth="1"/>
    <col min="13079" max="13079" width="13.85546875" style="568" bestFit="1" customWidth="1"/>
    <col min="13080" max="13080" width="13.85546875" style="568" customWidth="1"/>
    <col min="13081" max="13081" width="13.85546875" style="568" bestFit="1" customWidth="1"/>
    <col min="13082" max="13082" width="13.85546875" style="568" customWidth="1"/>
    <col min="13083" max="13083" width="13.85546875" style="568" bestFit="1" customWidth="1"/>
    <col min="13084" max="13084" width="13.85546875" style="568" customWidth="1"/>
    <col min="13085" max="13085" width="13.85546875" style="568" bestFit="1" customWidth="1"/>
    <col min="13086" max="13275" width="6.85546875" style="568"/>
    <col min="13276" max="13276" width="6.5703125" style="568" customWidth="1"/>
    <col min="13277" max="13277" width="13.85546875" style="568" bestFit="1" customWidth="1"/>
    <col min="13278" max="13278" width="35.42578125" style="568" customWidth="1"/>
    <col min="13279" max="13279" width="18.7109375" style="568" bestFit="1" customWidth="1"/>
    <col min="13280" max="13280" width="19" style="568" bestFit="1" customWidth="1"/>
    <col min="13281" max="13282" width="11.42578125" style="568" customWidth="1"/>
    <col min="13283" max="13286" width="10.85546875" style="568" customWidth="1"/>
    <col min="13287" max="13298" width="11.5703125" style="568" customWidth="1"/>
    <col min="13299" max="13302" width="13.85546875" style="568" customWidth="1"/>
    <col min="13303" max="13303" width="13.85546875" style="568" bestFit="1" customWidth="1"/>
    <col min="13304" max="13304" width="13.85546875" style="568" customWidth="1"/>
    <col min="13305" max="13305" width="13.85546875" style="568" bestFit="1" customWidth="1"/>
    <col min="13306" max="13306" width="13.85546875" style="568" customWidth="1"/>
    <col min="13307" max="13307" width="13.85546875" style="568" bestFit="1" customWidth="1"/>
    <col min="13308" max="13308" width="13.85546875" style="568" customWidth="1"/>
    <col min="13309" max="13309" width="13.85546875" style="568" bestFit="1" customWidth="1"/>
    <col min="13310" max="13310" width="13.85546875" style="568" customWidth="1"/>
    <col min="13311" max="13311" width="13.85546875" style="568" bestFit="1" customWidth="1"/>
    <col min="13312" max="13312" width="13.85546875" style="568" customWidth="1"/>
    <col min="13313" max="13313" width="13.85546875" style="568" bestFit="1" customWidth="1"/>
    <col min="13314" max="13314" width="13.85546875" style="568" customWidth="1"/>
    <col min="13315" max="13315" width="13.85546875" style="568" bestFit="1" customWidth="1"/>
    <col min="13316" max="13316" width="13.85546875" style="568" customWidth="1"/>
    <col min="13317" max="13317" width="13.85546875" style="568" bestFit="1" customWidth="1"/>
    <col min="13318" max="13318" width="13.85546875" style="568" customWidth="1"/>
    <col min="13319" max="13319" width="13.85546875" style="568" bestFit="1" customWidth="1"/>
    <col min="13320" max="13320" width="13.85546875" style="568" customWidth="1"/>
    <col min="13321" max="13321" width="13.85546875" style="568" bestFit="1" customWidth="1"/>
    <col min="13322" max="13322" width="13.85546875" style="568" customWidth="1"/>
    <col min="13323" max="13323" width="13.85546875" style="568" bestFit="1" customWidth="1"/>
    <col min="13324" max="13324" width="13.85546875" style="568" customWidth="1"/>
    <col min="13325" max="13325" width="13.85546875" style="568" bestFit="1" customWidth="1"/>
    <col min="13326" max="13326" width="13.85546875" style="568" customWidth="1"/>
    <col min="13327" max="13327" width="13.85546875" style="568" bestFit="1" customWidth="1"/>
    <col min="13328" max="13328" width="13.85546875" style="568" customWidth="1"/>
    <col min="13329" max="13329" width="13.85546875" style="568" bestFit="1" customWidth="1"/>
    <col min="13330" max="13330" width="13.85546875" style="568" customWidth="1"/>
    <col min="13331" max="13331" width="13.85546875" style="568" bestFit="1" customWidth="1"/>
    <col min="13332" max="13332" width="13.85546875" style="568" customWidth="1"/>
    <col min="13333" max="13333" width="13.85546875" style="568" bestFit="1" customWidth="1"/>
    <col min="13334" max="13334" width="13.85546875" style="568" customWidth="1"/>
    <col min="13335" max="13335" width="13.85546875" style="568" bestFit="1" customWidth="1"/>
    <col min="13336" max="13336" width="13.85546875" style="568" customWidth="1"/>
    <col min="13337" max="13337" width="13.85546875" style="568" bestFit="1" customWidth="1"/>
    <col min="13338" max="13338" width="13.85546875" style="568" customWidth="1"/>
    <col min="13339" max="13339" width="13.85546875" style="568" bestFit="1" customWidth="1"/>
    <col min="13340" max="13340" width="13.85546875" style="568" customWidth="1"/>
    <col min="13341" max="13341" width="13.85546875" style="568" bestFit="1" customWidth="1"/>
    <col min="13342" max="13531" width="6.85546875" style="568"/>
    <col min="13532" max="13532" width="6.5703125" style="568" customWidth="1"/>
    <col min="13533" max="13533" width="13.85546875" style="568" bestFit="1" customWidth="1"/>
    <col min="13534" max="13534" width="35.42578125" style="568" customWidth="1"/>
    <col min="13535" max="13535" width="18.7109375" style="568" bestFit="1" customWidth="1"/>
    <col min="13536" max="13536" width="19" style="568" bestFit="1" customWidth="1"/>
    <col min="13537" max="13538" width="11.42578125" style="568" customWidth="1"/>
    <col min="13539" max="13542" width="10.85546875" style="568" customWidth="1"/>
    <col min="13543" max="13554" width="11.5703125" style="568" customWidth="1"/>
    <col min="13555" max="13558" width="13.85546875" style="568" customWidth="1"/>
    <col min="13559" max="13559" width="13.85546875" style="568" bestFit="1" customWidth="1"/>
    <col min="13560" max="13560" width="13.85546875" style="568" customWidth="1"/>
    <col min="13561" max="13561" width="13.85546875" style="568" bestFit="1" customWidth="1"/>
    <col min="13562" max="13562" width="13.85546875" style="568" customWidth="1"/>
    <col min="13563" max="13563" width="13.85546875" style="568" bestFit="1" customWidth="1"/>
    <col min="13564" max="13564" width="13.85546875" style="568" customWidth="1"/>
    <col min="13565" max="13565" width="13.85546875" style="568" bestFit="1" customWidth="1"/>
    <col min="13566" max="13566" width="13.85546875" style="568" customWidth="1"/>
    <col min="13567" max="13567" width="13.85546875" style="568" bestFit="1" customWidth="1"/>
    <col min="13568" max="13568" width="13.85546875" style="568" customWidth="1"/>
    <col min="13569" max="13569" width="13.85546875" style="568" bestFit="1" customWidth="1"/>
    <col min="13570" max="13570" width="13.85546875" style="568" customWidth="1"/>
    <col min="13571" max="13571" width="13.85546875" style="568" bestFit="1" customWidth="1"/>
    <col min="13572" max="13572" width="13.85546875" style="568" customWidth="1"/>
    <col min="13573" max="13573" width="13.85546875" style="568" bestFit="1" customWidth="1"/>
    <col min="13574" max="13574" width="13.85546875" style="568" customWidth="1"/>
    <col min="13575" max="13575" width="13.85546875" style="568" bestFit="1" customWidth="1"/>
    <col min="13576" max="13576" width="13.85546875" style="568" customWidth="1"/>
    <col min="13577" max="13577" width="13.85546875" style="568" bestFit="1" customWidth="1"/>
    <col min="13578" max="13578" width="13.85546875" style="568" customWidth="1"/>
    <col min="13579" max="13579" width="13.85546875" style="568" bestFit="1" customWidth="1"/>
    <col min="13580" max="13580" width="13.85546875" style="568" customWidth="1"/>
    <col min="13581" max="13581" width="13.85546875" style="568" bestFit="1" customWidth="1"/>
    <col min="13582" max="13582" width="13.85546875" style="568" customWidth="1"/>
    <col min="13583" max="13583" width="13.85546875" style="568" bestFit="1" customWidth="1"/>
    <col min="13584" max="13584" width="13.85546875" style="568" customWidth="1"/>
    <col min="13585" max="13585" width="13.85546875" style="568" bestFit="1" customWidth="1"/>
    <col min="13586" max="13586" width="13.85546875" style="568" customWidth="1"/>
    <col min="13587" max="13587" width="13.85546875" style="568" bestFit="1" customWidth="1"/>
    <col min="13588" max="13588" width="13.85546875" style="568" customWidth="1"/>
    <col min="13589" max="13589" width="13.85546875" style="568" bestFit="1" customWidth="1"/>
    <col min="13590" max="13590" width="13.85546875" style="568" customWidth="1"/>
    <col min="13591" max="13591" width="13.85546875" style="568" bestFit="1" customWidth="1"/>
    <col min="13592" max="13592" width="13.85546875" style="568" customWidth="1"/>
    <col min="13593" max="13593" width="13.85546875" style="568" bestFit="1" customWidth="1"/>
    <col min="13594" max="13594" width="13.85546875" style="568" customWidth="1"/>
    <col min="13595" max="13595" width="13.85546875" style="568" bestFit="1" customWidth="1"/>
    <col min="13596" max="13596" width="13.85546875" style="568" customWidth="1"/>
    <col min="13597" max="13597" width="13.85546875" style="568" bestFit="1" customWidth="1"/>
    <col min="13598" max="13787" width="6.85546875" style="568"/>
    <col min="13788" max="13788" width="6.5703125" style="568" customWidth="1"/>
    <col min="13789" max="13789" width="13.85546875" style="568" bestFit="1" customWidth="1"/>
    <col min="13790" max="13790" width="35.42578125" style="568" customWidth="1"/>
    <col min="13791" max="13791" width="18.7109375" style="568" bestFit="1" customWidth="1"/>
    <col min="13792" max="13792" width="19" style="568" bestFit="1" customWidth="1"/>
    <col min="13793" max="13794" width="11.42578125" style="568" customWidth="1"/>
    <col min="13795" max="13798" width="10.85546875" style="568" customWidth="1"/>
    <col min="13799" max="13810" width="11.5703125" style="568" customWidth="1"/>
    <col min="13811" max="13814" width="13.85546875" style="568" customWidth="1"/>
    <col min="13815" max="13815" width="13.85546875" style="568" bestFit="1" customWidth="1"/>
    <col min="13816" max="13816" width="13.85546875" style="568" customWidth="1"/>
    <col min="13817" max="13817" width="13.85546875" style="568" bestFit="1" customWidth="1"/>
    <col min="13818" max="13818" width="13.85546875" style="568" customWidth="1"/>
    <col min="13819" max="13819" width="13.85546875" style="568" bestFit="1" customWidth="1"/>
    <col min="13820" max="13820" width="13.85546875" style="568" customWidth="1"/>
    <col min="13821" max="13821" width="13.85546875" style="568" bestFit="1" customWidth="1"/>
    <col min="13822" max="13822" width="13.85546875" style="568" customWidth="1"/>
    <col min="13823" max="13823" width="13.85546875" style="568" bestFit="1" customWidth="1"/>
    <col min="13824" max="13824" width="13.85546875" style="568" customWidth="1"/>
    <col min="13825" max="13825" width="13.85546875" style="568" bestFit="1" customWidth="1"/>
    <col min="13826" max="13826" width="13.85546875" style="568" customWidth="1"/>
    <col min="13827" max="13827" width="13.85546875" style="568" bestFit="1" customWidth="1"/>
    <col min="13828" max="13828" width="13.85546875" style="568" customWidth="1"/>
    <col min="13829" max="13829" width="13.85546875" style="568" bestFit="1" customWidth="1"/>
    <col min="13830" max="13830" width="13.85546875" style="568" customWidth="1"/>
    <col min="13831" max="13831" width="13.85546875" style="568" bestFit="1" customWidth="1"/>
    <col min="13832" max="13832" width="13.85546875" style="568" customWidth="1"/>
    <col min="13833" max="13833" width="13.85546875" style="568" bestFit="1" customWidth="1"/>
    <col min="13834" max="13834" width="13.85546875" style="568" customWidth="1"/>
    <col min="13835" max="13835" width="13.85546875" style="568" bestFit="1" customWidth="1"/>
    <col min="13836" max="13836" width="13.85546875" style="568" customWidth="1"/>
    <col min="13837" max="13837" width="13.85546875" style="568" bestFit="1" customWidth="1"/>
    <col min="13838" max="13838" width="13.85546875" style="568" customWidth="1"/>
    <col min="13839" max="13839" width="13.85546875" style="568" bestFit="1" customWidth="1"/>
    <col min="13840" max="13840" width="13.85546875" style="568" customWidth="1"/>
    <col min="13841" max="13841" width="13.85546875" style="568" bestFit="1" customWidth="1"/>
    <col min="13842" max="13842" width="13.85546875" style="568" customWidth="1"/>
    <col min="13843" max="13843" width="13.85546875" style="568" bestFit="1" customWidth="1"/>
    <col min="13844" max="13844" width="13.85546875" style="568" customWidth="1"/>
    <col min="13845" max="13845" width="13.85546875" style="568" bestFit="1" customWidth="1"/>
    <col min="13846" max="13846" width="13.85546875" style="568" customWidth="1"/>
    <col min="13847" max="13847" width="13.85546875" style="568" bestFit="1" customWidth="1"/>
    <col min="13848" max="13848" width="13.85546875" style="568" customWidth="1"/>
    <col min="13849" max="13849" width="13.85546875" style="568" bestFit="1" customWidth="1"/>
    <col min="13850" max="13850" width="13.85546875" style="568" customWidth="1"/>
    <col min="13851" max="13851" width="13.85546875" style="568" bestFit="1" customWidth="1"/>
    <col min="13852" max="13852" width="13.85546875" style="568" customWidth="1"/>
    <col min="13853" max="13853" width="13.85546875" style="568" bestFit="1" customWidth="1"/>
    <col min="13854" max="14043" width="6.85546875" style="568"/>
    <col min="14044" max="14044" width="6.5703125" style="568" customWidth="1"/>
    <col min="14045" max="14045" width="13.85546875" style="568" bestFit="1" customWidth="1"/>
    <col min="14046" max="14046" width="35.42578125" style="568" customWidth="1"/>
    <col min="14047" max="14047" width="18.7109375" style="568" bestFit="1" customWidth="1"/>
    <col min="14048" max="14048" width="19" style="568" bestFit="1" customWidth="1"/>
    <col min="14049" max="14050" width="11.42578125" style="568" customWidth="1"/>
    <col min="14051" max="14054" width="10.85546875" style="568" customWidth="1"/>
    <col min="14055" max="14066" width="11.5703125" style="568" customWidth="1"/>
    <col min="14067" max="14070" width="13.85546875" style="568" customWidth="1"/>
    <col min="14071" max="14071" width="13.85546875" style="568" bestFit="1" customWidth="1"/>
    <col min="14072" max="14072" width="13.85546875" style="568" customWidth="1"/>
    <col min="14073" max="14073" width="13.85546875" style="568" bestFit="1" customWidth="1"/>
    <col min="14074" max="14074" width="13.85546875" style="568" customWidth="1"/>
    <col min="14075" max="14075" width="13.85546875" style="568" bestFit="1" customWidth="1"/>
    <col min="14076" max="14076" width="13.85546875" style="568" customWidth="1"/>
    <col min="14077" max="14077" width="13.85546875" style="568" bestFit="1" customWidth="1"/>
    <col min="14078" max="14078" width="13.85546875" style="568" customWidth="1"/>
    <col min="14079" max="14079" width="13.85546875" style="568" bestFit="1" customWidth="1"/>
    <col min="14080" max="14080" width="13.85546875" style="568" customWidth="1"/>
    <col min="14081" max="14081" width="13.85546875" style="568" bestFit="1" customWidth="1"/>
    <col min="14082" max="14082" width="13.85546875" style="568" customWidth="1"/>
    <col min="14083" max="14083" width="13.85546875" style="568" bestFit="1" customWidth="1"/>
    <col min="14084" max="14084" width="13.85546875" style="568" customWidth="1"/>
    <col min="14085" max="14085" width="13.85546875" style="568" bestFit="1" customWidth="1"/>
    <col min="14086" max="14086" width="13.85546875" style="568" customWidth="1"/>
    <col min="14087" max="14087" width="13.85546875" style="568" bestFit="1" customWidth="1"/>
    <col min="14088" max="14088" width="13.85546875" style="568" customWidth="1"/>
    <col min="14089" max="14089" width="13.85546875" style="568" bestFit="1" customWidth="1"/>
    <col min="14090" max="14090" width="13.85546875" style="568" customWidth="1"/>
    <col min="14091" max="14091" width="13.85546875" style="568" bestFit="1" customWidth="1"/>
    <col min="14092" max="14092" width="13.85546875" style="568" customWidth="1"/>
    <col min="14093" max="14093" width="13.85546875" style="568" bestFit="1" customWidth="1"/>
    <col min="14094" max="14094" width="13.85546875" style="568" customWidth="1"/>
    <col min="14095" max="14095" width="13.85546875" style="568" bestFit="1" customWidth="1"/>
    <col min="14096" max="14096" width="13.85546875" style="568" customWidth="1"/>
    <col min="14097" max="14097" width="13.85546875" style="568" bestFit="1" customWidth="1"/>
    <col min="14098" max="14098" width="13.85546875" style="568" customWidth="1"/>
    <col min="14099" max="14099" width="13.85546875" style="568" bestFit="1" customWidth="1"/>
    <col min="14100" max="14100" width="13.85546875" style="568" customWidth="1"/>
    <col min="14101" max="14101" width="13.85546875" style="568" bestFit="1" customWidth="1"/>
    <col min="14102" max="14102" width="13.85546875" style="568" customWidth="1"/>
    <col min="14103" max="14103" width="13.85546875" style="568" bestFit="1" customWidth="1"/>
    <col min="14104" max="14104" width="13.85546875" style="568" customWidth="1"/>
    <col min="14105" max="14105" width="13.85546875" style="568" bestFit="1" customWidth="1"/>
    <col min="14106" max="14106" width="13.85546875" style="568" customWidth="1"/>
    <col min="14107" max="14107" width="13.85546875" style="568" bestFit="1" customWidth="1"/>
    <col min="14108" max="14108" width="13.85546875" style="568" customWidth="1"/>
    <col min="14109" max="14109" width="13.85546875" style="568" bestFit="1" customWidth="1"/>
    <col min="14110" max="14299" width="6.85546875" style="568"/>
    <col min="14300" max="14300" width="6.5703125" style="568" customWidth="1"/>
    <col min="14301" max="14301" width="13.85546875" style="568" bestFit="1" customWidth="1"/>
    <col min="14302" max="14302" width="35.42578125" style="568" customWidth="1"/>
    <col min="14303" max="14303" width="18.7109375" style="568" bestFit="1" customWidth="1"/>
    <col min="14304" max="14304" width="19" style="568" bestFit="1" customWidth="1"/>
    <col min="14305" max="14306" width="11.42578125" style="568" customWidth="1"/>
    <col min="14307" max="14310" width="10.85546875" style="568" customWidth="1"/>
    <col min="14311" max="14322" width="11.5703125" style="568" customWidth="1"/>
    <col min="14323" max="14326" width="13.85546875" style="568" customWidth="1"/>
    <col min="14327" max="14327" width="13.85546875" style="568" bestFit="1" customWidth="1"/>
    <col min="14328" max="14328" width="13.85546875" style="568" customWidth="1"/>
    <col min="14329" max="14329" width="13.85546875" style="568" bestFit="1" customWidth="1"/>
    <col min="14330" max="14330" width="13.85546875" style="568" customWidth="1"/>
    <col min="14331" max="14331" width="13.85546875" style="568" bestFit="1" customWidth="1"/>
    <col min="14332" max="14332" width="13.85546875" style="568" customWidth="1"/>
    <col min="14333" max="14333" width="13.85546875" style="568" bestFit="1" customWidth="1"/>
    <col min="14334" max="14334" width="13.85546875" style="568" customWidth="1"/>
    <col min="14335" max="14335" width="13.85546875" style="568" bestFit="1" customWidth="1"/>
    <col min="14336" max="14336" width="13.85546875" style="568" customWidth="1"/>
    <col min="14337" max="14337" width="13.85546875" style="568" bestFit="1" customWidth="1"/>
    <col min="14338" max="14338" width="13.85546875" style="568" customWidth="1"/>
    <col min="14339" max="14339" width="13.85546875" style="568" bestFit="1" customWidth="1"/>
    <col min="14340" max="14340" width="13.85546875" style="568" customWidth="1"/>
    <col min="14341" max="14341" width="13.85546875" style="568" bestFit="1" customWidth="1"/>
    <col min="14342" max="14342" width="13.85546875" style="568" customWidth="1"/>
    <col min="14343" max="14343" width="13.85546875" style="568" bestFit="1" customWidth="1"/>
    <col min="14344" max="14344" width="13.85546875" style="568" customWidth="1"/>
    <col min="14345" max="14345" width="13.85546875" style="568" bestFit="1" customWidth="1"/>
    <col min="14346" max="14346" width="13.85546875" style="568" customWidth="1"/>
    <col min="14347" max="14347" width="13.85546875" style="568" bestFit="1" customWidth="1"/>
    <col min="14348" max="14348" width="13.85546875" style="568" customWidth="1"/>
    <col min="14349" max="14349" width="13.85546875" style="568" bestFit="1" customWidth="1"/>
    <col min="14350" max="14350" width="13.85546875" style="568" customWidth="1"/>
    <col min="14351" max="14351" width="13.85546875" style="568" bestFit="1" customWidth="1"/>
    <col min="14352" max="14352" width="13.85546875" style="568" customWidth="1"/>
    <col min="14353" max="14353" width="13.85546875" style="568" bestFit="1" customWidth="1"/>
    <col min="14354" max="14354" width="13.85546875" style="568" customWidth="1"/>
    <col min="14355" max="14355" width="13.85546875" style="568" bestFit="1" customWidth="1"/>
    <col min="14356" max="14356" width="13.85546875" style="568" customWidth="1"/>
    <col min="14357" max="14357" width="13.85546875" style="568" bestFit="1" customWidth="1"/>
    <col min="14358" max="14358" width="13.85546875" style="568" customWidth="1"/>
    <col min="14359" max="14359" width="13.85546875" style="568" bestFit="1" customWidth="1"/>
    <col min="14360" max="14360" width="13.85546875" style="568" customWidth="1"/>
    <col min="14361" max="14361" width="13.85546875" style="568" bestFit="1" customWidth="1"/>
    <col min="14362" max="14362" width="13.85546875" style="568" customWidth="1"/>
    <col min="14363" max="14363" width="13.85546875" style="568" bestFit="1" customWidth="1"/>
    <col min="14364" max="14364" width="13.85546875" style="568" customWidth="1"/>
    <col min="14365" max="14365" width="13.85546875" style="568" bestFit="1" customWidth="1"/>
    <col min="14366" max="14555" width="6.85546875" style="568"/>
    <col min="14556" max="14556" width="6.5703125" style="568" customWidth="1"/>
    <col min="14557" max="14557" width="13.85546875" style="568" bestFit="1" customWidth="1"/>
    <col min="14558" max="14558" width="35.42578125" style="568" customWidth="1"/>
    <col min="14559" max="14559" width="18.7109375" style="568" bestFit="1" customWidth="1"/>
    <col min="14560" max="14560" width="19" style="568" bestFit="1" customWidth="1"/>
    <col min="14561" max="14562" width="11.42578125" style="568" customWidth="1"/>
    <col min="14563" max="14566" width="10.85546875" style="568" customWidth="1"/>
    <col min="14567" max="14578" width="11.5703125" style="568" customWidth="1"/>
    <col min="14579" max="14582" width="13.85546875" style="568" customWidth="1"/>
    <col min="14583" max="14583" width="13.85546875" style="568" bestFit="1" customWidth="1"/>
    <col min="14584" max="14584" width="13.85546875" style="568" customWidth="1"/>
    <col min="14585" max="14585" width="13.85546875" style="568" bestFit="1" customWidth="1"/>
    <col min="14586" max="14586" width="13.85546875" style="568" customWidth="1"/>
    <col min="14587" max="14587" width="13.85546875" style="568" bestFit="1" customWidth="1"/>
    <col min="14588" max="14588" width="13.85546875" style="568" customWidth="1"/>
    <col min="14589" max="14589" width="13.85546875" style="568" bestFit="1" customWidth="1"/>
    <col min="14590" max="14590" width="13.85546875" style="568" customWidth="1"/>
    <col min="14591" max="14591" width="13.85546875" style="568" bestFit="1" customWidth="1"/>
    <col min="14592" max="14592" width="13.85546875" style="568" customWidth="1"/>
    <col min="14593" max="14593" width="13.85546875" style="568" bestFit="1" customWidth="1"/>
    <col min="14594" max="14594" width="13.85546875" style="568" customWidth="1"/>
    <col min="14595" max="14595" width="13.85546875" style="568" bestFit="1" customWidth="1"/>
    <col min="14596" max="14596" width="13.85546875" style="568" customWidth="1"/>
    <col min="14597" max="14597" width="13.85546875" style="568" bestFit="1" customWidth="1"/>
    <col min="14598" max="14598" width="13.85546875" style="568" customWidth="1"/>
    <col min="14599" max="14599" width="13.85546875" style="568" bestFit="1" customWidth="1"/>
    <col min="14600" max="14600" width="13.85546875" style="568" customWidth="1"/>
    <col min="14601" max="14601" width="13.85546875" style="568" bestFit="1" customWidth="1"/>
    <col min="14602" max="14602" width="13.85546875" style="568" customWidth="1"/>
    <col min="14603" max="14603" width="13.85546875" style="568" bestFit="1" customWidth="1"/>
    <col min="14604" max="14604" width="13.85546875" style="568" customWidth="1"/>
    <col min="14605" max="14605" width="13.85546875" style="568" bestFit="1" customWidth="1"/>
    <col min="14606" max="14606" width="13.85546875" style="568" customWidth="1"/>
    <col min="14607" max="14607" width="13.85546875" style="568" bestFit="1" customWidth="1"/>
    <col min="14608" max="14608" width="13.85546875" style="568" customWidth="1"/>
    <col min="14609" max="14609" width="13.85546875" style="568" bestFit="1" customWidth="1"/>
    <col min="14610" max="14610" width="13.85546875" style="568" customWidth="1"/>
    <col min="14611" max="14611" width="13.85546875" style="568" bestFit="1" customWidth="1"/>
    <col min="14612" max="14612" width="13.85546875" style="568" customWidth="1"/>
    <col min="14613" max="14613" width="13.85546875" style="568" bestFit="1" customWidth="1"/>
    <col min="14614" max="14614" width="13.85546875" style="568" customWidth="1"/>
    <col min="14615" max="14615" width="13.85546875" style="568" bestFit="1" customWidth="1"/>
    <col min="14616" max="14616" width="13.85546875" style="568" customWidth="1"/>
    <col min="14617" max="14617" width="13.85546875" style="568" bestFit="1" customWidth="1"/>
    <col min="14618" max="14618" width="13.85546875" style="568" customWidth="1"/>
    <col min="14619" max="14619" width="13.85546875" style="568" bestFit="1" customWidth="1"/>
    <col min="14620" max="14620" width="13.85546875" style="568" customWidth="1"/>
    <col min="14621" max="14621" width="13.85546875" style="568" bestFit="1" customWidth="1"/>
    <col min="14622" max="14811" width="6.85546875" style="568"/>
    <col min="14812" max="14812" width="6.5703125" style="568" customWidth="1"/>
    <col min="14813" max="14813" width="13.85546875" style="568" bestFit="1" customWidth="1"/>
    <col min="14814" max="14814" width="35.42578125" style="568" customWidth="1"/>
    <col min="14815" max="14815" width="18.7109375" style="568" bestFit="1" customWidth="1"/>
    <col min="14816" max="14816" width="19" style="568" bestFit="1" customWidth="1"/>
    <col min="14817" max="14818" width="11.42578125" style="568" customWidth="1"/>
    <col min="14819" max="14822" width="10.85546875" style="568" customWidth="1"/>
    <col min="14823" max="14834" width="11.5703125" style="568" customWidth="1"/>
    <col min="14835" max="14838" width="13.85546875" style="568" customWidth="1"/>
    <col min="14839" max="14839" width="13.85546875" style="568" bestFit="1" customWidth="1"/>
    <col min="14840" max="14840" width="13.85546875" style="568" customWidth="1"/>
    <col min="14841" max="14841" width="13.85546875" style="568" bestFit="1" customWidth="1"/>
    <col min="14842" max="14842" width="13.85546875" style="568" customWidth="1"/>
    <col min="14843" max="14843" width="13.85546875" style="568" bestFit="1" customWidth="1"/>
    <col min="14844" max="14844" width="13.85546875" style="568" customWidth="1"/>
    <col min="14845" max="14845" width="13.85546875" style="568" bestFit="1" customWidth="1"/>
    <col min="14846" max="14846" width="13.85546875" style="568" customWidth="1"/>
    <col min="14847" max="14847" width="13.85546875" style="568" bestFit="1" customWidth="1"/>
    <col min="14848" max="14848" width="13.85546875" style="568" customWidth="1"/>
    <col min="14849" max="14849" width="13.85546875" style="568" bestFit="1" customWidth="1"/>
    <col min="14850" max="14850" width="13.85546875" style="568" customWidth="1"/>
    <col min="14851" max="14851" width="13.85546875" style="568" bestFit="1" customWidth="1"/>
    <col min="14852" max="14852" width="13.85546875" style="568" customWidth="1"/>
    <col min="14853" max="14853" width="13.85546875" style="568" bestFit="1" customWidth="1"/>
    <col min="14854" max="14854" width="13.85546875" style="568" customWidth="1"/>
    <col min="14855" max="14855" width="13.85546875" style="568" bestFit="1" customWidth="1"/>
    <col min="14856" max="14856" width="13.85546875" style="568" customWidth="1"/>
    <col min="14857" max="14857" width="13.85546875" style="568" bestFit="1" customWidth="1"/>
    <col min="14858" max="14858" width="13.85546875" style="568" customWidth="1"/>
    <col min="14859" max="14859" width="13.85546875" style="568" bestFit="1" customWidth="1"/>
    <col min="14860" max="14860" width="13.85546875" style="568" customWidth="1"/>
    <col min="14861" max="14861" width="13.85546875" style="568" bestFit="1" customWidth="1"/>
    <col min="14862" max="14862" width="13.85546875" style="568" customWidth="1"/>
    <col min="14863" max="14863" width="13.85546875" style="568" bestFit="1" customWidth="1"/>
    <col min="14864" max="14864" width="13.85546875" style="568" customWidth="1"/>
    <col min="14865" max="14865" width="13.85546875" style="568" bestFit="1" customWidth="1"/>
    <col min="14866" max="14866" width="13.85546875" style="568" customWidth="1"/>
    <col min="14867" max="14867" width="13.85546875" style="568" bestFit="1" customWidth="1"/>
    <col min="14868" max="14868" width="13.85546875" style="568" customWidth="1"/>
    <col min="14869" max="14869" width="13.85546875" style="568" bestFit="1" customWidth="1"/>
    <col min="14870" max="14870" width="13.85546875" style="568" customWidth="1"/>
    <col min="14871" max="14871" width="13.85546875" style="568" bestFit="1" customWidth="1"/>
    <col min="14872" max="14872" width="13.85546875" style="568" customWidth="1"/>
    <col min="14873" max="14873" width="13.85546875" style="568" bestFit="1" customWidth="1"/>
    <col min="14874" max="14874" width="13.85546875" style="568" customWidth="1"/>
    <col min="14875" max="14875" width="13.85546875" style="568" bestFit="1" customWidth="1"/>
    <col min="14876" max="14876" width="13.85546875" style="568" customWidth="1"/>
    <col min="14877" max="14877" width="13.85546875" style="568" bestFit="1" customWidth="1"/>
    <col min="14878" max="15067" width="6.85546875" style="568"/>
    <col min="15068" max="15068" width="6.5703125" style="568" customWidth="1"/>
    <col min="15069" max="15069" width="13.85546875" style="568" bestFit="1" customWidth="1"/>
    <col min="15070" max="15070" width="35.42578125" style="568" customWidth="1"/>
    <col min="15071" max="15071" width="18.7109375" style="568" bestFit="1" customWidth="1"/>
    <col min="15072" max="15072" width="19" style="568" bestFit="1" customWidth="1"/>
    <col min="15073" max="15074" width="11.42578125" style="568" customWidth="1"/>
    <col min="15075" max="15078" width="10.85546875" style="568" customWidth="1"/>
    <col min="15079" max="15090" width="11.5703125" style="568" customWidth="1"/>
    <col min="15091" max="15094" width="13.85546875" style="568" customWidth="1"/>
    <col min="15095" max="15095" width="13.85546875" style="568" bestFit="1" customWidth="1"/>
    <col min="15096" max="15096" width="13.85546875" style="568" customWidth="1"/>
    <col min="15097" max="15097" width="13.85546875" style="568" bestFit="1" customWidth="1"/>
    <col min="15098" max="15098" width="13.85546875" style="568" customWidth="1"/>
    <col min="15099" max="15099" width="13.85546875" style="568" bestFit="1" customWidth="1"/>
    <col min="15100" max="15100" width="13.85546875" style="568" customWidth="1"/>
    <col min="15101" max="15101" width="13.85546875" style="568" bestFit="1" customWidth="1"/>
    <col min="15102" max="15102" width="13.85546875" style="568" customWidth="1"/>
    <col min="15103" max="15103" width="13.85546875" style="568" bestFit="1" customWidth="1"/>
    <col min="15104" max="15104" width="13.85546875" style="568" customWidth="1"/>
    <col min="15105" max="15105" width="13.85546875" style="568" bestFit="1" customWidth="1"/>
    <col min="15106" max="15106" width="13.85546875" style="568" customWidth="1"/>
    <col min="15107" max="15107" width="13.85546875" style="568" bestFit="1" customWidth="1"/>
    <col min="15108" max="15108" width="13.85546875" style="568" customWidth="1"/>
    <col min="15109" max="15109" width="13.85546875" style="568" bestFit="1" customWidth="1"/>
    <col min="15110" max="15110" width="13.85546875" style="568" customWidth="1"/>
    <col min="15111" max="15111" width="13.85546875" style="568" bestFit="1" customWidth="1"/>
    <col min="15112" max="15112" width="13.85546875" style="568" customWidth="1"/>
    <col min="15113" max="15113" width="13.85546875" style="568" bestFit="1" customWidth="1"/>
    <col min="15114" max="15114" width="13.85546875" style="568" customWidth="1"/>
    <col min="15115" max="15115" width="13.85546875" style="568" bestFit="1" customWidth="1"/>
    <col min="15116" max="15116" width="13.85546875" style="568" customWidth="1"/>
    <col min="15117" max="15117" width="13.85546875" style="568" bestFit="1" customWidth="1"/>
    <col min="15118" max="15118" width="13.85546875" style="568" customWidth="1"/>
    <col min="15119" max="15119" width="13.85546875" style="568" bestFit="1" customWidth="1"/>
    <col min="15120" max="15120" width="13.85546875" style="568" customWidth="1"/>
    <col min="15121" max="15121" width="13.85546875" style="568" bestFit="1" customWidth="1"/>
    <col min="15122" max="15122" width="13.85546875" style="568" customWidth="1"/>
    <col min="15123" max="15123" width="13.85546875" style="568" bestFit="1" customWidth="1"/>
    <col min="15124" max="15124" width="13.85546875" style="568" customWidth="1"/>
    <col min="15125" max="15125" width="13.85546875" style="568" bestFit="1" customWidth="1"/>
    <col min="15126" max="15126" width="13.85546875" style="568" customWidth="1"/>
    <col min="15127" max="15127" width="13.85546875" style="568" bestFit="1" customWidth="1"/>
    <col min="15128" max="15128" width="13.85546875" style="568" customWidth="1"/>
    <col min="15129" max="15129" width="13.85546875" style="568" bestFit="1" customWidth="1"/>
    <col min="15130" max="15130" width="13.85546875" style="568" customWidth="1"/>
    <col min="15131" max="15131" width="13.85546875" style="568" bestFit="1" customWidth="1"/>
    <col min="15132" max="15132" width="13.85546875" style="568" customWidth="1"/>
    <col min="15133" max="15133" width="13.85546875" style="568" bestFit="1" customWidth="1"/>
    <col min="15134" max="15323" width="6.85546875" style="568"/>
    <col min="15324" max="15324" width="6.5703125" style="568" customWidth="1"/>
    <col min="15325" max="15325" width="13.85546875" style="568" bestFit="1" customWidth="1"/>
    <col min="15326" max="15326" width="35.42578125" style="568" customWidth="1"/>
    <col min="15327" max="15327" width="18.7109375" style="568" bestFit="1" customWidth="1"/>
    <col min="15328" max="15328" width="19" style="568" bestFit="1" customWidth="1"/>
    <col min="15329" max="15330" width="11.42578125" style="568" customWidth="1"/>
    <col min="15331" max="15334" width="10.85546875" style="568" customWidth="1"/>
    <col min="15335" max="15346" width="11.5703125" style="568" customWidth="1"/>
    <col min="15347" max="15350" width="13.85546875" style="568" customWidth="1"/>
    <col min="15351" max="15351" width="13.85546875" style="568" bestFit="1" customWidth="1"/>
    <col min="15352" max="15352" width="13.85546875" style="568" customWidth="1"/>
    <col min="15353" max="15353" width="13.85546875" style="568" bestFit="1" customWidth="1"/>
    <col min="15354" max="15354" width="13.85546875" style="568" customWidth="1"/>
    <col min="15355" max="15355" width="13.85546875" style="568" bestFit="1" customWidth="1"/>
    <col min="15356" max="15356" width="13.85546875" style="568" customWidth="1"/>
    <col min="15357" max="15357" width="13.85546875" style="568" bestFit="1" customWidth="1"/>
    <col min="15358" max="15358" width="13.85546875" style="568" customWidth="1"/>
    <col min="15359" max="15359" width="13.85546875" style="568" bestFit="1" customWidth="1"/>
    <col min="15360" max="15360" width="13.85546875" style="568" customWidth="1"/>
    <col min="15361" max="15361" width="13.85546875" style="568" bestFit="1" customWidth="1"/>
    <col min="15362" max="15362" width="13.85546875" style="568" customWidth="1"/>
    <col min="15363" max="15363" width="13.85546875" style="568" bestFit="1" customWidth="1"/>
    <col min="15364" max="15364" width="13.85546875" style="568" customWidth="1"/>
    <col min="15365" max="15365" width="13.85546875" style="568" bestFit="1" customWidth="1"/>
    <col min="15366" max="15366" width="13.85546875" style="568" customWidth="1"/>
    <col min="15367" max="15367" width="13.85546875" style="568" bestFit="1" customWidth="1"/>
    <col min="15368" max="15368" width="13.85546875" style="568" customWidth="1"/>
    <col min="15369" max="15369" width="13.85546875" style="568" bestFit="1" customWidth="1"/>
    <col min="15370" max="15370" width="13.85546875" style="568" customWidth="1"/>
    <col min="15371" max="15371" width="13.85546875" style="568" bestFit="1" customWidth="1"/>
    <col min="15372" max="15372" width="13.85546875" style="568" customWidth="1"/>
    <col min="15373" max="15373" width="13.85546875" style="568" bestFit="1" customWidth="1"/>
    <col min="15374" max="15374" width="13.85546875" style="568" customWidth="1"/>
    <col min="15375" max="15375" width="13.85546875" style="568" bestFit="1" customWidth="1"/>
    <col min="15376" max="15376" width="13.85546875" style="568" customWidth="1"/>
    <col min="15377" max="15377" width="13.85546875" style="568" bestFit="1" customWidth="1"/>
    <col min="15378" max="15378" width="13.85546875" style="568" customWidth="1"/>
    <col min="15379" max="15379" width="13.85546875" style="568" bestFit="1" customWidth="1"/>
    <col min="15380" max="15380" width="13.85546875" style="568" customWidth="1"/>
    <col min="15381" max="15381" width="13.85546875" style="568" bestFit="1" customWidth="1"/>
    <col min="15382" max="15382" width="13.85546875" style="568" customWidth="1"/>
    <col min="15383" max="15383" width="13.85546875" style="568" bestFit="1" customWidth="1"/>
    <col min="15384" max="15384" width="13.85546875" style="568" customWidth="1"/>
    <col min="15385" max="15385" width="13.85546875" style="568" bestFit="1" customWidth="1"/>
    <col min="15386" max="15386" width="13.85546875" style="568" customWidth="1"/>
    <col min="15387" max="15387" width="13.85546875" style="568" bestFit="1" customWidth="1"/>
    <col min="15388" max="15388" width="13.85546875" style="568" customWidth="1"/>
    <col min="15389" max="15389" width="13.85546875" style="568" bestFit="1" customWidth="1"/>
    <col min="15390" max="15579" width="6.85546875" style="568"/>
    <col min="15580" max="15580" width="6.5703125" style="568" customWidth="1"/>
    <col min="15581" max="15581" width="13.85546875" style="568" bestFit="1" customWidth="1"/>
    <col min="15582" max="15582" width="35.42578125" style="568" customWidth="1"/>
    <col min="15583" max="15583" width="18.7109375" style="568" bestFit="1" customWidth="1"/>
    <col min="15584" max="15584" width="19" style="568" bestFit="1" customWidth="1"/>
    <col min="15585" max="15586" width="11.42578125" style="568" customWidth="1"/>
    <col min="15587" max="15590" width="10.85546875" style="568" customWidth="1"/>
    <col min="15591" max="15602" width="11.5703125" style="568" customWidth="1"/>
    <col min="15603" max="15606" width="13.85546875" style="568" customWidth="1"/>
    <col min="15607" max="15607" width="13.85546875" style="568" bestFit="1" customWidth="1"/>
    <col min="15608" max="15608" width="13.85546875" style="568" customWidth="1"/>
    <col min="15609" max="15609" width="13.85546875" style="568" bestFit="1" customWidth="1"/>
    <col min="15610" max="15610" width="13.85546875" style="568" customWidth="1"/>
    <col min="15611" max="15611" width="13.85546875" style="568" bestFit="1" customWidth="1"/>
    <col min="15612" max="15612" width="13.85546875" style="568" customWidth="1"/>
    <col min="15613" max="15613" width="13.85546875" style="568" bestFit="1" customWidth="1"/>
    <col min="15614" max="15614" width="13.85546875" style="568" customWidth="1"/>
    <col min="15615" max="15615" width="13.85546875" style="568" bestFit="1" customWidth="1"/>
    <col min="15616" max="15616" width="13.85546875" style="568" customWidth="1"/>
    <col min="15617" max="15617" width="13.85546875" style="568" bestFit="1" customWidth="1"/>
    <col min="15618" max="15618" width="13.85546875" style="568" customWidth="1"/>
    <col min="15619" max="15619" width="13.85546875" style="568" bestFit="1" customWidth="1"/>
    <col min="15620" max="15620" width="13.85546875" style="568" customWidth="1"/>
    <col min="15621" max="15621" width="13.85546875" style="568" bestFit="1" customWidth="1"/>
    <col min="15622" max="15622" width="13.85546875" style="568" customWidth="1"/>
    <col min="15623" max="15623" width="13.85546875" style="568" bestFit="1" customWidth="1"/>
    <col min="15624" max="15624" width="13.85546875" style="568" customWidth="1"/>
    <col min="15625" max="15625" width="13.85546875" style="568" bestFit="1" customWidth="1"/>
    <col min="15626" max="15626" width="13.85546875" style="568" customWidth="1"/>
    <col min="15627" max="15627" width="13.85546875" style="568" bestFit="1" customWidth="1"/>
    <col min="15628" max="15628" width="13.85546875" style="568" customWidth="1"/>
    <col min="15629" max="15629" width="13.85546875" style="568" bestFit="1" customWidth="1"/>
    <col min="15630" max="15630" width="13.85546875" style="568" customWidth="1"/>
    <col min="15631" max="15631" width="13.85546875" style="568" bestFit="1" customWidth="1"/>
    <col min="15632" max="15632" width="13.85546875" style="568" customWidth="1"/>
    <col min="15633" max="15633" width="13.85546875" style="568" bestFit="1" customWidth="1"/>
    <col min="15634" max="15634" width="13.85546875" style="568" customWidth="1"/>
    <col min="15635" max="15635" width="13.85546875" style="568" bestFit="1" customWidth="1"/>
    <col min="15636" max="15636" width="13.85546875" style="568" customWidth="1"/>
    <col min="15637" max="15637" width="13.85546875" style="568" bestFit="1" customWidth="1"/>
    <col min="15638" max="15638" width="13.85546875" style="568" customWidth="1"/>
    <col min="15639" max="15639" width="13.85546875" style="568" bestFit="1" customWidth="1"/>
    <col min="15640" max="15640" width="13.85546875" style="568" customWidth="1"/>
    <col min="15641" max="15641" width="13.85546875" style="568" bestFit="1" customWidth="1"/>
    <col min="15642" max="15642" width="13.85546875" style="568" customWidth="1"/>
    <col min="15643" max="15643" width="13.85546875" style="568" bestFit="1" customWidth="1"/>
    <col min="15644" max="15644" width="13.85546875" style="568" customWidth="1"/>
    <col min="15645" max="15645" width="13.85546875" style="568" bestFit="1" customWidth="1"/>
    <col min="15646" max="15835" width="6.85546875" style="568"/>
    <col min="15836" max="15836" width="6.5703125" style="568" customWidth="1"/>
    <col min="15837" max="15837" width="13.85546875" style="568" bestFit="1" customWidth="1"/>
    <col min="15838" max="15838" width="35.42578125" style="568" customWidth="1"/>
    <col min="15839" max="15839" width="18.7109375" style="568" bestFit="1" customWidth="1"/>
    <col min="15840" max="15840" width="19" style="568" bestFit="1" customWidth="1"/>
    <col min="15841" max="15842" width="11.42578125" style="568" customWidth="1"/>
    <col min="15843" max="15846" width="10.85546875" style="568" customWidth="1"/>
    <col min="15847" max="15858" width="11.5703125" style="568" customWidth="1"/>
    <col min="15859" max="15862" width="13.85546875" style="568" customWidth="1"/>
    <col min="15863" max="15863" width="13.85546875" style="568" bestFit="1" customWidth="1"/>
    <col min="15864" max="15864" width="13.85546875" style="568" customWidth="1"/>
    <col min="15865" max="15865" width="13.85546875" style="568" bestFit="1" customWidth="1"/>
    <col min="15866" max="15866" width="13.85546875" style="568" customWidth="1"/>
    <col min="15867" max="15867" width="13.85546875" style="568" bestFit="1" customWidth="1"/>
    <col min="15868" max="15868" width="13.85546875" style="568" customWidth="1"/>
    <col min="15869" max="15869" width="13.85546875" style="568" bestFit="1" customWidth="1"/>
    <col min="15870" max="15870" width="13.85546875" style="568" customWidth="1"/>
    <col min="15871" max="15871" width="13.85546875" style="568" bestFit="1" customWidth="1"/>
    <col min="15872" max="15872" width="13.85546875" style="568" customWidth="1"/>
    <col min="15873" max="15873" width="13.85546875" style="568" bestFit="1" customWidth="1"/>
    <col min="15874" max="15874" width="13.85546875" style="568" customWidth="1"/>
    <col min="15875" max="15875" width="13.85546875" style="568" bestFit="1" customWidth="1"/>
    <col min="15876" max="15876" width="13.85546875" style="568" customWidth="1"/>
    <col min="15877" max="15877" width="13.85546875" style="568" bestFit="1" customWidth="1"/>
    <col min="15878" max="15878" width="13.85546875" style="568" customWidth="1"/>
    <col min="15879" max="15879" width="13.85546875" style="568" bestFit="1" customWidth="1"/>
    <col min="15880" max="15880" width="13.85546875" style="568" customWidth="1"/>
    <col min="15881" max="15881" width="13.85546875" style="568" bestFit="1" customWidth="1"/>
    <col min="15882" max="15882" width="13.85546875" style="568" customWidth="1"/>
    <col min="15883" max="15883" width="13.85546875" style="568" bestFit="1" customWidth="1"/>
    <col min="15884" max="15884" width="13.85546875" style="568" customWidth="1"/>
    <col min="15885" max="15885" width="13.85546875" style="568" bestFit="1" customWidth="1"/>
    <col min="15886" max="15886" width="13.85546875" style="568" customWidth="1"/>
    <col min="15887" max="15887" width="13.85546875" style="568" bestFit="1" customWidth="1"/>
    <col min="15888" max="15888" width="13.85546875" style="568" customWidth="1"/>
    <col min="15889" max="15889" width="13.85546875" style="568" bestFit="1" customWidth="1"/>
    <col min="15890" max="15890" width="13.85546875" style="568" customWidth="1"/>
    <col min="15891" max="15891" width="13.85546875" style="568" bestFit="1" customWidth="1"/>
    <col min="15892" max="15892" width="13.85546875" style="568" customWidth="1"/>
    <col min="15893" max="15893" width="13.85546875" style="568" bestFit="1" customWidth="1"/>
    <col min="15894" max="15894" width="13.85546875" style="568" customWidth="1"/>
    <col min="15895" max="15895" width="13.85546875" style="568" bestFit="1" customWidth="1"/>
    <col min="15896" max="15896" width="13.85546875" style="568" customWidth="1"/>
    <col min="15897" max="15897" width="13.85546875" style="568" bestFit="1" customWidth="1"/>
    <col min="15898" max="15898" width="13.85546875" style="568" customWidth="1"/>
    <col min="15899" max="15899" width="13.85546875" style="568" bestFit="1" customWidth="1"/>
    <col min="15900" max="15900" width="13.85546875" style="568" customWidth="1"/>
    <col min="15901" max="15901" width="13.85546875" style="568" bestFit="1" customWidth="1"/>
    <col min="15902" max="16091" width="6.85546875" style="568"/>
    <col min="16092" max="16092" width="6.5703125" style="568" customWidth="1"/>
    <col min="16093" max="16093" width="13.85546875" style="568" bestFit="1" customWidth="1"/>
    <col min="16094" max="16094" width="35.42578125" style="568" customWidth="1"/>
    <col min="16095" max="16095" width="18.7109375" style="568" bestFit="1" customWidth="1"/>
    <col min="16096" max="16096" width="19" style="568" bestFit="1" customWidth="1"/>
    <col min="16097" max="16098" width="11.42578125" style="568" customWidth="1"/>
    <col min="16099" max="16102" width="10.85546875" style="568" customWidth="1"/>
    <col min="16103" max="16114" width="11.5703125" style="568" customWidth="1"/>
    <col min="16115" max="16118" width="13.85546875" style="568" customWidth="1"/>
    <col min="16119" max="16119" width="13.85546875" style="568" bestFit="1" customWidth="1"/>
    <col min="16120" max="16120" width="13.85546875" style="568" customWidth="1"/>
    <col min="16121" max="16121" width="13.85546875" style="568" bestFit="1" customWidth="1"/>
    <col min="16122" max="16122" width="13.85546875" style="568" customWidth="1"/>
    <col min="16123" max="16123" width="13.85546875" style="568" bestFit="1" customWidth="1"/>
    <col min="16124" max="16124" width="13.85546875" style="568" customWidth="1"/>
    <col min="16125" max="16125" width="13.85546875" style="568" bestFit="1" customWidth="1"/>
    <col min="16126" max="16126" width="13.85546875" style="568" customWidth="1"/>
    <col min="16127" max="16127" width="13.85546875" style="568" bestFit="1" customWidth="1"/>
    <col min="16128" max="16128" width="13.85546875" style="568" customWidth="1"/>
    <col min="16129" max="16129" width="13.85546875" style="568" bestFit="1" customWidth="1"/>
    <col min="16130" max="16130" width="13.85546875" style="568" customWidth="1"/>
    <col min="16131" max="16131" width="13.85546875" style="568" bestFit="1" customWidth="1"/>
    <col min="16132" max="16132" width="13.85546875" style="568" customWidth="1"/>
    <col min="16133" max="16133" width="13.85546875" style="568" bestFit="1" customWidth="1"/>
    <col min="16134" max="16134" width="13.85546875" style="568" customWidth="1"/>
    <col min="16135" max="16135" width="13.85546875" style="568" bestFit="1" customWidth="1"/>
    <col min="16136" max="16136" width="13.85546875" style="568" customWidth="1"/>
    <col min="16137" max="16137" width="13.85546875" style="568" bestFit="1" customWidth="1"/>
    <col min="16138" max="16138" width="13.85546875" style="568" customWidth="1"/>
    <col min="16139" max="16139" width="13.85546875" style="568" bestFit="1" customWidth="1"/>
    <col min="16140" max="16140" width="13.85546875" style="568" customWidth="1"/>
    <col min="16141" max="16141" width="13.85546875" style="568" bestFit="1" customWidth="1"/>
    <col min="16142" max="16142" width="13.85546875" style="568" customWidth="1"/>
    <col min="16143" max="16143" width="13.85546875" style="568" bestFit="1" customWidth="1"/>
    <col min="16144" max="16144" width="13.85546875" style="568" customWidth="1"/>
    <col min="16145" max="16145" width="13.85546875" style="568" bestFit="1" customWidth="1"/>
    <col min="16146" max="16146" width="13.85546875" style="568" customWidth="1"/>
    <col min="16147" max="16147" width="13.85546875" style="568" bestFit="1" customWidth="1"/>
    <col min="16148" max="16148" width="13.85546875" style="568" customWidth="1"/>
    <col min="16149" max="16149" width="13.85546875" style="568" bestFit="1" customWidth="1"/>
    <col min="16150" max="16150" width="13.85546875" style="568" customWidth="1"/>
    <col min="16151" max="16151" width="13.85546875" style="568" bestFit="1" customWidth="1"/>
    <col min="16152" max="16152" width="13.85546875" style="568" customWidth="1"/>
    <col min="16153" max="16153" width="13.85546875" style="568" bestFit="1" customWidth="1"/>
    <col min="16154" max="16154" width="13.85546875" style="568" customWidth="1"/>
    <col min="16155" max="16155" width="13.85546875" style="568" bestFit="1" customWidth="1"/>
    <col min="16156" max="16156" width="13.85546875" style="568" customWidth="1"/>
    <col min="16157" max="16157" width="13.85546875" style="568" bestFit="1" customWidth="1"/>
    <col min="16158" max="16384" width="6.85546875" style="568"/>
  </cols>
  <sheetData>
    <row r="1" spans="1:29" ht="21">
      <c r="A1" s="565" t="s">
        <v>313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  <c r="U1" s="566"/>
      <c r="V1" s="566"/>
      <c r="W1" s="566"/>
      <c r="X1" s="566"/>
      <c r="Y1" s="566"/>
      <c r="Z1" s="567"/>
      <c r="AA1" s="566"/>
      <c r="AB1" s="566"/>
      <c r="AC1" s="566"/>
    </row>
    <row r="2" spans="1:29">
      <c r="A2" s="569" t="s">
        <v>509</v>
      </c>
    </row>
    <row r="3" spans="1:29" ht="36">
      <c r="A3" s="571" t="s">
        <v>13</v>
      </c>
      <c r="B3" s="571" t="s">
        <v>3</v>
      </c>
      <c r="C3" s="571" t="s">
        <v>15</v>
      </c>
      <c r="D3" s="572" t="s">
        <v>315</v>
      </c>
      <c r="E3" s="572" t="s">
        <v>316</v>
      </c>
      <c r="F3" s="867"/>
      <c r="G3" s="618"/>
      <c r="H3" s="617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618"/>
      <c r="Z3" s="618"/>
      <c r="AA3" s="618"/>
      <c r="AB3" s="618"/>
      <c r="AC3" s="619"/>
    </row>
    <row r="4" spans="1:29">
      <c r="B4" s="573"/>
      <c r="C4" s="573"/>
      <c r="D4" s="573"/>
      <c r="E4" s="573"/>
      <c r="F4" s="574">
        <v>1000</v>
      </c>
      <c r="G4" s="574">
        <v>5000</v>
      </c>
      <c r="H4" s="574">
        <v>10000</v>
      </c>
      <c r="I4" s="574">
        <v>15000</v>
      </c>
      <c r="J4" s="574">
        <v>20000</v>
      </c>
      <c r="K4" s="574">
        <v>25000</v>
      </c>
      <c r="L4" s="574">
        <v>30000</v>
      </c>
      <c r="M4" s="574">
        <v>35000</v>
      </c>
      <c r="N4" s="574">
        <v>40000</v>
      </c>
      <c r="O4" s="574">
        <v>45000</v>
      </c>
      <c r="P4" s="291">
        <v>50000</v>
      </c>
      <c r="Q4" s="291">
        <v>55000</v>
      </c>
      <c r="R4" s="574">
        <v>60000</v>
      </c>
      <c r="S4" s="574">
        <v>65000</v>
      </c>
      <c r="T4" s="291">
        <v>70000</v>
      </c>
      <c r="U4" s="291">
        <v>75000</v>
      </c>
      <c r="V4" s="291">
        <v>80000</v>
      </c>
      <c r="W4" s="291">
        <v>85000</v>
      </c>
      <c r="X4" s="291">
        <v>90000</v>
      </c>
      <c r="Y4" s="291">
        <v>95000</v>
      </c>
      <c r="Z4" s="575">
        <v>100000</v>
      </c>
      <c r="AA4" s="574">
        <v>120000</v>
      </c>
      <c r="AB4" s="574">
        <v>160000</v>
      </c>
      <c r="AC4" s="574">
        <v>200000</v>
      </c>
    </row>
    <row r="5" spans="1:29">
      <c r="A5" s="576" t="s">
        <v>318</v>
      </c>
      <c r="B5" s="573"/>
      <c r="C5" s="573"/>
      <c r="D5" s="573"/>
      <c r="E5" s="573"/>
      <c r="F5" s="573"/>
      <c r="G5" s="577"/>
      <c r="H5" s="577"/>
      <c r="I5" s="577"/>
      <c r="J5" s="577"/>
      <c r="K5" s="577"/>
      <c r="L5" s="577"/>
      <c r="M5" s="577"/>
      <c r="N5" s="577"/>
      <c r="O5" s="577"/>
      <c r="P5" s="577"/>
      <c r="Q5" s="577"/>
      <c r="R5" s="577"/>
      <c r="S5" s="577"/>
      <c r="T5" s="577"/>
      <c r="U5" s="577"/>
      <c r="V5" s="577"/>
      <c r="W5" s="577"/>
      <c r="X5" s="577"/>
      <c r="Y5" s="577"/>
      <c r="Z5" s="578"/>
      <c r="AA5" s="577"/>
      <c r="AB5" s="577"/>
    </row>
    <row r="6" spans="1:29">
      <c r="A6" s="579">
        <v>1</v>
      </c>
      <c r="B6" s="580" t="s">
        <v>163</v>
      </c>
      <c r="C6" s="622" t="s">
        <v>632</v>
      </c>
      <c r="D6" s="579">
        <v>7.5</v>
      </c>
      <c r="E6" s="581">
        <f>VLOOKUP(B6,MRP!$A:$B,2,0)</f>
        <v>325</v>
      </c>
      <c r="F6" s="583"/>
      <c r="G6" s="583"/>
      <c r="H6" s="583">
        <f t="shared" ref="H6:Z6" si="0">$D$6*$E$6</f>
        <v>2437.5</v>
      </c>
      <c r="I6" s="583"/>
      <c r="J6" s="583">
        <f t="shared" si="0"/>
        <v>2437.5</v>
      </c>
      <c r="K6" s="583"/>
      <c r="L6" s="583">
        <f t="shared" si="0"/>
        <v>2437.5</v>
      </c>
      <c r="M6" s="583"/>
      <c r="N6" s="583">
        <f t="shared" si="0"/>
        <v>2437.5</v>
      </c>
      <c r="O6" s="583"/>
      <c r="P6" s="583">
        <f t="shared" si="0"/>
        <v>2437.5</v>
      </c>
      <c r="Q6" s="583"/>
      <c r="R6" s="583">
        <f t="shared" si="0"/>
        <v>2437.5</v>
      </c>
      <c r="S6" s="583"/>
      <c r="T6" s="583">
        <f t="shared" si="0"/>
        <v>2437.5</v>
      </c>
      <c r="U6" s="583"/>
      <c r="V6" s="583">
        <f t="shared" si="0"/>
        <v>2437.5</v>
      </c>
      <c r="W6" s="583"/>
      <c r="X6" s="583">
        <f t="shared" si="0"/>
        <v>2437.5</v>
      </c>
      <c r="Y6" s="583"/>
      <c r="Z6" s="583">
        <f t="shared" si="0"/>
        <v>2437.5</v>
      </c>
      <c r="AA6" s="583">
        <f>$D$6*$E$6</f>
        <v>2437.5</v>
      </c>
      <c r="AB6" s="583">
        <f>$D$6*$E$6</f>
        <v>2437.5</v>
      </c>
      <c r="AC6" s="583">
        <f>$D$6*$E$6</f>
        <v>2437.5</v>
      </c>
    </row>
    <row r="7" spans="1:29">
      <c r="A7" s="579">
        <v>2</v>
      </c>
      <c r="B7" s="584" t="s">
        <v>162</v>
      </c>
      <c r="C7" s="622" t="str">
        <f>VLOOKUP(B7,[1]Master!$A$13:$D$37,2,0)</f>
        <v>Engine Oil Filter</v>
      </c>
      <c r="D7" s="579">
        <v>1</v>
      </c>
      <c r="E7" s="581">
        <f>VLOOKUP(B7,MRP!$A:$B,2,0)</f>
        <v>400.5</v>
      </c>
      <c r="F7" s="583"/>
      <c r="G7" s="583"/>
      <c r="H7" s="583">
        <f t="shared" ref="H7:AC7" si="1">$D$7*$E$7</f>
        <v>400.5</v>
      </c>
      <c r="I7" s="583"/>
      <c r="J7" s="583">
        <f t="shared" si="1"/>
        <v>400.5</v>
      </c>
      <c r="K7" s="583"/>
      <c r="L7" s="583">
        <f t="shared" si="1"/>
        <v>400.5</v>
      </c>
      <c r="M7" s="583"/>
      <c r="N7" s="583">
        <f t="shared" si="1"/>
        <v>400.5</v>
      </c>
      <c r="O7" s="583"/>
      <c r="P7" s="583">
        <f t="shared" si="1"/>
        <v>400.5</v>
      </c>
      <c r="Q7" s="583"/>
      <c r="R7" s="583">
        <f t="shared" si="1"/>
        <v>400.5</v>
      </c>
      <c r="S7" s="583"/>
      <c r="T7" s="583">
        <f t="shared" si="1"/>
        <v>400.5</v>
      </c>
      <c r="U7" s="583"/>
      <c r="V7" s="583">
        <f t="shared" si="1"/>
        <v>400.5</v>
      </c>
      <c r="W7" s="583"/>
      <c r="X7" s="583">
        <f t="shared" si="1"/>
        <v>400.5</v>
      </c>
      <c r="Y7" s="583"/>
      <c r="Z7" s="585">
        <f t="shared" si="1"/>
        <v>400.5</v>
      </c>
      <c r="AA7" s="583">
        <f t="shared" si="1"/>
        <v>400.5</v>
      </c>
      <c r="AB7" s="583">
        <f t="shared" si="1"/>
        <v>400.5</v>
      </c>
      <c r="AC7" s="583">
        <f t="shared" si="1"/>
        <v>400.5</v>
      </c>
    </row>
    <row r="8" spans="1:29" s="590" customFormat="1">
      <c r="A8" s="586">
        <v>3</v>
      </c>
      <c r="B8" s="587" t="s">
        <v>511</v>
      </c>
      <c r="C8" s="622" t="str">
        <f>VLOOKUP(B8,[1]Master!$A$13:$D$37,2,0)</f>
        <v>Gasket Engine Oil Drain Plug</v>
      </c>
      <c r="D8" s="579">
        <v>1</v>
      </c>
      <c r="E8" s="581">
        <f>VLOOKUP(B8,MRP!$A:$B,2,0)</f>
        <v>58</v>
      </c>
      <c r="F8" s="588"/>
      <c r="G8" s="588"/>
      <c r="H8" s="588">
        <f t="shared" ref="H8:AC8" si="2">$D$8*$E$8</f>
        <v>58</v>
      </c>
      <c r="I8" s="588"/>
      <c r="J8" s="588">
        <f t="shared" si="2"/>
        <v>58</v>
      </c>
      <c r="K8" s="588"/>
      <c r="L8" s="588">
        <f t="shared" si="2"/>
        <v>58</v>
      </c>
      <c r="M8" s="588"/>
      <c r="N8" s="588">
        <f t="shared" si="2"/>
        <v>58</v>
      </c>
      <c r="O8" s="588"/>
      <c r="P8" s="588">
        <f t="shared" si="2"/>
        <v>58</v>
      </c>
      <c r="Q8" s="588"/>
      <c r="R8" s="588">
        <f t="shared" si="2"/>
        <v>58</v>
      </c>
      <c r="S8" s="588"/>
      <c r="T8" s="588">
        <f t="shared" si="2"/>
        <v>58</v>
      </c>
      <c r="U8" s="588"/>
      <c r="V8" s="588">
        <f t="shared" si="2"/>
        <v>58</v>
      </c>
      <c r="W8" s="588"/>
      <c r="X8" s="588">
        <f t="shared" si="2"/>
        <v>58</v>
      </c>
      <c r="Y8" s="588"/>
      <c r="Z8" s="589">
        <f t="shared" si="2"/>
        <v>58</v>
      </c>
      <c r="AA8" s="588">
        <f t="shared" si="2"/>
        <v>58</v>
      </c>
      <c r="AB8" s="588">
        <f t="shared" si="2"/>
        <v>58</v>
      </c>
      <c r="AC8" s="588">
        <f t="shared" si="2"/>
        <v>58</v>
      </c>
    </row>
    <row r="9" spans="1:29">
      <c r="A9" s="579">
        <v>4</v>
      </c>
      <c r="B9" s="584" t="s">
        <v>512</v>
      </c>
      <c r="C9" s="622" t="str">
        <f>VLOOKUP(B9,[1]Master!$A$13:$D$37,2,0)</f>
        <v>Air Cleaner Filter</v>
      </c>
      <c r="D9" s="579">
        <v>1</v>
      </c>
      <c r="E9" s="581">
        <f>VLOOKUP(B9,MRP!$A:$B,2,0)</f>
        <v>1633.5</v>
      </c>
      <c r="F9" s="583"/>
      <c r="G9" s="583"/>
      <c r="H9" s="583"/>
      <c r="I9" s="583"/>
      <c r="J9" s="583"/>
      <c r="K9" s="583"/>
      <c r="L9" s="583">
        <f>$D$9*$E$9</f>
        <v>1633.5</v>
      </c>
      <c r="M9" s="583"/>
      <c r="N9" s="583"/>
      <c r="O9" s="583"/>
      <c r="P9" s="583"/>
      <c r="Q9" s="583"/>
      <c r="R9" s="583">
        <f>$D$9*$E$9</f>
        <v>1633.5</v>
      </c>
      <c r="S9" s="583"/>
      <c r="T9" s="583"/>
      <c r="U9" s="583"/>
      <c r="V9" s="583"/>
      <c r="W9" s="583"/>
      <c r="X9" s="583">
        <f>$D$9*$E$9</f>
        <v>1633.5</v>
      </c>
      <c r="Y9" s="583"/>
      <c r="Z9" s="585"/>
      <c r="AA9" s="583">
        <f>$D$9*$E$9</f>
        <v>1633.5</v>
      </c>
      <c r="AB9" s="583"/>
      <c r="AC9" s="583"/>
    </row>
    <row r="10" spans="1:29" ht="20.25">
      <c r="A10" s="579">
        <v>5</v>
      </c>
      <c r="B10" s="584" t="s">
        <v>513</v>
      </c>
      <c r="C10" s="622" t="s">
        <v>575</v>
      </c>
      <c r="D10" s="579">
        <v>1</v>
      </c>
      <c r="E10" s="581">
        <f>VLOOKUP(B10,MRP!$A:$B,2,0)</f>
        <v>1840</v>
      </c>
      <c r="F10" s="583"/>
      <c r="G10" s="583"/>
      <c r="H10" s="583"/>
      <c r="I10" s="583"/>
      <c r="J10" s="583">
        <f>$D$10*$E$10</f>
        <v>1840</v>
      </c>
      <c r="K10" s="602"/>
      <c r="N10" s="583">
        <f>$D$10*$E$10</f>
        <v>1840</v>
      </c>
      <c r="O10" s="583"/>
      <c r="P10" s="583"/>
      <c r="Q10" s="583"/>
      <c r="R10" s="583">
        <f>$D$10*$E$10</f>
        <v>1840</v>
      </c>
      <c r="S10" s="583"/>
      <c r="T10" s="583"/>
      <c r="U10" s="583"/>
      <c r="V10" s="583">
        <f>$D$10*$E$10</f>
        <v>1840</v>
      </c>
      <c r="W10" s="602"/>
      <c r="Z10" s="583">
        <f>$D$10*$E$10</f>
        <v>1840</v>
      </c>
      <c r="AA10" s="583">
        <f>$D$10*$E$10</f>
        <v>1840</v>
      </c>
      <c r="AB10" s="583">
        <f>$D$10*$E$10</f>
        <v>1840</v>
      </c>
      <c r="AC10" s="583">
        <f>$D$10*$E$10</f>
        <v>1840</v>
      </c>
    </row>
    <row r="11" spans="1:29">
      <c r="A11" s="586">
        <v>6</v>
      </c>
      <c r="B11" s="580" t="s">
        <v>168</v>
      </c>
      <c r="C11" s="622" t="str">
        <f>VLOOKUP(B11,[1]Master!$A$13:$D$37,2,0)</f>
        <v>Super Long Life Coolant</v>
      </c>
      <c r="D11" s="579">
        <v>9.1</v>
      </c>
      <c r="E11" s="581">
        <f>VLOOKUP(B11,MRP!$A:$B,2,0)</f>
        <v>301</v>
      </c>
      <c r="F11" s="583"/>
      <c r="G11" s="583"/>
      <c r="H11" s="583"/>
      <c r="I11" s="583"/>
      <c r="J11" s="583"/>
      <c r="K11" s="583"/>
      <c r="L11" s="583"/>
      <c r="M11" s="583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5"/>
      <c r="AA11" s="583"/>
      <c r="AB11" s="583">
        <f>D11*E11</f>
        <v>2739.1</v>
      </c>
      <c r="AC11" s="591"/>
    </row>
    <row r="12" spans="1:29">
      <c r="A12" s="579">
        <v>7</v>
      </c>
      <c r="B12" s="580" t="s">
        <v>169</v>
      </c>
      <c r="C12" s="622" t="str">
        <f>VLOOKUP(B12,[1]Master!$A$13:$D$37,2,0)</f>
        <v>Brake Fluid (250 ml)</v>
      </c>
      <c r="D12" s="831">
        <v>2</v>
      </c>
      <c r="E12" s="581">
        <f>VLOOKUP(B12,MRP!$A:$B,2,0)</f>
        <v>172.5</v>
      </c>
      <c r="F12" s="583"/>
      <c r="G12" s="583"/>
      <c r="H12" s="583"/>
      <c r="I12" s="583"/>
      <c r="J12" s="583"/>
      <c r="K12" s="583"/>
      <c r="L12" s="583"/>
      <c r="M12" s="583"/>
      <c r="N12" s="583">
        <f>$D$12*$E$12</f>
        <v>345</v>
      </c>
      <c r="O12" s="583"/>
      <c r="P12" s="583"/>
      <c r="Q12" s="583"/>
      <c r="R12" s="583"/>
      <c r="S12" s="583"/>
      <c r="T12" s="583"/>
      <c r="U12" s="583"/>
      <c r="V12" s="583">
        <f>$D$12*$E$12</f>
        <v>345</v>
      </c>
      <c r="W12" s="583"/>
      <c r="X12" s="583"/>
      <c r="Y12" s="583"/>
      <c r="Z12" s="585"/>
      <c r="AA12" s="583">
        <f>$D$12*$E$12</f>
        <v>345</v>
      </c>
      <c r="AB12" s="583">
        <f>$D$12*$E$12</f>
        <v>345</v>
      </c>
      <c r="AC12" s="583">
        <f>$D$12*$E$12</f>
        <v>345</v>
      </c>
    </row>
    <row r="13" spans="1:29">
      <c r="A13" s="579">
        <v>9</v>
      </c>
      <c r="B13" s="584" t="s">
        <v>172</v>
      </c>
      <c r="C13" s="622" t="str">
        <f>VLOOKUP(B13,[1]Master!$A$13:$D$37,2,0)</f>
        <v>Differential Oil</v>
      </c>
      <c r="D13" s="579">
        <v>3</v>
      </c>
      <c r="E13" s="581">
        <f>VLOOKUP(B13,MRP!$A:$B,2,0)</f>
        <v>315</v>
      </c>
      <c r="F13" s="583"/>
      <c r="G13" s="583"/>
      <c r="H13" s="583"/>
      <c r="I13" s="583"/>
      <c r="J13" s="583"/>
      <c r="K13" s="583"/>
      <c r="L13" s="583"/>
      <c r="M13" s="583"/>
      <c r="N13" s="583">
        <f>$D$13*$E$13</f>
        <v>945</v>
      </c>
      <c r="O13" s="583"/>
      <c r="P13" s="583"/>
      <c r="Q13" s="583"/>
      <c r="R13" s="583"/>
      <c r="S13" s="583"/>
      <c r="T13" s="583"/>
      <c r="U13" s="583"/>
      <c r="V13" s="583">
        <f>$D$13*$E$13</f>
        <v>945</v>
      </c>
      <c r="W13" s="583"/>
      <c r="X13" s="583"/>
      <c r="Y13" s="583"/>
      <c r="Z13" s="585"/>
      <c r="AA13" s="583">
        <f>$D$13*$E$13</f>
        <v>945</v>
      </c>
      <c r="AB13" s="583">
        <f>$D$13*$E$13</f>
        <v>945</v>
      </c>
      <c r="AC13" s="583">
        <f>$D$13*$E$13</f>
        <v>945</v>
      </c>
    </row>
    <row r="14" spans="1:29">
      <c r="A14" s="579">
        <v>10</v>
      </c>
      <c r="B14" s="584" t="s">
        <v>209</v>
      </c>
      <c r="C14" s="622" t="s">
        <v>510</v>
      </c>
      <c r="D14" s="579">
        <v>2</v>
      </c>
      <c r="E14" s="581">
        <f>VLOOKUP(B14,MRP!$A:$B,2,0)</f>
        <v>46.5</v>
      </c>
      <c r="F14" s="583"/>
      <c r="G14" s="583"/>
      <c r="H14" s="583"/>
      <c r="I14" s="583"/>
      <c r="J14" s="583"/>
      <c r="K14" s="583"/>
      <c r="L14" s="583"/>
      <c r="M14" s="583"/>
      <c r="N14" s="583">
        <f>$D$14*$E$14</f>
        <v>93</v>
      </c>
      <c r="O14" s="583"/>
      <c r="P14" s="583"/>
      <c r="Q14" s="583"/>
      <c r="R14" s="583"/>
      <c r="S14" s="583"/>
      <c r="T14" s="583"/>
      <c r="U14" s="583"/>
      <c r="V14" s="583">
        <f>$D$14*$E$14</f>
        <v>93</v>
      </c>
      <c r="W14" s="583"/>
      <c r="X14" s="583"/>
      <c r="Y14" s="583"/>
      <c r="Z14" s="585"/>
      <c r="AA14" s="583">
        <f>$D$14*$E$14</f>
        <v>93</v>
      </c>
      <c r="AB14" s="583">
        <f>$D$14*$E$14</f>
        <v>93</v>
      </c>
      <c r="AC14" s="583">
        <f>$D$14*$E$14</f>
        <v>93</v>
      </c>
    </row>
    <row r="15" spans="1:29">
      <c r="B15" s="593"/>
      <c r="C15" s="569"/>
      <c r="D15" s="594"/>
      <c r="E15" s="595"/>
      <c r="F15" s="595"/>
      <c r="G15" s="595"/>
      <c r="H15" s="595"/>
      <c r="I15" s="595"/>
      <c r="J15" s="595"/>
      <c r="K15" s="595"/>
      <c r="L15" s="595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6"/>
      <c r="AA15" s="594"/>
      <c r="AB15" s="594"/>
    </row>
    <row r="16" spans="1:29" s="573" customFormat="1">
      <c r="B16" s="597" t="s">
        <v>226</v>
      </c>
      <c r="C16" s="598" t="s">
        <v>319</v>
      </c>
      <c r="E16" s="599"/>
      <c r="F16" s="876" t="s">
        <v>225</v>
      </c>
      <c r="G16" s="876" t="s">
        <v>225</v>
      </c>
      <c r="H16" s="600">
        <f>SUM(H6:H14)</f>
        <v>2896</v>
      </c>
      <c r="I16" s="876" t="s">
        <v>225</v>
      </c>
      <c r="J16" s="600">
        <f>SUM(J6:J14)</f>
        <v>4736</v>
      </c>
      <c r="K16" s="876" t="s">
        <v>225</v>
      </c>
      <c r="L16" s="600">
        <f>SUM(L6:L14)</f>
        <v>4529.5</v>
      </c>
      <c r="M16" s="876" t="s">
        <v>225</v>
      </c>
      <c r="N16" s="600">
        <f>SUM(N6:N14)</f>
        <v>6119</v>
      </c>
      <c r="O16" s="876" t="s">
        <v>225</v>
      </c>
      <c r="P16" s="600">
        <f>SUM(P6:P14)</f>
        <v>2896</v>
      </c>
      <c r="Q16" s="876" t="s">
        <v>225</v>
      </c>
      <c r="R16" s="600">
        <f>SUM(R6:R14)</f>
        <v>6369.5</v>
      </c>
      <c r="S16" s="876" t="s">
        <v>225</v>
      </c>
      <c r="T16" s="600">
        <f>SUM(T6:T14)</f>
        <v>2896</v>
      </c>
      <c r="U16" s="876" t="s">
        <v>225</v>
      </c>
      <c r="V16" s="600">
        <f>SUM(V6:V14)</f>
        <v>6119</v>
      </c>
      <c r="W16" s="876" t="s">
        <v>225</v>
      </c>
      <c r="X16" s="600">
        <f>SUM(X6:X14)</f>
        <v>4529.5</v>
      </c>
      <c r="Y16" s="876" t="s">
        <v>225</v>
      </c>
      <c r="Z16" s="600">
        <f>SUM(Z6:Z14)</f>
        <v>4736</v>
      </c>
      <c r="AA16" s="600">
        <f>SUM(AA6:AA14)</f>
        <v>7752.5</v>
      </c>
      <c r="AB16" s="600">
        <f>SUM(AB6:AB14)</f>
        <v>8858.1</v>
      </c>
      <c r="AC16" s="600">
        <f>SUM(AC6:AC14)</f>
        <v>6119</v>
      </c>
    </row>
    <row r="17" spans="1:29">
      <c r="C17" s="569"/>
      <c r="D17" s="594"/>
      <c r="E17" s="601"/>
      <c r="F17" s="601"/>
      <c r="G17" s="602"/>
      <c r="H17" s="602"/>
      <c r="I17" s="602"/>
      <c r="J17" s="602"/>
      <c r="K17" s="602"/>
      <c r="L17" s="602"/>
      <c r="M17" s="602"/>
      <c r="N17" s="602"/>
      <c r="O17" s="602"/>
      <c r="P17" s="602"/>
      <c r="Q17" s="602"/>
      <c r="R17" s="602"/>
      <c r="S17" s="602"/>
      <c r="T17" s="602"/>
      <c r="U17" s="602"/>
      <c r="V17" s="602"/>
      <c r="W17" s="602"/>
      <c r="X17" s="602"/>
      <c r="Y17" s="602"/>
      <c r="Z17" s="603"/>
      <c r="AA17" s="602"/>
      <c r="AB17" s="602"/>
      <c r="AC17" s="602"/>
    </row>
    <row r="18" spans="1:29">
      <c r="A18" s="579">
        <v>12</v>
      </c>
      <c r="B18" s="597" t="s">
        <v>227</v>
      </c>
      <c r="C18" s="598" t="s">
        <v>320</v>
      </c>
      <c r="D18" s="573"/>
      <c r="E18" s="599"/>
      <c r="F18" s="604" t="s">
        <v>572</v>
      </c>
      <c r="G18" s="604" t="s">
        <v>572</v>
      </c>
      <c r="H18" s="604" t="s">
        <v>572</v>
      </c>
      <c r="I18" s="604">
        <f>'PM &amp; GR Charge'!B66</f>
        <v>1587.1</v>
      </c>
      <c r="J18" s="604">
        <f>'PM &amp; GR Charge'!C66</f>
        <v>2678.6</v>
      </c>
      <c r="K18" s="604">
        <f>I18</f>
        <v>1587.1</v>
      </c>
      <c r="L18" s="604">
        <f>J18</f>
        <v>2678.6</v>
      </c>
      <c r="M18" s="604">
        <f>I18</f>
        <v>1587.1</v>
      </c>
      <c r="N18" s="604">
        <f>'PM &amp; GR Charge'!D66</f>
        <v>3138.7999999999997</v>
      </c>
      <c r="O18" s="604">
        <f>I18</f>
        <v>1587.1</v>
      </c>
      <c r="P18" s="604">
        <f>J18</f>
        <v>2678.6</v>
      </c>
      <c r="Q18" s="604">
        <f>I18</f>
        <v>1587.1</v>
      </c>
      <c r="R18" s="604">
        <f>J18</f>
        <v>2678.6</v>
      </c>
      <c r="S18" s="604">
        <f>I18</f>
        <v>1587.1</v>
      </c>
      <c r="T18" s="604">
        <f>L18</f>
        <v>2678.6</v>
      </c>
      <c r="U18" s="604">
        <f>I18</f>
        <v>1587.1</v>
      </c>
      <c r="V18" s="604">
        <f>N18</f>
        <v>3138.7999999999997</v>
      </c>
      <c r="W18" s="604">
        <f>I18</f>
        <v>1587.1</v>
      </c>
      <c r="X18" s="604">
        <f>L18</f>
        <v>2678.6</v>
      </c>
      <c r="Y18" s="604">
        <f>I18</f>
        <v>1587.1</v>
      </c>
      <c r="Z18" s="604">
        <f>L18</f>
        <v>2678.6</v>
      </c>
      <c r="AA18" s="604">
        <f>N18</f>
        <v>3138.7999999999997</v>
      </c>
      <c r="AB18" s="604">
        <f>AA18</f>
        <v>3138.7999999999997</v>
      </c>
      <c r="AC18" s="604">
        <f>AB18</f>
        <v>3138.7999999999997</v>
      </c>
    </row>
    <row r="19" spans="1:29">
      <c r="Z19" s="605"/>
      <c r="AC19" s="606"/>
    </row>
    <row r="20" spans="1:29" s="573" customFormat="1">
      <c r="B20" s="607" t="s">
        <v>321</v>
      </c>
      <c r="C20" s="608" t="s">
        <v>322</v>
      </c>
      <c r="E20" s="566"/>
      <c r="F20" s="609" t="str">
        <f>F16</f>
        <v>-</v>
      </c>
      <c r="G20" s="609" t="str">
        <f>G16</f>
        <v>-</v>
      </c>
      <c r="H20" s="609">
        <f>H16</f>
        <v>2896</v>
      </c>
      <c r="I20" s="609">
        <f>I18</f>
        <v>1587.1</v>
      </c>
      <c r="J20" s="609">
        <f t="shared" ref="J20:AC20" si="3">J16+J18</f>
        <v>7414.6</v>
      </c>
      <c r="K20" s="609">
        <f>K18</f>
        <v>1587.1</v>
      </c>
      <c r="L20" s="609">
        <f t="shared" si="3"/>
        <v>7208.1</v>
      </c>
      <c r="M20" s="609">
        <f>M18</f>
        <v>1587.1</v>
      </c>
      <c r="N20" s="609">
        <f t="shared" si="3"/>
        <v>9257.7999999999993</v>
      </c>
      <c r="O20" s="609">
        <f>O18</f>
        <v>1587.1</v>
      </c>
      <c r="P20" s="609">
        <f>P16+P18</f>
        <v>5574.6</v>
      </c>
      <c r="Q20" s="609">
        <f>Q18</f>
        <v>1587.1</v>
      </c>
      <c r="R20" s="609">
        <f t="shared" si="3"/>
        <v>9048.1</v>
      </c>
      <c r="S20" s="609">
        <f>S18</f>
        <v>1587.1</v>
      </c>
      <c r="T20" s="609">
        <f t="shared" si="3"/>
        <v>5574.6</v>
      </c>
      <c r="U20" s="609">
        <f>U18</f>
        <v>1587.1</v>
      </c>
      <c r="V20" s="609">
        <f t="shared" si="3"/>
        <v>9257.7999999999993</v>
      </c>
      <c r="W20" s="609">
        <f>W18</f>
        <v>1587.1</v>
      </c>
      <c r="X20" s="609">
        <f t="shared" si="3"/>
        <v>7208.1</v>
      </c>
      <c r="Y20" s="609">
        <f>Y18</f>
        <v>1587.1</v>
      </c>
      <c r="Z20" s="609">
        <f t="shared" si="3"/>
        <v>7414.6</v>
      </c>
      <c r="AA20" s="609">
        <f t="shared" si="3"/>
        <v>10891.3</v>
      </c>
      <c r="AB20" s="609">
        <f t="shared" si="3"/>
        <v>11996.9</v>
      </c>
      <c r="AC20" s="609">
        <f t="shared" si="3"/>
        <v>9257.7999999999993</v>
      </c>
    </row>
    <row r="21" spans="1:29">
      <c r="C21" s="610" t="s">
        <v>323</v>
      </c>
      <c r="Z21" s="611">
        <f>SUM(H20:Z20)/Z4</f>
        <v>0.85138200000000008</v>
      </c>
      <c r="AC21" s="611">
        <f>SUM(H20:AC20)/AC4</f>
        <v>0.58642100000000008</v>
      </c>
    </row>
    <row r="22" spans="1:29">
      <c r="Z22" s="605"/>
      <c r="AC22" s="606"/>
    </row>
    <row r="23" spans="1:29">
      <c r="A23" s="579">
        <v>13</v>
      </c>
      <c r="B23" s="612" t="s">
        <v>327</v>
      </c>
      <c r="C23" s="592" t="s">
        <v>328</v>
      </c>
      <c r="D23" s="613">
        <v>1</v>
      </c>
      <c r="E23" s="582">
        <f>'[2]GR Rates'!$B$42/2</f>
        <v>225</v>
      </c>
      <c r="F23" s="582"/>
      <c r="G23" s="614"/>
      <c r="H23" s="614">
        <f>$D$23*$E$23*'[2]GR Rates'!$O$41</f>
        <v>257.625</v>
      </c>
      <c r="I23" s="614"/>
      <c r="J23" s="614">
        <f>$D$23*$E$23*'[2]GR Rates'!$O$41</f>
        <v>257.625</v>
      </c>
      <c r="K23" s="614"/>
      <c r="L23" s="614">
        <f>$D$23*$E$23*'[2]GR Rates'!$O$41</f>
        <v>257.625</v>
      </c>
      <c r="M23" s="614"/>
      <c r="N23" s="614">
        <f>$D$23*$E$23*'[2]GR Rates'!$O$41</f>
        <v>257.625</v>
      </c>
      <c r="O23" s="614"/>
      <c r="P23" s="614"/>
      <c r="Q23" s="614"/>
      <c r="R23" s="614">
        <f>$D$23*$E$23*'[2]GR Rates'!$O$41</f>
        <v>257.625</v>
      </c>
      <c r="S23" s="614"/>
      <c r="T23" s="614"/>
      <c r="U23" s="614"/>
      <c r="V23" s="614"/>
      <c r="W23" s="614"/>
      <c r="X23" s="614"/>
      <c r="Y23" s="614"/>
      <c r="Z23" s="614">
        <f>$D$23*$E$23*'[2]GR Rates'!$O$41</f>
        <v>257.625</v>
      </c>
      <c r="AA23" s="614">
        <f>$D$23*$E$23*'[2]GR Rates'!$O$41</f>
        <v>257.625</v>
      </c>
      <c r="AB23" s="614">
        <f>$D$23*$E$23*'[2]GR Rates'!$O$41</f>
        <v>257.625</v>
      </c>
      <c r="AC23" s="614">
        <f>$D$23*$E$23*'[2]GR Rates'!$O$41</f>
        <v>257.625</v>
      </c>
    </row>
    <row r="24" spans="1:29">
      <c r="A24" s="579">
        <v>14</v>
      </c>
      <c r="B24" s="612" t="s">
        <v>327</v>
      </c>
      <c r="C24" s="592" t="s">
        <v>41</v>
      </c>
      <c r="D24" s="613">
        <v>1.2</v>
      </c>
      <c r="E24" s="582">
        <f>'[2]GR Rates'!$B$42/2</f>
        <v>225</v>
      </c>
      <c r="F24" s="582"/>
      <c r="G24" s="583"/>
      <c r="H24" s="614">
        <f>$D$24*$E$23*'[2]GR Rates'!$O$41</f>
        <v>309.14999999999998</v>
      </c>
      <c r="I24" s="614"/>
      <c r="J24" s="614">
        <f>$D$24*$E$23*'[2]GR Rates'!$O$41</f>
        <v>309.14999999999998</v>
      </c>
      <c r="K24" s="614"/>
      <c r="L24" s="614">
        <f>$D$24*$E$23*'[2]GR Rates'!$O$41</f>
        <v>309.14999999999998</v>
      </c>
      <c r="M24" s="614"/>
      <c r="N24" s="614">
        <f>$D$24*$E$23*'[2]GR Rates'!$O$41</f>
        <v>309.14999999999998</v>
      </c>
      <c r="O24" s="614"/>
      <c r="P24" s="614"/>
      <c r="Q24" s="614"/>
      <c r="R24" s="614">
        <f>$D$24*$E$23*'[2]GR Rates'!$O$41</f>
        <v>309.14999999999998</v>
      </c>
      <c r="S24" s="614"/>
      <c r="T24" s="614"/>
      <c r="U24" s="614"/>
      <c r="V24" s="614"/>
      <c r="W24" s="614"/>
      <c r="X24" s="614"/>
      <c r="Y24" s="614"/>
      <c r="Z24" s="614">
        <f>$D$24*$E$23*'[2]GR Rates'!$O$41</f>
        <v>309.14999999999998</v>
      </c>
      <c r="AA24" s="614">
        <f>$D$24*$E$23*'[2]GR Rates'!$O$41</f>
        <v>309.14999999999998</v>
      </c>
      <c r="AB24" s="614">
        <f>$D$24*$E$23*'[2]GR Rates'!$O$41</f>
        <v>309.14999999999998</v>
      </c>
      <c r="AC24" s="614">
        <f>$D$24*$E$23*'[2]GR Rates'!$O$41</f>
        <v>309.14999999999998</v>
      </c>
    </row>
    <row r="25" spans="1:29">
      <c r="D25" s="594"/>
      <c r="E25" s="594"/>
      <c r="F25" s="594"/>
      <c r="G25" s="602"/>
      <c r="H25" s="602"/>
      <c r="I25" s="602"/>
      <c r="J25" s="602"/>
      <c r="K25" s="602"/>
      <c r="L25" s="602"/>
      <c r="M25" s="602"/>
      <c r="N25" s="602"/>
      <c r="O25" s="602"/>
      <c r="P25" s="602"/>
      <c r="Q25" s="602"/>
      <c r="R25" s="602"/>
      <c r="S25" s="602"/>
      <c r="T25" s="602"/>
      <c r="U25" s="602"/>
      <c r="V25" s="602"/>
      <c r="W25" s="602"/>
      <c r="X25" s="602"/>
      <c r="Y25" s="602"/>
      <c r="Z25" s="603"/>
      <c r="AA25" s="602"/>
      <c r="AB25" s="602"/>
      <c r="AC25" s="615"/>
    </row>
    <row r="26" spans="1:29" s="573" customFormat="1">
      <c r="B26" s="607" t="s">
        <v>329</v>
      </c>
      <c r="C26" s="608" t="s">
        <v>330</v>
      </c>
      <c r="E26" s="566"/>
      <c r="F26" s="566"/>
      <c r="G26" s="609" t="e">
        <f>G20+G23+G24</f>
        <v>#VALUE!</v>
      </c>
      <c r="H26" s="609">
        <f>H20+H23+H24</f>
        <v>3462.7750000000001</v>
      </c>
      <c r="I26" s="609"/>
      <c r="J26" s="609">
        <f>J20+J23+J24</f>
        <v>7981.375</v>
      </c>
      <c r="K26" s="609"/>
      <c r="L26" s="609">
        <f>L20+L23+L24</f>
        <v>7774.875</v>
      </c>
      <c r="M26" s="609"/>
      <c r="N26" s="609">
        <f>N20+N23+N24</f>
        <v>9824.5749999999989</v>
      </c>
      <c r="O26" s="609"/>
      <c r="P26" s="609"/>
      <c r="Q26" s="609"/>
      <c r="R26" s="609">
        <f>R20+R23+R24</f>
        <v>9614.875</v>
      </c>
      <c r="S26" s="609"/>
      <c r="T26" s="609"/>
      <c r="U26" s="609"/>
      <c r="V26" s="609"/>
      <c r="W26" s="609"/>
      <c r="X26" s="609"/>
      <c r="Y26" s="609"/>
      <c r="Z26" s="609">
        <f>Z20+Z23+Z24</f>
        <v>7981.375</v>
      </c>
      <c r="AA26" s="609">
        <f>AA20+AA23+AA24</f>
        <v>11458.074999999999</v>
      </c>
      <c r="AB26" s="609">
        <f>AB20+AB23+AB24</f>
        <v>12563.674999999999</v>
      </c>
      <c r="AC26" s="609">
        <f>AC20+AC23+AC24</f>
        <v>9824.5749999999989</v>
      </c>
    </row>
    <row r="27" spans="1:29">
      <c r="C27" s="610" t="s">
        <v>323</v>
      </c>
      <c r="Z27" s="611">
        <f>SUM(H26:Z26)/Z4</f>
        <v>0.46639849999999999</v>
      </c>
      <c r="AC27" s="611">
        <f>SUM(H26:AC26)/AC4</f>
        <v>0.40243087499999997</v>
      </c>
    </row>
    <row r="28" spans="1:29">
      <c r="G28" s="615"/>
      <c r="H28" s="615"/>
      <c r="I28" s="615"/>
      <c r="J28" s="615"/>
      <c r="K28" s="615"/>
      <c r="L28" s="615"/>
      <c r="M28" s="615"/>
      <c r="N28" s="615"/>
      <c r="O28" s="615"/>
      <c r="P28" s="615"/>
      <c r="Q28" s="615"/>
      <c r="R28" s="615"/>
      <c r="S28" s="615"/>
      <c r="T28" s="615"/>
      <c r="U28" s="615"/>
      <c r="V28" s="615"/>
      <c r="W28" s="615"/>
      <c r="X28" s="615"/>
      <c r="Y28" s="615"/>
      <c r="Z28" s="616"/>
      <c r="AA28" s="615"/>
      <c r="AB28" s="615"/>
      <c r="AC28" s="615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1:CB78"/>
  <sheetViews>
    <sheetView view="pageBreakPreview" zoomScale="85" zoomScaleNormal="100" zoomScaleSheetLayoutView="85" workbookViewId="0">
      <pane xSplit="2" ySplit="3" topLeftCell="C13" activePane="bottomRight" state="frozen"/>
      <selection activeCell="O8" sqref="O8"/>
      <selection pane="topRight" activeCell="O8" sqref="O8"/>
      <selection pane="bottomLeft" activeCell="O8" sqref="O8"/>
      <selection pane="bottomRight" activeCell="O8" sqref="O8"/>
    </sheetView>
  </sheetViews>
  <sheetFormatPr defaultColWidth="9.140625" defaultRowHeight="15"/>
  <cols>
    <col min="1" max="1" width="1" style="251" customWidth="1"/>
    <col min="2" max="2" width="28.28515625" style="269" customWidth="1"/>
    <col min="3" max="4" width="12.7109375" style="253" customWidth="1"/>
    <col min="5" max="5" width="8.5703125" style="253" customWidth="1"/>
    <col min="6" max="24" width="8.5703125" style="254" customWidth="1"/>
    <col min="25" max="25" width="9.28515625" style="254" customWidth="1"/>
    <col min="26" max="26" width="1" style="251" customWidth="1"/>
    <col min="27" max="16384" width="9.140625" style="251"/>
  </cols>
  <sheetData>
    <row r="1" spans="2:26" ht="39.950000000000003" customHeight="1">
      <c r="B1" s="1153"/>
      <c r="C1" s="1255" t="s">
        <v>610</v>
      </c>
      <c r="D1" s="1255"/>
      <c r="E1" s="1255"/>
      <c r="F1" s="1255"/>
      <c r="G1" s="1255"/>
      <c r="H1" s="1255"/>
      <c r="I1" s="1255"/>
      <c r="J1" s="1255"/>
      <c r="K1" s="1255"/>
      <c r="L1" s="1255"/>
      <c r="M1" s="1255"/>
      <c r="N1" s="1255"/>
      <c r="O1" s="1255"/>
      <c r="P1" s="1255"/>
      <c r="Q1" s="1255"/>
      <c r="R1" s="1255"/>
      <c r="S1" s="1255"/>
      <c r="T1" s="1154" t="str">
        <f>'Dlr Category'!D4</f>
        <v>A++</v>
      </c>
      <c r="U1" s="1154" t="s">
        <v>596</v>
      </c>
      <c r="V1" s="249"/>
      <c r="W1" s="249"/>
      <c r="X1" s="249"/>
      <c r="Y1" s="250"/>
    </row>
    <row r="2" spans="2:26" ht="35.1" customHeight="1">
      <c r="B2" s="1294" t="s">
        <v>282</v>
      </c>
      <c r="C2" s="1271" t="s">
        <v>279</v>
      </c>
      <c r="D2" s="1271" t="s">
        <v>280</v>
      </c>
      <c r="E2" s="1280" t="s">
        <v>569</v>
      </c>
      <c r="F2" s="1281"/>
      <c r="G2" s="1281"/>
      <c r="H2" s="1281"/>
      <c r="I2" s="1281"/>
      <c r="J2" s="1281"/>
      <c r="K2" s="1281"/>
      <c r="L2" s="1281"/>
      <c r="M2" s="1281"/>
      <c r="N2" s="1281"/>
      <c r="O2" s="1281"/>
      <c r="P2" s="1281"/>
      <c r="Q2" s="1281"/>
      <c r="R2" s="1281"/>
      <c r="S2" s="1281"/>
      <c r="T2" s="1281"/>
      <c r="U2" s="1281"/>
      <c r="V2" s="1281"/>
      <c r="W2" s="1281"/>
      <c r="X2" s="1281"/>
      <c r="Y2" s="1282"/>
      <c r="Z2" s="284"/>
    </row>
    <row r="3" spans="2:26" ht="35.1" customHeight="1">
      <c r="B3" s="1295"/>
      <c r="C3" s="1272"/>
      <c r="D3" s="1272"/>
      <c r="E3" s="950">
        <v>1000</v>
      </c>
      <c r="F3" s="950">
        <v>5000</v>
      </c>
      <c r="G3" s="950">
        <v>10000</v>
      </c>
      <c r="H3" s="950">
        <v>15000</v>
      </c>
      <c r="I3" s="950">
        <v>20000</v>
      </c>
      <c r="J3" s="950">
        <v>25000</v>
      </c>
      <c r="K3" s="950">
        <v>30000</v>
      </c>
      <c r="L3" s="950">
        <v>35000</v>
      </c>
      <c r="M3" s="950">
        <v>40000</v>
      </c>
      <c r="N3" s="950">
        <v>45000</v>
      </c>
      <c r="O3" s="950">
        <v>50000</v>
      </c>
      <c r="P3" s="950">
        <v>55000</v>
      </c>
      <c r="Q3" s="950">
        <v>60000</v>
      </c>
      <c r="R3" s="950">
        <v>65000</v>
      </c>
      <c r="S3" s="950">
        <v>70000</v>
      </c>
      <c r="T3" s="950">
        <v>75000</v>
      </c>
      <c r="U3" s="950">
        <v>80000</v>
      </c>
      <c r="V3" s="950">
        <v>85000</v>
      </c>
      <c r="W3" s="950">
        <v>90000</v>
      </c>
      <c r="X3" s="950">
        <v>95000</v>
      </c>
      <c r="Y3" s="951">
        <v>100000</v>
      </c>
      <c r="Z3" s="284"/>
    </row>
    <row r="4" spans="2:26" ht="39.950000000000003" customHeight="1">
      <c r="B4" s="1025" t="str">
        <f>VLOOKUP(C34,'Innova Crysta AT'!$B$6:$C$14,2,0)</f>
        <v>Engine Oil Mineral</v>
      </c>
      <c r="C4" s="1026">
        <f>VLOOKUP(C34,'Innova Crysta AT'!$B$6:$D$14,3,0)</f>
        <v>7.5</v>
      </c>
      <c r="D4" s="1027">
        <f>VLOOKUP(C34,MRP!A:B,2,0)</f>
        <v>325</v>
      </c>
      <c r="E4" s="1050"/>
      <c r="F4" s="1051"/>
      <c r="G4" s="1051" t="s">
        <v>286</v>
      </c>
      <c r="H4" s="1051"/>
      <c r="I4" s="1051" t="s">
        <v>286</v>
      </c>
      <c r="J4" s="1051"/>
      <c r="K4" s="1051" t="s">
        <v>286</v>
      </c>
      <c r="L4" s="1051"/>
      <c r="M4" s="1051" t="s">
        <v>286</v>
      </c>
      <c r="N4" s="1051"/>
      <c r="O4" s="1051" t="s">
        <v>286</v>
      </c>
      <c r="P4" s="1051"/>
      <c r="Q4" s="1051" t="s">
        <v>286</v>
      </c>
      <c r="R4" s="1051"/>
      <c r="S4" s="1051" t="s">
        <v>286</v>
      </c>
      <c r="T4" s="1051"/>
      <c r="U4" s="1051" t="s">
        <v>286</v>
      </c>
      <c r="V4" s="1051"/>
      <c r="W4" s="1051" t="s">
        <v>286</v>
      </c>
      <c r="X4" s="1051"/>
      <c r="Y4" s="1052" t="s">
        <v>286</v>
      </c>
    </row>
    <row r="5" spans="2:26" ht="39.950000000000003" customHeight="1">
      <c r="B5" s="1030" t="str">
        <f>VLOOKUP(C35,'Innova Crysta AT'!$B$6:$C$14,2,0)</f>
        <v>Engine Oil Filter</v>
      </c>
      <c r="C5" s="1031">
        <f>VLOOKUP(C35,'Innova Crysta AT'!$B$6:$D$14,3,0)</f>
        <v>1</v>
      </c>
      <c r="D5" s="1032">
        <f>VLOOKUP(C35,MRP!A:B,2,0)</f>
        <v>400.5</v>
      </c>
      <c r="E5" s="1053"/>
      <c r="F5" s="1054"/>
      <c r="G5" s="1054" t="s">
        <v>286</v>
      </c>
      <c r="H5" s="1054"/>
      <c r="I5" s="1054" t="s">
        <v>286</v>
      </c>
      <c r="J5" s="1054"/>
      <c r="K5" s="1054" t="s">
        <v>286</v>
      </c>
      <c r="L5" s="1054"/>
      <c r="M5" s="1054" t="s">
        <v>286</v>
      </c>
      <c r="N5" s="1054"/>
      <c r="O5" s="1054" t="s">
        <v>286</v>
      </c>
      <c r="P5" s="1054"/>
      <c r="Q5" s="1054" t="s">
        <v>286</v>
      </c>
      <c r="R5" s="1054"/>
      <c r="S5" s="1054" t="s">
        <v>286</v>
      </c>
      <c r="T5" s="1054"/>
      <c r="U5" s="1054" t="s">
        <v>286</v>
      </c>
      <c r="V5" s="1054"/>
      <c r="W5" s="1054" t="s">
        <v>286</v>
      </c>
      <c r="X5" s="1054"/>
      <c r="Y5" s="1055" t="s">
        <v>286</v>
      </c>
    </row>
    <row r="6" spans="2:26" ht="39.950000000000003" customHeight="1">
      <c r="B6" s="1030" t="str">
        <f>VLOOKUP(C36,'Innova Crysta AT'!$B$6:$C$14,2,0)</f>
        <v>Gasket Engine Oil Drain Plug</v>
      </c>
      <c r="C6" s="1031">
        <f>VLOOKUP(C36,'Innova Crysta AT'!$B$6:$D$14,3,0)</f>
        <v>1</v>
      </c>
      <c r="D6" s="1032">
        <f>VLOOKUP(C36,MRP!A:B,2,0)</f>
        <v>58</v>
      </c>
      <c r="E6" s="1053"/>
      <c r="F6" s="1054"/>
      <c r="G6" s="1054" t="s">
        <v>286</v>
      </c>
      <c r="H6" s="1054"/>
      <c r="I6" s="1054" t="s">
        <v>286</v>
      </c>
      <c r="J6" s="1054"/>
      <c r="K6" s="1054" t="s">
        <v>286</v>
      </c>
      <c r="L6" s="1054"/>
      <c r="M6" s="1054" t="s">
        <v>286</v>
      </c>
      <c r="N6" s="1054"/>
      <c r="O6" s="1054" t="s">
        <v>286</v>
      </c>
      <c r="P6" s="1054"/>
      <c r="Q6" s="1054" t="s">
        <v>286</v>
      </c>
      <c r="R6" s="1054"/>
      <c r="S6" s="1054" t="s">
        <v>286</v>
      </c>
      <c r="T6" s="1054"/>
      <c r="U6" s="1054" t="s">
        <v>286</v>
      </c>
      <c r="V6" s="1054"/>
      <c r="W6" s="1054" t="s">
        <v>286</v>
      </c>
      <c r="X6" s="1054"/>
      <c r="Y6" s="1055" t="s">
        <v>286</v>
      </c>
    </row>
    <row r="7" spans="2:26" ht="39.950000000000003" customHeight="1">
      <c r="B7" s="1030" t="str">
        <f>VLOOKUP(C37,'Innova Crysta AT'!$B$6:$C$14,2,0)</f>
        <v>Air Cleaner Filter</v>
      </c>
      <c r="C7" s="1031">
        <f>VLOOKUP(C37,'Innova Crysta AT'!$B$6:$D$14,3,0)</f>
        <v>1</v>
      </c>
      <c r="D7" s="1032">
        <f>VLOOKUP(C37,MRP!A:B,2,0)</f>
        <v>1633.5</v>
      </c>
      <c r="E7" s="1053"/>
      <c r="F7" s="1054" t="s">
        <v>576</v>
      </c>
      <c r="G7" s="1054" t="s">
        <v>576</v>
      </c>
      <c r="H7" s="1054" t="s">
        <v>576</v>
      </c>
      <c r="I7" s="1054" t="s">
        <v>576</v>
      </c>
      <c r="J7" s="1054" t="s">
        <v>576</v>
      </c>
      <c r="K7" s="1054" t="s">
        <v>286</v>
      </c>
      <c r="L7" s="1054" t="s">
        <v>576</v>
      </c>
      <c r="M7" s="1054" t="s">
        <v>576</v>
      </c>
      <c r="N7" s="1054" t="s">
        <v>576</v>
      </c>
      <c r="O7" s="1054" t="s">
        <v>576</v>
      </c>
      <c r="P7" s="1054" t="s">
        <v>576</v>
      </c>
      <c r="Q7" s="1054" t="s">
        <v>286</v>
      </c>
      <c r="R7" s="1054" t="s">
        <v>576</v>
      </c>
      <c r="S7" s="1054" t="s">
        <v>576</v>
      </c>
      <c r="T7" s="1054" t="s">
        <v>576</v>
      </c>
      <c r="U7" s="1054" t="s">
        <v>576</v>
      </c>
      <c r="V7" s="1054" t="s">
        <v>576</v>
      </c>
      <c r="W7" s="1054" t="s">
        <v>286</v>
      </c>
      <c r="X7" s="1054" t="s">
        <v>576</v>
      </c>
      <c r="Y7" s="1055" t="s">
        <v>576</v>
      </c>
    </row>
    <row r="8" spans="2:26" ht="39.950000000000003" customHeight="1">
      <c r="B8" s="1030" t="str">
        <f>VLOOKUP(C38,'Innova Crysta AT'!$B$6:$C$14,2,0)</f>
        <v>Air Conditioning Filter #</v>
      </c>
      <c r="C8" s="1031">
        <f>VLOOKUP(C38,'Innova Crysta AT'!$B$6:$D$14,3,0)</f>
        <v>1</v>
      </c>
      <c r="D8" s="1032">
        <f>VLOOKUP(C38,MRP!A:B,2,0)</f>
        <v>1840</v>
      </c>
      <c r="E8" s="1053"/>
      <c r="F8" s="1054"/>
      <c r="G8" s="1054"/>
      <c r="H8" s="1283" t="s">
        <v>577</v>
      </c>
      <c r="I8" s="1054" t="s">
        <v>286</v>
      </c>
      <c r="J8" s="1283" t="s">
        <v>577</v>
      </c>
      <c r="K8" s="1054"/>
      <c r="L8" s="1283" t="s">
        <v>577</v>
      </c>
      <c r="M8" s="1054" t="s">
        <v>286</v>
      </c>
      <c r="N8" s="1283" t="s">
        <v>577</v>
      </c>
      <c r="O8" s="1054"/>
      <c r="P8" s="1283" t="s">
        <v>577</v>
      </c>
      <c r="Q8" s="1054" t="s">
        <v>286</v>
      </c>
      <c r="R8" s="1283" t="s">
        <v>577</v>
      </c>
      <c r="S8" s="1054"/>
      <c r="T8" s="1283" t="s">
        <v>577</v>
      </c>
      <c r="U8" s="1054" t="s">
        <v>286</v>
      </c>
      <c r="V8" s="1283" t="s">
        <v>577</v>
      </c>
      <c r="W8" s="1054"/>
      <c r="X8" s="1283" t="s">
        <v>577</v>
      </c>
      <c r="Y8" s="1055" t="s">
        <v>286</v>
      </c>
    </row>
    <row r="9" spans="2:26" ht="39.950000000000003" customHeight="1">
      <c r="B9" s="1030" t="str">
        <f>VLOOKUP(C39,'Innova Crysta AT'!$B$6:$C$14,2,0)</f>
        <v>Super Long Life Coolant</v>
      </c>
      <c r="C9" s="1031">
        <f>VLOOKUP(C39,'Innova Crysta AT'!$B$6:$D$14,3,0)</f>
        <v>9.1</v>
      </c>
      <c r="D9" s="1032">
        <f>VLOOKUP(C39,MRP!A:B,2,0)</f>
        <v>301</v>
      </c>
      <c r="E9" s="1053"/>
      <c r="F9" s="1054"/>
      <c r="G9" s="1054"/>
      <c r="H9" s="1284"/>
      <c r="I9" s="1054"/>
      <c r="J9" s="1284"/>
      <c r="K9" s="1054"/>
      <c r="L9" s="1284"/>
      <c r="M9" s="1054" t="s">
        <v>576</v>
      </c>
      <c r="N9" s="1284"/>
      <c r="O9" s="1054"/>
      <c r="P9" s="1284"/>
      <c r="Q9" s="1149"/>
      <c r="R9" s="1284"/>
      <c r="S9" s="1054"/>
      <c r="T9" s="1284"/>
      <c r="U9" s="1054" t="s">
        <v>576</v>
      </c>
      <c r="V9" s="1284"/>
      <c r="W9" s="1054"/>
      <c r="X9" s="1284"/>
      <c r="Y9" s="1055"/>
    </row>
    <row r="10" spans="2:26" ht="39.950000000000003" customHeight="1">
      <c r="B10" s="1030" t="str">
        <f>VLOOKUP(C40,'Innova Crysta AT'!$B$6:$C$14,2,0)</f>
        <v>Brake Fluid (250 ml)</v>
      </c>
      <c r="C10" s="1031">
        <f>VLOOKUP(C40,'Innova Crysta AT'!$B$6:$D$14,3,0)</f>
        <v>2</v>
      </c>
      <c r="D10" s="1032">
        <f>VLOOKUP(C40,MRP!A:B,2,0)</f>
        <v>172.5</v>
      </c>
      <c r="E10" s="1053"/>
      <c r="F10" s="1054"/>
      <c r="G10" s="1054"/>
      <c r="H10" s="1284"/>
      <c r="I10" s="1054"/>
      <c r="J10" s="1284"/>
      <c r="K10" s="1054"/>
      <c r="L10" s="1284"/>
      <c r="M10" s="1054" t="s">
        <v>286</v>
      </c>
      <c r="N10" s="1284"/>
      <c r="O10" s="1054"/>
      <c r="P10" s="1284"/>
      <c r="Q10" s="1149"/>
      <c r="R10" s="1284"/>
      <c r="S10" s="1054"/>
      <c r="T10" s="1284"/>
      <c r="U10" s="1054" t="s">
        <v>286</v>
      </c>
      <c r="V10" s="1284"/>
      <c r="W10" s="1054"/>
      <c r="X10" s="1284"/>
      <c r="Y10" s="1055"/>
    </row>
    <row r="11" spans="2:26" ht="39.950000000000003" customHeight="1">
      <c r="B11" s="1030" t="str">
        <f>VLOOKUP(C42,'Innova Crysta AT'!$B$6:$C$14,2,0)</f>
        <v>Differential Oil</v>
      </c>
      <c r="C11" s="1031">
        <f>VLOOKUP(C42,'Innova Crysta AT'!$B$6:$D$14,3,0)</f>
        <v>3</v>
      </c>
      <c r="D11" s="1032">
        <f>VLOOKUP(C42,MRP!A:B,2,0)</f>
        <v>315</v>
      </c>
      <c r="E11" s="1053"/>
      <c r="F11" s="1054"/>
      <c r="G11" s="1054"/>
      <c r="H11" s="1284"/>
      <c r="I11" s="1054"/>
      <c r="J11" s="1284"/>
      <c r="K11" s="1054"/>
      <c r="L11" s="1284"/>
      <c r="M11" s="1054" t="s">
        <v>286</v>
      </c>
      <c r="N11" s="1284"/>
      <c r="O11" s="1054"/>
      <c r="P11" s="1284"/>
      <c r="Q11" s="1149"/>
      <c r="R11" s="1284"/>
      <c r="S11" s="1054"/>
      <c r="T11" s="1284"/>
      <c r="U11" s="1054" t="s">
        <v>286</v>
      </c>
      <c r="V11" s="1284"/>
      <c r="W11" s="1054"/>
      <c r="X11" s="1284"/>
      <c r="Y11" s="1055"/>
    </row>
    <row r="12" spans="2:26" ht="39.950000000000003" customHeight="1">
      <c r="B12" s="1035" t="str">
        <f>VLOOKUP(C43,'Innova Crysta AT'!$B$6:$C$14,2,0)</f>
        <v>Gasket, Plug</v>
      </c>
      <c r="C12" s="1036">
        <f>VLOOKUP(C43,'Innova Crysta AT'!$B$6:$D$14,3,0)</f>
        <v>2</v>
      </c>
      <c r="D12" s="1037">
        <f>VLOOKUP(C43,MRP!A:B,2,0)</f>
        <v>46.5</v>
      </c>
      <c r="E12" s="1056"/>
      <c r="F12" s="1057"/>
      <c r="G12" s="1057"/>
      <c r="H12" s="1285"/>
      <c r="I12" s="1057"/>
      <c r="J12" s="1285"/>
      <c r="K12" s="1057"/>
      <c r="L12" s="1285"/>
      <c r="M12" s="1057" t="s">
        <v>286</v>
      </c>
      <c r="N12" s="1285"/>
      <c r="O12" s="1057"/>
      <c r="P12" s="1285"/>
      <c r="Q12" s="1150"/>
      <c r="R12" s="1285"/>
      <c r="S12" s="1057"/>
      <c r="T12" s="1285"/>
      <c r="U12" s="1057" t="s">
        <v>286</v>
      </c>
      <c r="V12" s="1285"/>
      <c r="W12" s="1057"/>
      <c r="X12" s="1285"/>
      <c r="Y12" s="1058"/>
    </row>
    <row r="13" spans="2:26" ht="39.950000000000003" customHeight="1">
      <c r="B13" s="633" t="s">
        <v>289</v>
      </c>
      <c r="C13" s="1273" t="s">
        <v>290</v>
      </c>
      <c r="D13" s="1274"/>
      <c r="E13" s="1040" t="str">
        <f>'Innova Crysta AT'!F16</f>
        <v>-</v>
      </c>
      <c r="F13" s="1040" t="str">
        <f>'Innova Crysta AT'!G16</f>
        <v>-</v>
      </c>
      <c r="G13" s="1040">
        <f>'Innova Crysta AT'!H16</f>
        <v>2896</v>
      </c>
      <c r="H13" s="1040" t="str">
        <f>'Innova Crysta AT'!I16</f>
        <v>-</v>
      </c>
      <c r="I13" s="1040">
        <f>'Innova Crysta AT'!J16</f>
        <v>4736</v>
      </c>
      <c r="J13" s="1040" t="str">
        <f>'Innova Crysta AT'!K16</f>
        <v>-</v>
      </c>
      <c r="K13" s="1040">
        <f>'Innova Crysta AT'!L16</f>
        <v>4529.5</v>
      </c>
      <c r="L13" s="1040" t="str">
        <f>'Innova Crysta AT'!M16</f>
        <v>-</v>
      </c>
      <c r="M13" s="1040">
        <f>'Innova Crysta AT'!N16</f>
        <v>6119</v>
      </c>
      <c r="N13" s="1040" t="str">
        <f>'Innova Crysta AT'!O16</f>
        <v>-</v>
      </c>
      <c r="O13" s="1040">
        <f>'Innova Crysta AT'!P16</f>
        <v>2896</v>
      </c>
      <c r="P13" s="1040" t="str">
        <f>'Innova Crysta AT'!Q16</f>
        <v>-</v>
      </c>
      <c r="Q13" s="1040">
        <f>'Innova Crysta AT'!R16</f>
        <v>6369.5</v>
      </c>
      <c r="R13" s="1040" t="str">
        <f>'Innova Crysta AT'!S16</f>
        <v>-</v>
      </c>
      <c r="S13" s="1040">
        <f>'Innova Crysta AT'!T16</f>
        <v>2896</v>
      </c>
      <c r="T13" s="1040" t="str">
        <f>'Innova Crysta AT'!U16</f>
        <v>-</v>
      </c>
      <c r="U13" s="1040">
        <f>'Innova Crysta AT'!V16</f>
        <v>6119</v>
      </c>
      <c r="V13" s="1040" t="str">
        <f>'Innova Crysta AT'!W16</f>
        <v>-</v>
      </c>
      <c r="W13" s="1040">
        <f>'Innova Crysta AT'!X16</f>
        <v>4529.5</v>
      </c>
      <c r="X13" s="1040" t="str">
        <f>'Innova Crysta AT'!Y16</f>
        <v>-</v>
      </c>
      <c r="Y13" s="1041">
        <f>'Innova Crysta AT'!Z16</f>
        <v>4736</v>
      </c>
    </row>
    <row r="14" spans="2:26" ht="39.950000000000003" customHeight="1">
      <c r="B14" s="1266" t="s">
        <v>635</v>
      </c>
      <c r="C14" s="1276" t="s">
        <v>150</v>
      </c>
      <c r="D14" s="1277"/>
      <c r="E14" s="1042" t="str">
        <f>'Innova Crysta AT'!F18</f>
        <v>Free</v>
      </c>
      <c r="F14" s="1042" t="str">
        <f>'Innova Crysta AT'!G18</f>
        <v>Free</v>
      </c>
      <c r="G14" s="1042" t="str">
        <f>'Innova Crysta AT'!H18</f>
        <v>Free</v>
      </c>
      <c r="H14" s="1042">
        <f>'Innova Crysta AT'!I18</f>
        <v>1587.1</v>
      </c>
      <c r="I14" s="1042">
        <f>'Innova Crysta AT'!J18</f>
        <v>2678.6</v>
      </c>
      <c r="J14" s="1042">
        <f>'Innova Crysta AT'!K18</f>
        <v>1587.1</v>
      </c>
      <c r="K14" s="1042">
        <f>'Innova Crysta AT'!L18</f>
        <v>2678.6</v>
      </c>
      <c r="L14" s="1042">
        <f>'Innova Crysta AT'!M18</f>
        <v>1587.1</v>
      </c>
      <c r="M14" s="1042">
        <f>'Innova Crysta AT'!N18</f>
        <v>3138.7999999999997</v>
      </c>
      <c r="N14" s="1042">
        <f>'Innova Crysta AT'!O18</f>
        <v>1587.1</v>
      </c>
      <c r="O14" s="1042">
        <f>'Innova Crysta AT'!P18</f>
        <v>2678.6</v>
      </c>
      <c r="P14" s="1042">
        <f>'Innova Crysta AT'!Q18</f>
        <v>1587.1</v>
      </c>
      <c r="Q14" s="1042">
        <f>'Innova Crysta AT'!R18</f>
        <v>2678.6</v>
      </c>
      <c r="R14" s="1042">
        <f>'Innova Crysta AT'!S18</f>
        <v>1587.1</v>
      </c>
      <c r="S14" s="1042">
        <f>'Innova Crysta AT'!T18</f>
        <v>2678.6</v>
      </c>
      <c r="T14" s="1042">
        <f>'Innova Crysta AT'!U18</f>
        <v>1587.1</v>
      </c>
      <c r="U14" s="1042">
        <f>'Innova Crysta AT'!V18</f>
        <v>3138.7999999999997</v>
      </c>
      <c r="V14" s="1042">
        <f>'Innova Crysta AT'!W18</f>
        <v>1587.1</v>
      </c>
      <c r="W14" s="1042">
        <f>'Innova Crysta AT'!X18</f>
        <v>2678.6</v>
      </c>
      <c r="X14" s="1042">
        <f>'Innova Crysta AT'!Y18</f>
        <v>1587.1</v>
      </c>
      <c r="Y14" s="1059">
        <f>'Innova Crysta AT'!Z18</f>
        <v>2678.6</v>
      </c>
    </row>
    <row r="15" spans="2:26" ht="39.950000000000003" customHeight="1">
      <c r="B15" s="1275"/>
      <c r="C15" s="1278" t="s">
        <v>30</v>
      </c>
      <c r="D15" s="1279"/>
      <c r="E15" s="1060" t="str">
        <f>'Innova Crysta AT'!F20</f>
        <v>-</v>
      </c>
      <c r="F15" s="1061" t="str">
        <f>'Innova Crysta AT'!G20</f>
        <v>-</v>
      </c>
      <c r="G15" s="1061">
        <f>'Innova Crysta AT'!H20</f>
        <v>2896</v>
      </c>
      <c r="H15" s="1061">
        <f>'Innova Crysta AT'!I20</f>
        <v>1587.1</v>
      </c>
      <c r="I15" s="1060">
        <f>'Innova Crysta AT'!J20</f>
        <v>7414.6</v>
      </c>
      <c r="J15" s="1061">
        <f>'Innova Crysta AT'!K20</f>
        <v>1587.1</v>
      </c>
      <c r="K15" s="1061">
        <f>'Innova Crysta AT'!L20</f>
        <v>7208.1</v>
      </c>
      <c r="L15" s="1061">
        <f>'Innova Crysta AT'!M20</f>
        <v>1587.1</v>
      </c>
      <c r="M15" s="1060">
        <f>'Innova Crysta AT'!N20</f>
        <v>9257.7999999999993</v>
      </c>
      <c r="N15" s="1061">
        <f>'Innova Crysta AT'!O20</f>
        <v>1587.1</v>
      </c>
      <c r="O15" s="1061">
        <f>'Innova Crysta AT'!P20</f>
        <v>5574.6</v>
      </c>
      <c r="P15" s="1061">
        <f>'Innova Crysta AT'!Q20</f>
        <v>1587.1</v>
      </c>
      <c r="Q15" s="1061">
        <f>'Innova Crysta AT'!R20</f>
        <v>9048.1</v>
      </c>
      <c r="R15" s="1061">
        <f>'Innova Crysta AT'!S20</f>
        <v>1587.1</v>
      </c>
      <c r="S15" s="1061">
        <f>'Innova Crysta AT'!T20</f>
        <v>5574.6</v>
      </c>
      <c r="T15" s="1061">
        <f>'Innova Crysta AT'!U20</f>
        <v>1587.1</v>
      </c>
      <c r="U15" s="1060">
        <f>'Innova Crysta AT'!V20</f>
        <v>9257.7999999999993</v>
      </c>
      <c r="V15" s="1061">
        <f>'Innova Crysta AT'!W20</f>
        <v>1587.1</v>
      </c>
      <c r="W15" s="1061">
        <f>'Innova Crysta AT'!X20</f>
        <v>7208.1</v>
      </c>
      <c r="X15" s="1061">
        <f>'Innova Crysta AT'!Y20</f>
        <v>1587.1</v>
      </c>
      <c r="Y15" s="1062">
        <f>'Innova Crysta AT'!Z20</f>
        <v>7414.6</v>
      </c>
      <c r="Z15" s="284"/>
    </row>
    <row r="16" spans="2:26" ht="15" customHeight="1">
      <c r="B16" s="881"/>
      <c r="C16" s="873"/>
      <c r="D16" s="873"/>
      <c r="E16" s="873"/>
      <c r="F16" s="874"/>
      <c r="G16" s="874"/>
      <c r="H16" s="874"/>
      <c r="I16" s="877"/>
      <c r="J16" s="877"/>
      <c r="K16" s="877"/>
      <c r="L16" s="877"/>
      <c r="M16" s="877"/>
      <c r="N16" s="877"/>
      <c r="O16" s="877"/>
      <c r="P16" s="877"/>
      <c r="Q16" s="877"/>
      <c r="R16" s="877"/>
      <c r="S16" s="877"/>
      <c r="T16" s="877"/>
      <c r="U16" s="877"/>
      <c r="V16" s="877"/>
      <c r="W16" s="877"/>
      <c r="X16" s="877"/>
      <c r="Y16" s="877"/>
    </row>
    <row r="17" spans="2:26" s="1005" customFormat="1" ht="35.1" customHeight="1">
      <c r="B17" s="1045" t="s">
        <v>588</v>
      </c>
      <c r="C17" s="1046"/>
      <c r="D17" s="1046"/>
      <c r="E17" s="1046"/>
      <c r="F17" s="1047"/>
      <c r="G17" s="1047"/>
      <c r="H17" s="1047"/>
      <c r="I17" s="1048"/>
      <c r="J17" s="1048"/>
      <c r="K17" s="1047"/>
      <c r="L17" s="1047"/>
      <c r="M17" s="1047"/>
      <c r="N17" s="1049"/>
      <c r="O17" s="1048"/>
      <c r="P17" s="1048"/>
      <c r="Q17" s="1048"/>
      <c r="R17" s="1048"/>
      <c r="S17" s="1048"/>
      <c r="T17" s="1048"/>
      <c r="U17" s="1047"/>
      <c r="V17" s="1047"/>
      <c r="W17" s="1048"/>
      <c r="X17" s="1048"/>
      <c r="Y17" s="1048"/>
    </row>
    <row r="18" spans="2:26" ht="3.75" customHeight="1">
      <c r="B18" s="878"/>
      <c r="C18" s="873"/>
      <c r="D18" s="873"/>
      <c r="E18" s="873"/>
      <c r="F18" s="874"/>
      <c r="G18" s="874"/>
      <c r="H18" s="874"/>
      <c r="I18" s="875"/>
      <c r="J18" s="875"/>
      <c r="K18" s="874"/>
      <c r="L18" s="874"/>
      <c r="M18" s="874"/>
      <c r="N18" s="872"/>
      <c r="O18" s="875"/>
      <c r="P18" s="875"/>
      <c r="Q18" s="875"/>
      <c r="R18" s="875"/>
      <c r="S18" s="875"/>
      <c r="T18" s="875"/>
      <c r="U18" s="882"/>
      <c r="V18" s="874"/>
      <c r="W18" s="875"/>
      <c r="X18" s="875"/>
      <c r="Y18" s="875"/>
    </row>
    <row r="19" spans="2:26" ht="39.950000000000003" customHeight="1">
      <c r="B19" s="1296" t="s">
        <v>282</v>
      </c>
      <c r="C19" s="1289" t="s">
        <v>279</v>
      </c>
      <c r="D19" s="1289" t="s">
        <v>280</v>
      </c>
      <c r="E19" s="1291" t="s">
        <v>569</v>
      </c>
      <c r="F19" s="1292"/>
      <c r="G19" s="1292"/>
      <c r="H19" s="1292"/>
      <c r="I19" s="1292"/>
      <c r="J19" s="1292"/>
      <c r="K19" s="1292"/>
      <c r="L19" s="1292"/>
      <c r="M19" s="1292"/>
      <c r="N19" s="1292"/>
      <c r="O19" s="1292"/>
      <c r="P19" s="1292"/>
      <c r="Q19" s="1292"/>
      <c r="R19" s="1292"/>
      <c r="S19" s="1292"/>
      <c r="T19" s="1292"/>
      <c r="U19" s="1292"/>
      <c r="V19" s="1292"/>
      <c r="W19" s="1292"/>
      <c r="X19" s="1292"/>
      <c r="Y19" s="1293"/>
      <c r="Z19" s="284"/>
    </row>
    <row r="20" spans="2:26" ht="39.950000000000003" customHeight="1">
      <c r="B20" s="1297"/>
      <c r="C20" s="1290"/>
      <c r="D20" s="1290"/>
      <c r="E20" s="1063">
        <v>1000</v>
      </c>
      <c r="F20" s="1063">
        <v>5000</v>
      </c>
      <c r="G20" s="1063">
        <v>10000</v>
      </c>
      <c r="H20" s="1063">
        <v>15000</v>
      </c>
      <c r="I20" s="1063">
        <v>20000</v>
      </c>
      <c r="J20" s="1063">
        <v>25000</v>
      </c>
      <c r="K20" s="1063">
        <v>30000</v>
      </c>
      <c r="L20" s="1063">
        <v>35000</v>
      </c>
      <c r="M20" s="1063">
        <v>40000</v>
      </c>
      <c r="N20" s="1063">
        <v>45000</v>
      </c>
      <c r="O20" s="1063">
        <v>50000</v>
      </c>
      <c r="P20" s="1063">
        <v>55000</v>
      </c>
      <c r="Q20" s="1063">
        <v>60000</v>
      </c>
      <c r="R20" s="1063">
        <v>65000</v>
      </c>
      <c r="S20" s="1063">
        <v>70000</v>
      </c>
      <c r="T20" s="1063">
        <v>75000</v>
      </c>
      <c r="U20" s="1063">
        <v>80000</v>
      </c>
      <c r="V20" s="1063">
        <v>85000</v>
      </c>
      <c r="W20" s="1063">
        <v>90000</v>
      </c>
      <c r="X20" s="1063">
        <v>95000</v>
      </c>
      <c r="Y20" s="1064">
        <v>100000</v>
      </c>
      <c r="Z20" s="284"/>
    </row>
    <row r="21" spans="2:26" ht="39.950000000000003" customHeight="1">
      <c r="B21" s="1065" t="s">
        <v>589</v>
      </c>
      <c r="C21" s="1031">
        <v>1</v>
      </c>
      <c r="D21" s="1032">
        <f>D8</f>
        <v>1840</v>
      </c>
      <c r="E21" s="1054" t="s">
        <v>225</v>
      </c>
      <c r="F21" s="1054" t="s">
        <v>225</v>
      </c>
      <c r="G21" s="1054" t="s">
        <v>225</v>
      </c>
      <c r="H21" s="1054" t="s">
        <v>286</v>
      </c>
      <c r="I21" s="1054" t="s">
        <v>225</v>
      </c>
      <c r="J21" s="1054" t="s">
        <v>286</v>
      </c>
      <c r="K21" s="1054" t="s">
        <v>225</v>
      </c>
      <c r="L21" s="1054" t="s">
        <v>286</v>
      </c>
      <c r="M21" s="1054" t="s">
        <v>225</v>
      </c>
      <c r="N21" s="1054" t="s">
        <v>286</v>
      </c>
      <c r="O21" s="1054" t="s">
        <v>225</v>
      </c>
      <c r="P21" s="1054" t="s">
        <v>286</v>
      </c>
      <c r="Q21" s="1054" t="s">
        <v>225</v>
      </c>
      <c r="R21" s="1054" t="s">
        <v>286</v>
      </c>
      <c r="S21" s="1054" t="s">
        <v>225</v>
      </c>
      <c r="T21" s="1054" t="s">
        <v>286</v>
      </c>
      <c r="U21" s="1054" t="s">
        <v>225</v>
      </c>
      <c r="V21" s="1054" t="s">
        <v>286</v>
      </c>
      <c r="W21" s="1054" t="s">
        <v>225</v>
      </c>
      <c r="X21" s="1054" t="s">
        <v>286</v>
      </c>
      <c r="Y21" s="1055" t="s">
        <v>225</v>
      </c>
    </row>
    <row r="22" spans="2:26" ht="39.950000000000003" customHeight="1">
      <c r="B22" s="1286" t="s">
        <v>290</v>
      </c>
      <c r="C22" s="1287"/>
      <c r="D22" s="1288"/>
      <c r="E22" s="1066" t="s">
        <v>225</v>
      </c>
      <c r="F22" s="1066" t="s">
        <v>225</v>
      </c>
      <c r="G22" s="1066" t="s">
        <v>225</v>
      </c>
      <c r="H22" s="1066">
        <f>D21</f>
        <v>1840</v>
      </c>
      <c r="I22" s="1066" t="s">
        <v>225</v>
      </c>
      <c r="J22" s="1066">
        <f>H22</f>
        <v>1840</v>
      </c>
      <c r="K22" s="1066" t="s">
        <v>225</v>
      </c>
      <c r="L22" s="1066">
        <f>J22</f>
        <v>1840</v>
      </c>
      <c r="M22" s="1066" t="s">
        <v>225</v>
      </c>
      <c r="N22" s="1066">
        <f>L22</f>
        <v>1840</v>
      </c>
      <c r="O22" s="1066" t="s">
        <v>225</v>
      </c>
      <c r="P22" s="1066">
        <f>N22</f>
        <v>1840</v>
      </c>
      <c r="Q22" s="1066" t="s">
        <v>225</v>
      </c>
      <c r="R22" s="1066">
        <f>P22</f>
        <v>1840</v>
      </c>
      <c r="S22" s="1066" t="s">
        <v>225</v>
      </c>
      <c r="T22" s="1066">
        <f>R22</f>
        <v>1840</v>
      </c>
      <c r="U22" s="1066" t="s">
        <v>225</v>
      </c>
      <c r="V22" s="1066">
        <f>T22</f>
        <v>1840</v>
      </c>
      <c r="W22" s="1066" t="s">
        <v>225</v>
      </c>
      <c r="X22" s="1066">
        <f>V22</f>
        <v>1840</v>
      </c>
      <c r="Y22" s="1067" t="s">
        <v>225</v>
      </c>
    </row>
    <row r="23" spans="2:26" ht="16.5" customHeight="1">
      <c r="B23" s="1205" t="str">
        <f>MRP!A162</f>
        <v>Price applicable from 1st Oct 2019 [All prices are inclusive of Tax]</v>
      </c>
      <c r="C23" s="884"/>
      <c r="D23" s="884"/>
      <c r="E23" s="884"/>
      <c r="F23" s="882"/>
      <c r="G23" s="882"/>
      <c r="H23" s="882"/>
      <c r="I23" s="883"/>
      <c r="J23" s="883"/>
      <c r="K23" s="883"/>
      <c r="L23" s="883"/>
      <c r="M23" s="883"/>
      <c r="N23" s="883"/>
      <c r="O23" s="883"/>
      <c r="P23" s="883"/>
      <c r="Q23" s="883"/>
      <c r="R23" s="883"/>
      <c r="S23" s="883"/>
      <c r="T23" s="883"/>
      <c r="U23" s="883"/>
      <c r="V23" s="883"/>
      <c r="W23" s="883"/>
      <c r="X23" s="883"/>
      <c r="Y23" s="883"/>
    </row>
    <row r="24" spans="2:26" ht="16.5" customHeight="1">
      <c r="B24" s="901" t="s">
        <v>573</v>
      </c>
      <c r="C24" s="884"/>
      <c r="D24" s="884"/>
      <c r="E24" s="884"/>
      <c r="F24" s="882"/>
      <c r="G24" s="882"/>
      <c r="H24" s="882"/>
      <c r="I24" s="883"/>
      <c r="J24" s="883"/>
      <c r="K24" s="883"/>
      <c r="L24" s="883"/>
      <c r="M24" s="883"/>
      <c r="N24" s="883"/>
      <c r="O24" s="883"/>
      <c r="P24" s="883"/>
      <c r="Q24" s="883"/>
      <c r="R24" s="883"/>
      <c r="S24" s="883"/>
      <c r="T24" s="883"/>
      <c r="U24" s="883"/>
      <c r="V24" s="883"/>
      <c r="W24" s="883"/>
      <c r="X24" s="883"/>
      <c r="Y24" s="883"/>
    </row>
    <row r="25" spans="2:26" ht="16.5" customHeight="1">
      <c r="B25" s="1203" t="s">
        <v>644</v>
      </c>
      <c r="C25" s="884"/>
      <c r="D25" s="884"/>
      <c r="E25" s="884"/>
      <c r="F25" s="882"/>
      <c r="G25" s="882"/>
      <c r="H25" s="882"/>
      <c r="I25" s="883"/>
      <c r="J25" s="883"/>
      <c r="K25" s="885"/>
      <c r="L25" s="883"/>
      <c r="M25" s="883"/>
      <c r="N25" s="875"/>
      <c r="O25" s="882"/>
      <c r="P25" s="885"/>
      <c r="Q25" s="885"/>
      <c r="R25" s="883"/>
      <c r="S25" s="883"/>
      <c r="T25" s="885"/>
      <c r="U25" s="883"/>
      <c r="V25" s="883"/>
      <c r="W25" s="883"/>
      <c r="X25" s="883"/>
      <c r="Y25" s="883"/>
    </row>
    <row r="26" spans="2:26" ht="16.5" customHeight="1">
      <c r="B26" s="1161" t="s">
        <v>623</v>
      </c>
      <c r="C26" s="884"/>
      <c r="D26" s="884"/>
      <c r="E26" s="884"/>
      <c r="F26" s="882"/>
      <c r="G26" s="882"/>
      <c r="H26" s="882"/>
      <c r="I26" s="883"/>
      <c r="J26" s="883"/>
      <c r="K26" s="883"/>
      <c r="L26" s="883"/>
      <c r="M26" s="883"/>
      <c r="N26" s="883"/>
      <c r="O26" s="882"/>
      <c r="P26" s="883"/>
      <c r="Q26" s="883"/>
      <c r="R26" s="883"/>
      <c r="S26" s="883"/>
      <c r="T26" s="883"/>
      <c r="U26" s="883"/>
      <c r="V26" s="883"/>
      <c r="W26" s="883"/>
      <c r="X26" s="883"/>
      <c r="Y26" s="883"/>
    </row>
    <row r="27" spans="2:26" ht="16.5" customHeight="1">
      <c r="B27" s="1207" t="s">
        <v>642</v>
      </c>
      <c r="C27" s="884"/>
      <c r="D27" s="884"/>
      <c r="E27" s="884"/>
      <c r="F27" s="882"/>
      <c r="G27" s="882"/>
      <c r="H27" s="882"/>
      <c r="I27" s="883"/>
      <c r="J27" s="883"/>
      <c r="K27" s="883"/>
      <c r="L27" s="883"/>
      <c r="M27" s="883"/>
      <c r="N27" s="883"/>
      <c r="O27" s="883"/>
      <c r="P27" s="883"/>
      <c r="Q27" s="883"/>
      <c r="R27" s="883"/>
      <c r="S27" s="883"/>
      <c r="T27" s="883"/>
      <c r="U27" s="883"/>
      <c r="V27" s="883"/>
      <c r="W27" s="883"/>
      <c r="X27" s="883"/>
      <c r="Y27" s="883"/>
    </row>
    <row r="28" spans="2:26" ht="16.5" customHeight="1">
      <c r="B28" s="881"/>
      <c r="C28" s="884"/>
      <c r="D28" s="884"/>
      <c r="E28" s="884"/>
      <c r="F28" s="882"/>
      <c r="G28" s="882"/>
      <c r="H28" s="882"/>
      <c r="I28" s="883"/>
      <c r="J28" s="883"/>
      <c r="K28" s="883"/>
      <c r="L28" s="883"/>
      <c r="M28" s="883"/>
      <c r="N28" s="883"/>
      <c r="O28" s="883"/>
      <c r="P28" s="883"/>
      <c r="Q28" s="883"/>
      <c r="R28" s="883"/>
      <c r="S28" s="883"/>
      <c r="T28" s="883"/>
      <c r="U28" s="883"/>
      <c r="V28" s="883"/>
      <c r="W28" s="883"/>
      <c r="X28" s="883"/>
      <c r="Y28" s="883"/>
    </row>
    <row r="29" spans="2:26" ht="16.5" customHeight="1">
      <c r="E29" s="884"/>
      <c r="F29" s="882"/>
      <c r="G29" s="882"/>
      <c r="H29" s="882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  <c r="Y29" s="883"/>
    </row>
    <row r="30" spans="2:26" ht="16.5" customHeight="1">
      <c r="B30" s="881" t="str">
        <f>MRP!A163</f>
        <v>* Terms &amp; Conditions Apply (COM value is for vehicle running up to 1 lakh km)</v>
      </c>
      <c r="C30" s="884"/>
      <c r="D30" s="884"/>
      <c r="E30" s="884"/>
      <c r="F30" s="882"/>
      <c r="G30" s="882"/>
      <c r="H30" s="882"/>
      <c r="I30" s="883"/>
      <c r="J30" s="883"/>
      <c r="K30" s="883"/>
      <c r="L30" s="883"/>
      <c r="M30" s="883"/>
      <c r="N30" s="883"/>
      <c r="O30" s="883"/>
      <c r="P30" s="883"/>
      <c r="Q30" s="883"/>
      <c r="R30" s="883"/>
      <c r="S30" s="883"/>
      <c r="T30" s="883"/>
      <c r="U30" s="883"/>
      <c r="V30" s="883"/>
      <c r="W30" s="883"/>
      <c r="X30" s="883"/>
      <c r="Y30" s="883"/>
    </row>
    <row r="31" spans="2:26" ht="16.5" customHeight="1">
      <c r="B31" s="881" t="s">
        <v>574</v>
      </c>
      <c r="C31" s="884"/>
      <c r="D31" s="881" t="s">
        <v>578</v>
      </c>
      <c r="F31" s="271"/>
      <c r="G31" s="271"/>
      <c r="H31" s="271"/>
      <c r="I31" s="271"/>
      <c r="J31" s="271"/>
      <c r="K31" s="271"/>
      <c r="L31" s="271"/>
      <c r="M31" s="271"/>
      <c r="N31" s="271"/>
      <c r="O31" s="271"/>
      <c r="P31" s="271"/>
      <c r="Q31" s="271"/>
      <c r="R31" s="271"/>
      <c r="S31" s="271"/>
      <c r="T31" s="271"/>
      <c r="U31" s="271"/>
      <c r="V31" s="271"/>
      <c r="W31" s="271"/>
      <c r="X31" s="271"/>
      <c r="Y31" s="271"/>
    </row>
    <row r="32" spans="2:26">
      <c r="B32" s="634">
        <f>ROUND(B33,2)</f>
        <v>0.8</v>
      </c>
      <c r="D32" s="253">
        <v>672.5</v>
      </c>
    </row>
    <row r="33" spans="2:29" ht="18">
      <c r="B33" s="634">
        <f>'COM Innova Diesel'!Z23</f>
        <v>0.80480699999999994</v>
      </c>
      <c r="F33" s="574"/>
      <c r="G33" s="574"/>
      <c r="H33" s="574"/>
      <c r="I33" s="574"/>
      <c r="J33" s="574"/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5"/>
    </row>
    <row r="34" spans="2:29" ht="18">
      <c r="B34" s="635"/>
      <c r="C34" s="527" t="s">
        <v>163</v>
      </c>
    </row>
    <row r="35" spans="2:29" ht="18">
      <c r="C35" s="532" t="s">
        <v>162</v>
      </c>
    </row>
    <row r="36" spans="2:29" ht="18">
      <c r="C36" s="534" t="s">
        <v>511</v>
      </c>
    </row>
    <row r="37" spans="2:29" ht="18">
      <c r="B37" s="1251"/>
      <c r="C37" s="532" t="s">
        <v>512</v>
      </c>
    </row>
    <row r="38" spans="2:29" ht="18">
      <c r="B38" s="1251"/>
      <c r="C38" s="532" t="s">
        <v>513</v>
      </c>
    </row>
    <row r="39" spans="2:29" ht="18">
      <c r="B39" s="1251"/>
      <c r="C39" s="527" t="s">
        <v>168</v>
      </c>
    </row>
    <row r="40" spans="2:29" ht="18">
      <c r="C40" s="527" t="s">
        <v>169</v>
      </c>
    </row>
    <row r="41" spans="2:29" ht="18">
      <c r="C41" s="527" t="s">
        <v>170</v>
      </c>
    </row>
    <row r="42" spans="2:29" ht="18">
      <c r="C42" s="527" t="s">
        <v>172</v>
      </c>
    </row>
    <row r="43" spans="2:29" ht="18">
      <c r="C43" s="584" t="s">
        <v>209</v>
      </c>
      <c r="AB43" s="1146" t="s">
        <v>597</v>
      </c>
      <c r="AC43" s="1146" t="s">
        <v>598</v>
      </c>
    </row>
    <row r="44" spans="2:29">
      <c r="AB44" s="1145" t="s">
        <v>599</v>
      </c>
      <c r="AC44" s="1145" t="s">
        <v>603</v>
      </c>
    </row>
    <row r="45" spans="2:29">
      <c r="AB45" s="1145" t="s">
        <v>600</v>
      </c>
      <c r="AC45" s="1145" t="s">
        <v>602</v>
      </c>
    </row>
    <row r="46" spans="2:29">
      <c r="AB46" s="1145" t="s">
        <v>601</v>
      </c>
      <c r="AC46" s="1145" t="s">
        <v>604</v>
      </c>
    </row>
    <row r="56" spans="2:80" s="5" customFormat="1" ht="18">
      <c r="B56" s="13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28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</row>
    <row r="57" spans="2:80" s="5" customFormat="1" ht="18">
      <c r="B57" s="6"/>
      <c r="AN57" s="288"/>
    </row>
    <row r="58" spans="2:80" s="5" customFormat="1" ht="54">
      <c r="B58" s="636" t="s">
        <v>3</v>
      </c>
      <c r="C58" s="289" t="s">
        <v>15</v>
      </c>
      <c r="D58" s="290" t="s">
        <v>315</v>
      </c>
      <c r="E58" s="290"/>
      <c r="F58" s="290" t="s">
        <v>316</v>
      </c>
      <c r="G58" s="1233" t="s">
        <v>317</v>
      </c>
      <c r="H58" s="1234"/>
      <c r="I58" s="1234"/>
      <c r="J58" s="1234"/>
      <c r="K58" s="1234"/>
      <c r="L58" s="1234"/>
      <c r="M58" s="1234"/>
      <c r="N58" s="1234"/>
      <c r="O58" s="1234"/>
      <c r="P58" s="1234"/>
      <c r="Q58" s="1234"/>
      <c r="R58" s="1234"/>
      <c r="S58" s="1234"/>
      <c r="T58" s="1234"/>
      <c r="U58" s="1234"/>
      <c r="V58" s="1234"/>
      <c r="W58" s="1234"/>
      <c r="X58" s="1234"/>
      <c r="Y58" s="1234"/>
      <c r="Z58" s="1234"/>
      <c r="AA58" s="1234"/>
      <c r="AB58" s="1234"/>
      <c r="AC58" s="1234"/>
      <c r="AD58" s="1234"/>
      <c r="AE58" s="1234"/>
      <c r="AF58" s="1234"/>
      <c r="AG58" s="1234"/>
      <c r="AH58" s="1234"/>
      <c r="AI58" s="1234"/>
      <c r="AJ58" s="1234"/>
      <c r="AK58" s="1234"/>
      <c r="AL58" s="1234"/>
      <c r="AM58" s="1234"/>
      <c r="AN58" s="1234"/>
      <c r="AO58" s="1234"/>
      <c r="AP58" s="1234"/>
      <c r="AQ58" s="1234"/>
      <c r="AR58" s="1234"/>
      <c r="AS58" s="1234"/>
      <c r="AT58" s="1234"/>
      <c r="AU58" s="1234"/>
      <c r="AV58" s="1234"/>
      <c r="AW58" s="1234"/>
      <c r="AX58" s="1234"/>
      <c r="AY58" s="1234"/>
      <c r="AZ58" s="1234"/>
      <c r="BA58" s="1234"/>
      <c r="BB58" s="1234"/>
      <c r="BC58" s="1234"/>
      <c r="BD58" s="1234"/>
      <c r="BE58" s="1234"/>
      <c r="BF58" s="1234"/>
      <c r="BG58" s="1234"/>
      <c r="BH58" s="1234"/>
      <c r="BI58" s="1234"/>
      <c r="BJ58" s="1234"/>
      <c r="BK58" s="1234"/>
      <c r="BL58" s="1234"/>
      <c r="BM58" s="1234"/>
      <c r="BN58" s="1234"/>
      <c r="BO58" s="1234"/>
      <c r="BP58" s="1234"/>
      <c r="BQ58" s="1234"/>
      <c r="BR58" s="1234"/>
      <c r="BS58" s="1234"/>
      <c r="BT58" s="1234"/>
      <c r="BU58" s="1234"/>
      <c r="BV58" s="1234"/>
      <c r="BW58" s="1234"/>
      <c r="BX58" s="1234"/>
      <c r="BY58" s="1234"/>
      <c r="BZ58" s="1234"/>
      <c r="CA58" s="1234"/>
      <c r="CB58" s="1235"/>
    </row>
    <row r="59" spans="2:80" s="5" customFormat="1" ht="18">
      <c r="B59" s="13"/>
      <c r="C59" s="7"/>
      <c r="D59" s="7"/>
      <c r="E59" s="7"/>
      <c r="F59" s="7"/>
      <c r="G59" s="291">
        <v>1000</v>
      </c>
      <c r="H59" s="291"/>
      <c r="I59" s="291"/>
      <c r="J59" s="291"/>
      <c r="K59" s="291">
        <v>5000</v>
      </c>
      <c r="L59" s="291"/>
      <c r="M59" s="291">
        <v>10000</v>
      </c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>
        <v>30000</v>
      </c>
      <c r="AA59" s="291">
        <v>35000</v>
      </c>
      <c r="AB59" s="291">
        <v>40000</v>
      </c>
      <c r="AC59" s="291">
        <v>45000</v>
      </c>
      <c r="AD59" s="291">
        <v>50000</v>
      </c>
      <c r="AE59" s="291">
        <v>55000</v>
      </c>
      <c r="AF59" s="291">
        <v>60000</v>
      </c>
      <c r="AG59" s="291">
        <v>65000</v>
      </c>
      <c r="AH59" s="291">
        <v>70000</v>
      </c>
      <c r="AI59" s="291">
        <v>75000</v>
      </c>
      <c r="AJ59" s="291">
        <v>80000</v>
      </c>
      <c r="AK59" s="291">
        <v>85000</v>
      </c>
      <c r="AL59" s="291">
        <v>90000</v>
      </c>
      <c r="AM59" s="291">
        <v>95000</v>
      </c>
      <c r="AN59" s="292">
        <v>100000</v>
      </c>
      <c r="AO59" s="291">
        <v>105000</v>
      </c>
      <c r="AP59" s="291">
        <v>110000</v>
      </c>
      <c r="AQ59" s="291">
        <v>115000</v>
      </c>
      <c r="AR59" s="291">
        <v>120000</v>
      </c>
      <c r="AS59" s="291">
        <v>125000</v>
      </c>
      <c r="AT59" s="291">
        <v>130000</v>
      </c>
      <c r="AU59" s="291">
        <v>135000</v>
      </c>
      <c r="AV59" s="291">
        <v>140000</v>
      </c>
      <c r="AW59" s="291">
        <v>145000</v>
      </c>
      <c r="AX59" s="291">
        <v>150000</v>
      </c>
      <c r="AY59" s="291">
        <v>155000</v>
      </c>
      <c r="AZ59" s="291">
        <v>160000</v>
      </c>
      <c r="BA59" s="291">
        <v>165000</v>
      </c>
      <c r="BB59" s="291">
        <v>170000</v>
      </c>
      <c r="BC59" s="291">
        <v>175000</v>
      </c>
      <c r="BD59" s="291">
        <v>180000</v>
      </c>
      <c r="BE59" s="291">
        <v>185000</v>
      </c>
      <c r="BF59" s="291">
        <v>190000</v>
      </c>
      <c r="BG59" s="291">
        <v>195000</v>
      </c>
      <c r="BH59" s="291">
        <v>200000</v>
      </c>
      <c r="BI59" s="291">
        <v>205000</v>
      </c>
      <c r="BJ59" s="291">
        <v>210000</v>
      </c>
      <c r="BK59" s="291">
        <v>215000</v>
      </c>
      <c r="BL59" s="291">
        <v>220000</v>
      </c>
      <c r="BM59" s="291">
        <v>225000</v>
      </c>
      <c r="BN59" s="291">
        <v>230000</v>
      </c>
      <c r="BO59" s="291">
        <v>235000</v>
      </c>
      <c r="BP59" s="291">
        <v>240000</v>
      </c>
      <c r="BQ59" s="291">
        <v>245000</v>
      </c>
      <c r="BR59" s="291">
        <v>250000</v>
      </c>
      <c r="BS59" s="291">
        <v>255000</v>
      </c>
      <c r="BT59" s="291">
        <v>260000</v>
      </c>
      <c r="BU59" s="291">
        <v>265000</v>
      </c>
      <c r="BV59" s="291">
        <v>270000</v>
      </c>
      <c r="BW59" s="291">
        <v>275000</v>
      </c>
      <c r="BX59" s="291">
        <v>280000</v>
      </c>
      <c r="BY59" s="291">
        <v>285000</v>
      </c>
      <c r="BZ59" s="291">
        <v>290000</v>
      </c>
      <c r="CA59" s="291">
        <v>295000</v>
      </c>
      <c r="CB59" s="291">
        <v>300000</v>
      </c>
    </row>
    <row r="60" spans="2:80" s="5" customFormat="1" ht="18">
      <c r="B60" s="13"/>
      <c r="C60" s="7"/>
      <c r="D60" s="7"/>
      <c r="E60" s="7"/>
      <c r="F60" s="7"/>
      <c r="G60" s="7"/>
      <c r="H60" s="7"/>
      <c r="I60" s="7"/>
      <c r="J60" s="7"/>
      <c r="K60" s="7"/>
      <c r="L60" s="7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294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</row>
    <row r="61" spans="2:80" s="5" customFormat="1" ht="18">
      <c r="B61" s="33">
        <f>[3]Master!A61</f>
        <v>0</v>
      </c>
      <c r="C61" s="1" t="e">
        <f>VLOOKUP(B61,[3]Master!$A$13:$D$37,2,0)</f>
        <v>#N/A</v>
      </c>
      <c r="D61" s="3">
        <v>6.9</v>
      </c>
      <c r="E61" s="3"/>
      <c r="F61" s="25" t="e">
        <f>VLOOKUP(B61,[3]Master!$A$6:$D$39,4,0)</f>
        <v>#N/A</v>
      </c>
      <c r="G61" s="25"/>
      <c r="H61" s="25"/>
      <c r="I61" s="25"/>
      <c r="J61" s="25"/>
      <c r="K61" s="25"/>
      <c r="L61" s="25"/>
      <c r="M61" s="16">
        <f>$D$4*$F$4</f>
        <v>0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>
        <f>$D$4*$F$4</f>
        <v>0</v>
      </c>
      <c r="AA61" s="16"/>
      <c r="AB61" s="16">
        <f>$D$4*$F$4</f>
        <v>0</v>
      </c>
      <c r="AC61" s="16"/>
      <c r="AD61" s="16">
        <f>$D$4*$F$4</f>
        <v>0</v>
      </c>
      <c r="AE61" s="16"/>
      <c r="AF61" s="16">
        <f>$D$4*$F$4</f>
        <v>0</v>
      </c>
      <c r="AG61" s="16"/>
      <c r="AH61" s="16">
        <f>$D$4*$F$4</f>
        <v>0</v>
      </c>
      <c r="AI61" s="16"/>
      <c r="AJ61" s="16">
        <f>$D$4*$F$4</f>
        <v>0</v>
      </c>
      <c r="AK61" s="16"/>
      <c r="AL61" s="16">
        <f>$D$4*$F$4</f>
        <v>0</v>
      </c>
      <c r="AM61" s="16"/>
      <c r="AN61" s="16">
        <f>$D$4*$F$4</f>
        <v>0</v>
      </c>
      <c r="AO61" s="16"/>
      <c r="AP61" s="16">
        <f>$D$4*$F$4</f>
        <v>0</v>
      </c>
      <c r="AQ61" s="16"/>
      <c r="AR61" s="16">
        <f>$D$4*$F$4</f>
        <v>0</v>
      </c>
      <c r="AS61" s="16"/>
      <c r="AT61" s="16">
        <f>$D$4*$F$4</f>
        <v>0</v>
      </c>
      <c r="AU61" s="16"/>
      <c r="AV61" s="16">
        <f>$D$4*$F$4</f>
        <v>0</v>
      </c>
      <c r="AW61" s="16"/>
      <c r="AX61" s="16">
        <f>$D$4*$F$4</f>
        <v>0</v>
      </c>
      <c r="AY61" s="16"/>
      <c r="AZ61" s="16">
        <f>$D$4*$F$4</f>
        <v>0</v>
      </c>
      <c r="BA61" s="16"/>
      <c r="BB61" s="16">
        <f>$D$4*$F$4</f>
        <v>0</v>
      </c>
      <c r="BC61" s="16"/>
      <c r="BD61" s="16">
        <f>$D$4*$F$4</f>
        <v>0</v>
      </c>
      <c r="BE61" s="16"/>
      <c r="BF61" s="16">
        <f>$D$4*$F$4</f>
        <v>0</v>
      </c>
      <c r="BG61" s="16"/>
      <c r="BH61" s="16">
        <f>$D$4*$F$4</f>
        <v>0</v>
      </c>
      <c r="BI61" s="16"/>
      <c r="BJ61" s="16">
        <f>$D$4*$F$4</f>
        <v>0</v>
      </c>
      <c r="BK61" s="16"/>
      <c r="BL61" s="16">
        <f>$D$4*$F$4</f>
        <v>0</v>
      </c>
      <c r="BM61" s="16"/>
      <c r="BN61" s="16">
        <f>$D$4*$F$4</f>
        <v>0</v>
      </c>
      <c r="BO61" s="16"/>
      <c r="BP61" s="16">
        <f>$D$4*$F$4</f>
        <v>0</v>
      </c>
      <c r="BQ61" s="16"/>
      <c r="BR61" s="16">
        <f>$D$4*$F$4</f>
        <v>0</v>
      </c>
      <c r="BS61" s="16"/>
      <c r="BT61" s="16">
        <f>$D$4*$F$4</f>
        <v>0</v>
      </c>
      <c r="BU61" s="16"/>
      <c r="BV61" s="16">
        <f>$D$4*$F$4</f>
        <v>0</v>
      </c>
      <c r="BW61" s="16"/>
      <c r="BX61" s="16">
        <f>$D$4*$F$4</f>
        <v>0</v>
      </c>
      <c r="BY61" s="16"/>
      <c r="BZ61" s="16">
        <f>$D$4*$F$4</f>
        <v>0</v>
      </c>
      <c r="CA61" s="16"/>
      <c r="CB61" s="16">
        <f>$D$4*$F$4</f>
        <v>0</v>
      </c>
    </row>
    <row r="62" spans="2:80" s="5" customFormat="1" ht="18">
      <c r="B62" s="637">
        <f>[3]Master!A78</f>
        <v>0</v>
      </c>
      <c r="C62" s="1" t="e">
        <f>VLOOKUP(B62,[3]Master!$A$13:$D$37,2,0)</f>
        <v>#N/A</v>
      </c>
      <c r="D62" s="3">
        <v>1</v>
      </c>
      <c r="E62" s="3"/>
      <c r="F62" s="25" t="e">
        <f>VLOOKUP(B62,[3]Master!$A$6:$D$39,4,0)</f>
        <v>#N/A</v>
      </c>
      <c r="G62" s="25"/>
      <c r="H62" s="25"/>
      <c r="I62" s="25"/>
      <c r="J62" s="25"/>
      <c r="K62" s="25"/>
      <c r="L62" s="25"/>
      <c r="M62" s="16">
        <f>$D$5*$F$5</f>
        <v>0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>
        <f>$D$5*$F$5</f>
        <v>0</v>
      </c>
      <c r="AA62" s="16"/>
      <c r="AB62" s="16">
        <f>$D$5*$F$5</f>
        <v>0</v>
      </c>
      <c r="AC62" s="16"/>
      <c r="AD62" s="16">
        <f>$D$5*$F$5</f>
        <v>0</v>
      </c>
      <c r="AE62" s="16"/>
      <c r="AF62" s="16">
        <f>$D$5*$F$5</f>
        <v>0</v>
      </c>
      <c r="AG62" s="16"/>
      <c r="AH62" s="16">
        <f>$D$5*$F$5</f>
        <v>0</v>
      </c>
      <c r="AI62" s="16"/>
      <c r="AJ62" s="16">
        <f>$D$5*$F$5</f>
        <v>0</v>
      </c>
      <c r="AK62" s="16"/>
      <c r="AL62" s="16">
        <f>$D$5*$F$5</f>
        <v>0</v>
      </c>
      <c r="AM62" s="16"/>
      <c r="AN62" s="296">
        <f>$D$5*$F$5</f>
        <v>0</v>
      </c>
      <c r="AO62" s="16"/>
      <c r="AP62" s="16">
        <f>$D$5*$F$5</f>
        <v>0</v>
      </c>
      <c r="AQ62" s="16"/>
      <c r="AR62" s="16">
        <f>$D$5*$F$5</f>
        <v>0</v>
      </c>
      <c r="AS62" s="16"/>
      <c r="AT62" s="16">
        <f>$D$5*$F$5</f>
        <v>0</v>
      </c>
      <c r="AU62" s="16"/>
      <c r="AV62" s="16">
        <f>$D$5*$F$5</f>
        <v>0</v>
      </c>
      <c r="AW62" s="16"/>
      <c r="AX62" s="16">
        <f>$D$5*$F$5</f>
        <v>0</v>
      </c>
      <c r="AY62" s="16"/>
      <c r="AZ62" s="16">
        <f>$D$5*$F$5</f>
        <v>0</v>
      </c>
      <c r="BA62" s="16"/>
      <c r="BB62" s="16">
        <f>$D$5*$F$5</f>
        <v>0</v>
      </c>
      <c r="BC62" s="16"/>
      <c r="BD62" s="16">
        <f>$D$5*$F$5</f>
        <v>0</v>
      </c>
      <c r="BE62" s="16"/>
      <c r="BF62" s="16">
        <f>$D$5*$F$5</f>
        <v>0</v>
      </c>
      <c r="BG62" s="16"/>
      <c r="BH62" s="16">
        <f>$D$5*$F$5</f>
        <v>0</v>
      </c>
      <c r="BI62" s="16"/>
      <c r="BJ62" s="16">
        <f>$D$5*$F$5</f>
        <v>0</v>
      </c>
      <c r="BK62" s="16"/>
      <c r="BL62" s="16">
        <f>$D$5*$F$5</f>
        <v>0</v>
      </c>
      <c r="BM62" s="16"/>
      <c r="BN62" s="16">
        <f>$D$5*$F$5</f>
        <v>0</v>
      </c>
      <c r="BO62" s="16"/>
      <c r="BP62" s="16">
        <f>$D$5*$F$5</f>
        <v>0</v>
      </c>
      <c r="BQ62" s="16"/>
      <c r="BR62" s="16">
        <f>$D$5*$F$5</f>
        <v>0</v>
      </c>
      <c r="BS62" s="16"/>
      <c r="BT62" s="16">
        <f>$D$5*$F$5</f>
        <v>0</v>
      </c>
      <c r="BU62" s="16"/>
      <c r="BV62" s="16">
        <f>$D$5*$F$5</f>
        <v>0</v>
      </c>
      <c r="BW62" s="16"/>
      <c r="BX62" s="16">
        <f>$D$5*$F$5</f>
        <v>0</v>
      </c>
      <c r="BY62" s="16"/>
      <c r="BZ62" s="16">
        <f>$D$5*$F$5</f>
        <v>0</v>
      </c>
      <c r="CA62" s="16"/>
      <c r="CB62" s="16">
        <f>$D$5*$F$5</f>
        <v>0</v>
      </c>
    </row>
    <row r="63" spans="2:80" s="41" customFormat="1" ht="18">
      <c r="B63" s="32">
        <f>[3]Master!A76</f>
        <v>0</v>
      </c>
      <c r="C63" s="1" t="e">
        <f>VLOOKUP(B63,[3]Master!$A$13:$D$37,2,0)</f>
        <v>#N/A</v>
      </c>
      <c r="D63" s="3">
        <v>1</v>
      </c>
      <c r="E63" s="3"/>
      <c r="F63" s="25" t="e">
        <f>VLOOKUP(B63,[3]Master!$A$6:$D$39,4,0)</f>
        <v>#N/A</v>
      </c>
      <c r="G63" s="297"/>
      <c r="H63" s="297"/>
      <c r="I63" s="297"/>
      <c r="J63" s="297"/>
      <c r="K63" s="297"/>
      <c r="L63" s="297"/>
      <c r="M63" s="298">
        <f>$D$6*$F$6</f>
        <v>0</v>
      </c>
      <c r="N63" s="298"/>
      <c r="O63" s="298"/>
      <c r="P63" s="298"/>
      <c r="Q63" s="298"/>
      <c r="R63" s="298"/>
      <c r="S63" s="298"/>
      <c r="T63" s="298"/>
      <c r="U63" s="298"/>
      <c r="V63" s="298"/>
      <c r="W63" s="298"/>
      <c r="X63" s="298"/>
      <c r="Y63" s="298"/>
      <c r="Z63" s="298">
        <f>$D$6*$F$6</f>
        <v>0</v>
      </c>
      <c r="AA63" s="298"/>
      <c r="AB63" s="298">
        <f>$D$6*$F$6</f>
        <v>0</v>
      </c>
      <c r="AC63" s="298"/>
      <c r="AD63" s="298">
        <f>$D$6*$F$6</f>
        <v>0</v>
      </c>
      <c r="AE63" s="298"/>
      <c r="AF63" s="298">
        <f>$D$6*$F$6</f>
        <v>0</v>
      </c>
      <c r="AG63" s="298"/>
      <c r="AH63" s="298">
        <f>$D$6*$F$6</f>
        <v>0</v>
      </c>
      <c r="AI63" s="298"/>
      <c r="AJ63" s="298">
        <f>$D$6*$F$6</f>
        <v>0</v>
      </c>
      <c r="AK63" s="298"/>
      <c r="AL63" s="298">
        <f>$D$6*$F$6</f>
        <v>0</v>
      </c>
      <c r="AM63" s="298"/>
      <c r="AN63" s="299">
        <f>$D$6*$F$6</f>
        <v>0</v>
      </c>
      <c r="AO63" s="298"/>
      <c r="AP63" s="298">
        <f>$D$6*$F$6</f>
        <v>0</v>
      </c>
      <c r="AQ63" s="298"/>
      <c r="AR63" s="298">
        <f>$D$6*$F$6</f>
        <v>0</v>
      </c>
      <c r="AS63" s="298"/>
      <c r="AT63" s="298">
        <f>$D$6*$F$6</f>
        <v>0</v>
      </c>
      <c r="AU63" s="298"/>
      <c r="AV63" s="298">
        <f>$D$6*$F$6</f>
        <v>0</v>
      </c>
      <c r="AW63" s="298"/>
      <c r="AX63" s="298">
        <f>$D$6*$F$6</f>
        <v>0</v>
      </c>
      <c r="AY63" s="298"/>
      <c r="AZ63" s="298">
        <f>$D$6*$F$6</f>
        <v>0</v>
      </c>
      <c r="BA63" s="298"/>
      <c r="BB63" s="298">
        <f>$D$6*$F$6</f>
        <v>0</v>
      </c>
      <c r="BC63" s="298"/>
      <c r="BD63" s="298">
        <f>$D$6*$F$6</f>
        <v>0</v>
      </c>
      <c r="BE63" s="298"/>
      <c r="BF63" s="298">
        <f>$D$6*$F$6</f>
        <v>0</v>
      </c>
      <c r="BG63" s="298"/>
      <c r="BH63" s="298">
        <f>$D$6*$F$6</f>
        <v>0</v>
      </c>
      <c r="BI63" s="298"/>
      <c r="BJ63" s="298">
        <f>$D$6*$F$6</f>
        <v>0</v>
      </c>
      <c r="BK63" s="298"/>
      <c r="BL63" s="298">
        <f>$D$6*$F$6</f>
        <v>0</v>
      </c>
      <c r="BM63" s="298"/>
      <c r="BN63" s="298">
        <f>$D$6*$F$6</f>
        <v>0</v>
      </c>
      <c r="BO63" s="298"/>
      <c r="BP63" s="298">
        <f>$D$6*$F$6</f>
        <v>0</v>
      </c>
      <c r="BQ63" s="298"/>
      <c r="BR63" s="298">
        <f>$D$6*$F$6</f>
        <v>0</v>
      </c>
      <c r="BS63" s="298"/>
      <c r="BT63" s="298">
        <f>$D$6*$F$6</f>
        <v>0</v>
      </c>
      <c r="BU63" s="298"/>
      <c r="BV63" s="298">
        <f>$D$6*$F$6</f>
        <v>0</v>
      </c>
      <c r="BW63" s="298"/>
      <c r="BX63" s="298">
        <f>$D$6*$F$6</f>
        <v>0</v>
      </c>
      <c r="BY63" s="298"/>
      <c r="BZ63" s="298">
        <f>$D$6*$F$6</f>
        <v>0</v>
      </c>
      <c r="CA63" s="298"/>
      <c r="CB63" s="298">
        <f>$D$6*$F$6</f>
        <v>0</v>
      </c>
    </row>
    <row r="64" spans="2:80" s="5" customFormat="1" ht="18">
      <c r="B64" s="637">
        <f>[3]Master!A82</f>
        <v>0</v>
      </c>
      <c r="C64" s="1" t="e">
        <f>VLOOKUP(B64,[3]Master!$A$13:$D$37,2,0)</f>
        <v>#N/A</v>
      </c>
      <c r="D64" s="3">
        <v>1</v>
      </c>
      <c r="E64" s="3"/>
      <c r="F64" s="25" t="e">
        <f>VLOOKUP(B64,[3]Master!$A$6:$D$39,4,0)</f>
        <v>#N/A</v>
      </c>
      <c r="G64" s="25"/>
      <c r="H64" s="25"/>
      <c r="I64" s="25"/>
      <c r="J64" s="25"/>
      <c r="K64" s="25"/>
      <c r="L64" s="25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 t="e">
        <f>$D$7*$F$7</f>
        <v>#VALUE!</v>
      </c>
      <c r="AA64" s="16"/>
      <c r="AB64" s="16"/>
      <c r="AC64" s="16"/>
      <c r="AD64" s="16"/>
      <c r="AE64" s="16"/>
      <c r="AF64" s="16" t="e">
        <f>$D$7*$F$7</f>
        <v>#VALUE!</v>
      </c>
      <c r="AG64" s="16"/>
      <c r="AH64" s="16"/>
      <c r="AI64" s="16"/>
      <c r="AJ64" s="16"/>
      <c r="AK64" s="16"/>
      <c r="AL64" s="16" t="e">
        <f>$D$7*$F$7</f>
        <v>#VALUE!</v>
      </c>
      <c r="AM64" s="16"/>
      <c r="AN64" s="296"/>
      <c r="AO64" s="16"/>
      <c r="AP64" s="16"/>
      <c r="AQ64" s="16"/>
      <c r="AR64" s="16" t="e">
        <f>$D$7*$F$7</f>
        <v>#VALUE!</v>
      </c>
      <c r="AS64" s="16"/>
      <c r="AT64" s="16"/>
      <c r="AU64" s="16"/>
      <c r="AV64" s="16"/>
      <c r="AW64" s="16"/>
      <c r="AX64" s="16"/>
      <c r="AY64" s="16"/>
      <c r="AZ64" s="16" t="e">
        <f>$D$7*$F$7</f>
        <v>#VALUE!</v>
      </c>
      <c r="BA64" s="16"/>
      <c r="BB64" s="300"/>
      <c r="BC64" s="300"/>
      <c r="BD64" s="300"/>
      <c r="BE64" s="300"/>
      <c r="BF64" s="300"/>
      <c r="BG64" s="300"/>
      <c r="BH64" s="16" t="e">
        <f>$D$7*$F$7</f>
        <v>#VALUE!</v>
      </c>
      <c r="BI64" s="16"/>
      <c r="BJ64" s="16"/>
      <c r="BK64" s="16"/>
      <c r="BL64" s="300"/>
      <c r="BM64" s="300"/>
      <c r="BN64" s="300"/>
      <c r="BO64" s="300"/>
      <c r="BP64" s="16" t="e">
        <f>$D$7*$F$7</f>
        <v>#VALUE!</v>
      </c>
      <c r="BQ64" s="16"/>
      <c r="BR64" s="16"/>
      <c r="BS64" s="16"/>
      <c r="BT64" s="16"/>
      <c r="BU64" s="16"/>
      <c r="BV64" s="16"/>
      <c r="BW64" s="16"/>
      <c r="BX64" s="16" t="e">
        <f>$D$7*$F$7</f>
        <v>#VALUE!</v>
      </c>
      <c r="BY64" s="16"/>
      <c r="BZ64" s="16"/>
      <c r="CA64" s="16"/>
      <c r="CB64" s="16"/>
    </row>
    <row r="65" spans="2:80" s="5" customFormat="1" ht="18">
      <c r="B65" s="637">
        <f>[3]Master!A77</f>
        <v>0</v>
      </c>
      <c r="C65" s="1" t="e">
        <f>VLOOKUP(B65,[3]Master!$A$13:$D$37,2,0)</f>
        <v>#N/A</v>
      </c>
      <c r="D65" s="3">
        <v>1</v>
      </c>
      <c r="E65" s="3"/>
      <c r="F65" s="25" t="e">
        <f>VLOOKUP(B65,[3]Master!$A$6:$D$39,4,0)</f>
        <v>#N/A</v>
      </c>
      <c r="G65" s="25"/>
      <c r="H65" s="25"/>
      <c r="I65" s="25"/>
      <c r="J65" s="25"/>
      <c r="K65" s="25"/>
      <c r="L65" s="25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>
        <f>$D$8*$F$8</f>
        <v>0</v>
      </c>
      <c r="AA65" s="16"/>
      <c r="AB65" s="16"/>
      <c r="AC65" s="16"/>
      <c r="AD65" s="16"/>
      <c r="AE65" s="16"/>
      <c r="AF65" s="16">
        <f>$D$8*$F$8</f>
        <v>0</v>
      </c>
      <c r="AG65" s="16"/>
      <c r="AH65" s="16"/>
      <c r="AI65" s="16"/>
      <c r="AJ65" s="16"/>
      <c r="AK65" s="16"/>
      <c r="AL65" s="16">
        <f>$D$8*$F$8</f>
        <v>0</v>
      </c>
      <c r="AM65" s="16"/>
      <c r="AN65" s="296"/>
      <c r="AO65" s="16"/>
      <c r="AP65" s="16"/>
      <c r="AQ65" s="16"/>
      <c r="AR65" s="16">
        <f>$D$8*$F$8</f>
        <v>0</v>
      </c>
      <c r="AS65" s="16"/>
      <c r="AT65" s="16"/>
      <c r="AU65" s="16"/>
      <c r="AV65" s="16"/>
      <c r="AW65" s="16"/>
      <c r="AX65" s="16">
        <f>$D$8*$F$8</f>
        <v>0</v>
      </c>
      <c r="AY65" s="16"/>
      <c r="AZ65" s="16"/>
      <c r="BA65" s="16"/>
      <c r="BB65" s="300"/>
      <c r="BC65" s="300"/>
      <c r="BD65" s="16">
        <f>$D$8*$F$8</f>
        <v>0</v>
      </c>
      <c r="BE65" s="16"/>
      <c r="BF65" s="300"/>
      <c r="BG65" s="300"/>
      <c r="BH65" s="16"/>
      <c r="BI65" s="16"/>
      <c r="BJ65" s="16">
        <f>$D$8*$F$8</f>
        <v>0</v>
      </c>
      <c r="BK65" s="16"/>
      <c r="BL65" s="300"/>
      <c r="BM65" s="300"/>
      <c r="BN65" s="300"/>
      <c r="BO65" s="300"/>
      <c r="BP65" s="16">
        <f>$D$8*$F$8</f>
        <v>0</v>
      </c>
      <c r="BQ65" s="16"/>
      <c r="BR65" s="16"/>
      <c r="BS65" s="16"/>
      <c r="BT65" s="16"/>
      <c r="BU65" s="16"/>
      <c r="BV65" s="16">
        <f>$D$8*$F$8</f>
        <v>0</v>
      </c>
      <c r="BW65" s="16"/>
      <c r="BX65" s="16"/>
      <c r="BY65" s="16"/>
      <c r="BZ65" s="16"/>
      <c r="CA65" s="16"/>
      <c r="CB65" s="16">
        <f>$D$8*$F$8</f>
        <v>0</v>
      </c>
    </row>
    <row r="66" spans="2:80" s="5" customFormat="1" ht="18">
      <c r="B66" s="33">
        <f>[3]Master!A70</f>
        <v>0</v>
      </c>
      <c r="C66" s="1" t="e">
        <f>VLOOKUP(B66,[3]Master!$A$13:$D$37,2,0)</f>
        <v>#N/A</v>
      </c>
      <c r="D66" s="3">
        <v>9.8000000000000007</v>
      </c>
      <c r="E66" s="3"/>
      <c r="F66" s="25" t="e">
        <f>VLOOKUP(B66,[3]Master!$A$6:$D$39,4,0)</f>
        <v>#N/A</v>
      </c>
      <c r="G66" s="25"/>
      <c r="H66" s="25"/>
      <c r="I66" s="25"/>
      <c r="J66" s="25"/>
      <c r="K66" s="25"/>
      <c r="L66" s="25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29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 t="e">
        <f>D66*F66</f>
        <v>#N/A</v>
      </c>
      <c r="BA66" s="16"/>
      <c r="BB66" s="300"/>
      <c r="BC66" s="300"/>
      <c r="BD66" s="300"/>
      <c r="BE66" s="300"/>
      <c r="BF66" s="300"/>
      <c r="BG66" s="300"/>
      <c r="BH66" s="300"/>
      <c r="BI66" s="300"/>
      <c r="BJ66" s="16"/>
      <c r="BK66" s="16"/>
      <c r="BL66" s="300"/>
      <c r="BM66" s="300"/>
      <c r="BN66" s="300"/>
      <c r="BO66" s="300"/>
      <c r="BP66" s="16">
        <f>+$F$9*$D$9</f>
        <v>0</v>
      </c>
      <c r="BQ66" s="16"/>
      <c r="BR66" s="16"/>
      <c r="BS66" s="16"/>
      <c r="BT66" s="16"/>
      <c r="BU66" s="16"/>
      <c r="BV66" s="16"/>
      <c r="BW66" s="16"/>
      <c r="BX66" s="300"/>
      <c r="BY66" s="300"/>
      <c r="BZ66" s="16"/>
      <c r="CA66" s="16"/>
      <c r="CB66" s="16"/>
    </row>
    <row r="67" spans="2:80" s="5" customFormat="1" ht="18">
      <c r="B67" s="33">
        <f>[3]Master!A71</f>
        <v>0</v>
      </c>
      <c r="C67" s="1" t="e">
        <f>VLOOKUP(B67,[3]Master!$A$13:$D$37,2,0)</f>
        <v>#N/A</v>
      </c>
      <c r="D67" s="3">
        <v>3</v>
      </c>
      <c r="E67" s="3"/>
      <c r="F67" s="25" t="e">
        <f>VLOOKUP(B67,[3]Master!$A$6:$D$39,4,0)</f>
        <v>#N/A</v>
      </c>
      <c r="G67" s="25"/>
      <c r="H67" s="25"/>
      <c r="I67" s="25"/>
      <c r="J67" s="25"/>
      <c r="K67" s="25"/>
      <c r="L67" s="25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>
        <f>$D$10*$F$10</f>
        <v>0</v>
      </c>
      <c r="AC67" s="16"/>
      <c r="AD67" s="16"/>
      <c r="AE67" s="16"/>
      <c r="AF67" s="16"/>
      <c r="AG67" s="16"/>
      <c r="AH67" s="16"/>
      <c r="AI67" s="16"/>
      <c r="AJ67" s="16">
        <f>$D$10*$F$10</f>
        <v>0</v>
      </c>
      <c r="AK67" s="16"/>
      <c r="AL67" s="16"/>
      <c r="AM67" s="16"/>
      <c r="AN67" s="296"/>
      <c r="AO67" s="16"/>
      <c r="AP67" s="16"/>
      <c r="AQ67" s="16"/>
      <c r="AR67" s="16">
        <f>$D$10*$F$10</f>
        <v>0</v>
      </c>
      <c r="AS67" s="16"/>
      <c r="AT67" s="16"/>
      <c r="AU67" s="16"/>
      <c r="AV67" s="16"/>
      <c r="AW67" s="16"/>
      <c r="AX67" s="16"/>
      <c r="AY67" s="16"/>
      <c r="AZ67" s="16">
        <f>$D$10*$F$10</f>
        <v>0</v>
      </c>
      <c r="BA67" s="16"/>
      <c r="BB67" s="300"/>
      <c r="BC67" s="300"/>
      <c r="BD67" s="300"/>
      <c r="BE67" s="300"/>
      <c r="BF67" s="300"/>
      <c r="BG67" s="300"/>
      <c r="BH67" s="16">
        <f>$D$10*$F$10</f>
        <v>0</v>
      </c>
      <c r="BI67" s="16"/>
      <c r="BJ67" s="16"/>
      <c r="BK67" s="16"/>
      <c r="BL67" s="300"/>
      <c r="BM67" s="300"/>
      <c r="BN67" s="300"/>
      <c r="BO67" s="300"/>
      <c r="BP67" s="16">
        <f>$D$10*$F$10</f>
        <v>0</v>
      </c>
      <c r="BQ67" s="16"/>
      <c r="BR67" s="16"/>
      <c r="BS67" s="16"/>
      <c r="BT67" s="16"/>
      <c r="BU67" s="16"/>
      <c r="BV67" s="16"/>
      <c r="BW67" s="16"/>
      <c r="BX67" s="16">
        <f>$D$10*$F$10</f>
        <v>0</v>
      </c>
      <c r="BY67" s="16"/>
      <c r="BZ67" s="16"/>
      <c r="CA67" s="16"/>
      <c r="CB67" s="16"/>
    </row>
    <row r="68" spans="2:80" s="5" customFormat="1" ht="18">
      <c r="B68" s="33">
        <f>[3]Master!A72</f>
        <v>0</v>
      </c>
      <c r="C68" s="1" t="e">
        <f>VLOOKUP(B68,[3]Master!$A$13:$D$37,2,0)</f>
        <v>#N/A</v>
      </c>
      <c r="D68" s="3">
        <v>2</v>
      </c>
      <c r="E68" s="3"/>
      <c r="F68" s="25" t="e">
        <f>VLOOKUP(B68,[3]Master!$A$6:$D$39,4,0)</f>
        <v>#N/A</v>
      </c>
      <c r="G68" s="25"/>
      <c r="H68" s="25"/>
      <c r="I68" s="25"/>
      <c r="J68" s="25"/>
      <c r="K68" s="25"/>
      <c r="L68" s="25"/>
      <c r="M68" s="16" t="e">
        <f>#REF!*#REF!</f>
        <v>#REF!</v>
      </c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 t="e">
        <f>#REF!*#REF!</f>
        <v>#REF!</v>
      </c>
      <c r="AA68" s="16"/>
      <c r="AB68" s="16" t="e">
        <f>#REF!*#REF!</f>
        <v>#REF!</v>
      </c>
      <c r="AC68" s="16"/>
      <c r="AD68" s="16" t="e">
        <f>#REF!*#REF!</f>
        <v>#REF!</v>
      </c>
      <c r="AE68" s="16"/>
      <c r="AF68" s="16" t="e">
        <f>#REF!*#REF!</f>
        <v>#REF!</v>
      </c>
      <c r="AG68" s="16"/>
      <c r="AH68" s="16" t="e">
        <f>#REF!*#REF!</f>
        <v>#REF!</v>
      </c>
      <c r="AI68" s="16"/>
      <c r="AJ68" s="16" t="e">
        <f>#REF!*#REF!</f>
        <v>#REF!</v>
      </c>
      <c r="AK68" s="16"/>
      <c r="AL68" s="16" t="e">
        <f>#REF!*#REF!</f>
        <v>#REF!</v>
      </c>
      <c r="AM68" s="16"/>
      <c r="AN68" s="296" t="e">
        <f>#REF!*#REF!</f>
        <v>#REF!</v>
      </c>
      <c r="AO68" s="16"/>
      <c r="AP68" s="16" t="e">
        <f>#REF!*#REF!</f>
        <v>#REF!</v>
      </c>
      <c r="AQ68" s="16"/>
      <c r="AR68" s="16" t="e">
        <f>#REF!*#REF!</f>
        <v>#REF!</v>
      </c>
      <c r="AS68" s="16"/>
      <c r="AT68" s="16" t="e">
        <f>#REF!*#REF!</f>
        <v>#REF!</v>
      </c>
      <c r="AU68" s="16"/>
      <c r="AV68" s="16" t="e">
        <f>#REF!*#REF!</f>
        <v>#REF!</v>
      </c>
      <c r="AW68" s="16"/>
      <c r="AX68" s="16" t="e">
        <f>#REF!*#REF!</f>
        <v>#REF!</v>
      </c>
      <c r="AY68" s="16"/>
      <c r="AZ68" s="16" t="e">
        <f>#REF!*#REF!</f>
        <v>#REF!</v>
      </c>
      <c r="BA68" s="16"/>
      <c r="BB68" s="16" t="e">
        <f>#REF!*#REF!</f>
        <v>#REF!</v>
      </c>
      <c r="BC68" s="16"/>
      <c r="BD68" s="16" t="e">
        <f>#REF!*#REF!</f>
        <v>#REF!</v>
      </c>
      <c r="BE68" s="16"/>
      <c r="BF68" s="16" t="e">
        <f>#REF!*#REF!</f>
        <v>#REF!</v>
      </c>
      <c r="BG68" s="16"/>
      <c r="BH68" s="16" t="e">
        <f>#REF!*#REF!</f>
        <v>#REF!</v>
      </c>
      <c r="BI68" s="16"/>
      <c r="BJ68" s="16" t="e">
        <f>#REF!*#REF!</f>
        <v>#REF!</v>
      </c>
      <c r="BK68" s="16"/>
      <c r="BL68" s="16" t="e">
        <f>#REF!*#REF!</f>
        <v>#REF!</v>
      </c>
      <c r="BM68" s="16"/>
      <c r="BN68" s="16" t="e">
        <f>#REF!*#REF!</f>
        <v>#REF!</v>
      </c>
      <c r="BO68" s="16"/>
      <c r="BP68" s="16" t="e">
        <f>#REF!*#REF!</f>
        <v>#REF!</v>
      </c>
      <c r="BQ68" s="16"/>
      <c r="BR68" s="16" t="e">
        <f>#REF!*#REF!</f>
        <v>#REF!</v>
      </c>
      <c r="BS68" s="16"/>
      <c r="BT68" s="16" t="e">
        <f>#REF!*#REF!</f>
        <v>#REF!</v>
      </c>
      <c r="BU68" s="16"/>
      <c r="BV68" s="16" t="e">
        <f>#REF!*#REF!</f>
        <v>#REF!</v>
      </c>
      <c r="BW68" s="16"/>
      <c r="BX68" s="16" t="e">
        <f>#REF!*#REF!</f>
        <v>#REF!</v>
      </c>
      <c r="BY68" s="16"/>
      <c r="BZ68" s="16" t="e">
        <f>#REF!*#REF!</f>
        <v>#REF!</v>
      </c>
      <c r="CA68" s="16"/>
      <c r="CB68" s="16" t="e">
        <f>#REF!*#REF!</f>
        <v>#REF!</v>
      </c>
    </row>
    <row r="69" spans="2:80" s="5" customFormat="1" ht="18">
      <c r="B69" s="33">
        <f>[3]Master!A83</f>
        <v>0</v>
      </c>
      <c r="C69" s="1" t="e">
        <f>VLOOKUP(B69,[3]Master!$A$13:$D$37,2,0)</f>
        <v>#N/A</v>
      </c>
      <c r="D69" s="3">
        <v>1</v>
      </c>
      <c r="E69" s="3"/>
      <c r="F69" s="25" t="e">
        <f>VLOOKUP(B69,[3]Master!$A$6:$D$39,4,0)</f>
        <v>#N/A</v>
      </c>
      <c r="G69" s="25"/>
      <c r="H69" s="25"/>
      <c r="I69" s="25"/>
      <c r="J69" s="25"/>
      <c r="K69" s="25"/>
      <c r="L69" s="25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29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 t="e">
        <f>#REF!*#REF!</f>
        <v>#REF!</v>
      </c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</row>
    <row r="70" spans="2:80" s="5" customFormat="1" ht="18">
      <c r="B70" s="637">
        <f>[3]Master!A84</f>
        <v>0</v>
      </c>
      <c r="C70" s="1" t="e">
        <f>VLOOKUP(B70,[3]Master!$A$13:$D$37,2,0)</f>
        <v>#N/A</v>
      </c>
      <c r="D70" s="3">
        <v>1</v>
      </c>
      <c r="E70" s="3"/>
      <c r="F70" s="25" t="e">
        <f>VLOOKUP(B70,[3]Master!$A$6:$D$39,4,0)</f>
        <v>#N/A</v>
      </c>
      <c r="G70" s="25"/>
      <c r="H70" s="25"/>
      <c r="I70" s="25"/>
      <c r="J70" s="25"/>
      <c r="K70" s="25"/>
      <c r="L70" s="25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29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 t="e">
        <f>#REF!*#REF!</f>
        <v>#REF!</v>
      </c>
      <c r="BA70" s="16"/>
      <c r="BB70" s="300"/>
      <c r="BC70" s="300"/>
      <c r="BD70" s="300"/>
      <c r="BE70" s="300"/>
      <c r="BF70" s="300"/>
      <c r="BG70" s="300"/>
      <c r="BH70" s="16"/>
      <c r="BI70" s="16"/>
      <c r="BJ70" s="16"/>
      <c r="BK70" s="16"/>
      <c r="BL70" s="300"/>
      <c r="BM70" s="300"/>
      <c r="BN70" s="300"/>
      <c r="BO70" s="300"/>
      <c r="BP70" s="16" t="e">
        <f>#REF!*#REF!</f>
        <v>#REF!</v>
      </c>
      <c r="BQ70" s="16"/>
      <c r="BR70" s="16"/>
      <c r="BS70" s="16"/>
      <c r="BT70" s="16"/>
      <c r="BU70" s="16"/>
      <c r="BV70" s="16"/>
      <c r="BW70" s="16"/>
      <c r="BX70" s="16"/>
      <c r="BY70" s="16"/>
      <c r="BZ70" s="3"/>
      <c r="CA70" s="3"/>
      <c r="CB70" s="3"/>
    </row>
    <row r="71" spans="2:80" s="5" customFormat="1" ht="18">
      <c r="B71" s="637">
        <f>[3]Master!A63</f>
        <v>0</v>
      </c>
      <c r="C71" s="1" t="e">
        <f>VLOOKUP(B71,[3]Master!$A$13:$D$37,2,0)</f>
        <v>#N/A</v>
      </c>
      <c r="D71" s="3">
        <v>2.8</v>
      </c>
      <c r="E71" s="3"/>
      <c r="F71" s="25" t="e">
        <f>VLOOKUP(B71,[3]Master!$A$6:$D$39,4,0)</f>
        <v>#N/A</v>
      </c>
      <c r="G71" s="25"/>
      <c r="H71" s="25"/>
      <c r="I71" s="25"/>
      <c r="J71" s="25"/>
      <c r="K71" s="25"/>
      <c r="L71" s="25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>
        <f>$D$11*$F$11</f>
        <v>0</v>
      </c>
      <c r="AC71" s="16"/>
      <c r="AD71" s="16"/>
      <c r="AE71" s="16"/>
      <c r="AF71" s="16"/>
      <c r="AG71" s="16"/>
      <c r="AH71" s="16"/>
      <c r="AI71" s="16"/>
      <c r="AJ71" s="16">
        <f>$D$11*$F$11</f>
        <v>0</v>
      </c>
      <c r="AK71" s="16"/>
      <c r="AL71" s="16"/>
      <c r="AM71" s="16"/>
      <c r="AN71" s="296"/>
      <c r="AO71" s="16"/>
      <c r="AP71" s="16"/>
      <c r="AQ71" s="16"/>
      <c r="AR71" s="16">
        <f>$D$11*$F$11</f>
        <v>0</v>
      </c>
      <c r="AS71" s="16"/>
      <c r="AT71" s="16"/>
      <c r="AU71" s="16"/>
      <c r="AV71" s="16"/>
      <c r="AW71" s="16"/>
      <c r="AX71" s="16"/>
      <c r="AY71" s="16"/>
      <c r="AZ71" s="16">
        <f>$D$11*$F$11</f>
        <v>0</v>
      </c>
      <c r="BA71" s="16"/>
      <c r="BB71" s="300"/>
      <c r="BC71" s="300"/>
      <c r="BD71" s="300"/>
      <c r="BE71" s="300"/>
      <c r="BF71" s="300"/>
      <c r="BG71" s="300"/>
      <c r="BH71" s="16">
        <f>$D$11*$F$11</f>
        <v>0</v>
      </c>
      <c r="BI71" s="16"/>
      <c r="BJ71" s="16"/>
      <c r="BK71" s="16"/>
      <c r="BL71" s="300"/>
      <c r="BM71" s="300"/>
      <c r="BN71" s="300"/>
      <c r="BO71" s="300"/>
      <c r="BP71" s="16">
        <f>$D$11*$F$11</f>
        <v>0</v>
      </c>
      <c r="BQ71" s="16"/>
      <c r="BR71" s="16"/>
      <c r="BS71" s="16"/>
      <c r="BT71" s="16"/>
      <c r="BU71" s="16"/>
      <c r="BV71" s="16"/>
      <c r="BW71" s="16"/>
      <c r="BX71" s="16">
        <f>$D$11*$F$11</f>
        <v>0</v>
      </c>
      <c r="BY71" s="16"/>
      <c r="BZ71" s="3"/>
      <c r="CA71" s="3"/>
      <c r="CB71" s="3"/>
    </row>
    <row r="72" spans="2:80" s="5" customFormat="1" ht="18">
      <c r="B72" s="6"/>
      <c r="C72" s="6"/>
      <c r="D72" s="18"/>
      <c r="E72" s="18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301"/>
      <c r="AO72" s="22"/>
      <c r="AP72" s="22"/>
      <c r="AQ72" s="22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</row>
    <row r="73" spans="2:80" s="7" customFormat="1" ht="18">
      <c r="B73" s="638" t="s">
        <v>226</v>
      </c>
      <c r="C73" s="303" t="s">
        <v>319</v>
      </c>
      <c r="F73" s="304"/>
      <c r="G73" s="305">
        <f>SUM(G61:G71)</f>
        <v>0</v>
      </c>
      <c r="H73" s="305"/>
      <c r="I73" s="305"/>
      <c r="J73" s="305"/>
      <c r="K73" s="305"/>
      <c r="L73" s="305"/>
      <c r="M73" s="305" t="e">
        <f>SUM(M61:M71)</f>
        <v>#REF!</v>
      </c>
      <c r="N73" s="305"/>
      <c r="O73" s="305"/>
      <c r="P73" s="305"/>
      <c r="Q73" s="305"/>
      <c r="R73" s="305"/>
      <c r="S73" s="305"/>
      <c r="T73" s="305"/>
      <c r="U73" s="305"/>
      <c r="V73" s="305"/>
      <c r="W73" s="305"/>
      <c r="X73" s="305"/>
      <c r="Y73" s="305"/>
      <c r="Z73" s="305" t="e">
        <f>SUM(Z61:Z71)</f>
        <v>#VALUE!</v>
      </c>
      <c r="AA73" s="305"/>
      <c r="AB73" s="305" t="e">
        <f>SUM(AB61:AB71)</f>
        <v>#REF!</v>
      </c>
      <c r="AC73" s="305"/>
      <c r="AD73" s="305" t="e">
        <f>SUM(AD61:AD71)</f>
        <v>#REF!</v>
      </c>
      <c r="AE73" s="305"/>
      <c r="AF73" s="305" t="e">
        <f>SUM(AF61:AF71)</f>
        <v>#VALUE!</v>
      </c>
      <c r="AG73" s="305"/>
      <c r="AH73" s="305" t="e">
        <f>SUM(AH61:AH71)</f>
        <v>#REF!</v>
      </c>
      <c r="AI73" s="305"/>
      <c r="AJ73" s="305" t="e">
        <f>SUM(AJ61:AJ71)</f>
        <v>#REF!</v>
      </c>
      <c r="AK73" s="305"/>
      <c r="AL73" s="305" t="e">
        <f>SUM(AL61:AL71)</f>
        <v>#VALUE!</v>
      </c>
      <c r="AM73" s="305"/>
      <c r="AN73" s="305" t="e">
        <f>SUM(AN61:AN71)</f>
        <v>#REF!</v>
      </c>
      <c r="AO73" s="305"/>
      <c r="AP73" s="305" t="e">
        <f>SUM(AP61:AP71)</f>
        <v>#REF!</v>
      </c>
      <c r="AQ73" s="305"/>
      <c r="AR73" s="305" t="e">
        <f>SUM(AR61:AR71)</f>
        <v>#VALUE!</v>
      </c>
      <c r="AS73" s="305"/>
      <c r="AT73" s="305" t="e">
        <f>SUM(AT61:AT71)</f>
        <v>#REF!</v>
      </c>
      <c r="AU73" s="305"/>
      <c r="AV73" s="305" t="e">
        <f>SUM(AV61:AV71)</f>
        <v>#REF!</v>
      </c>
      <c r="AW73" s="305"/>
      <c r="AX73" s="305" t="e">
        <f>SUM(AX61:AX71)</f>
        <v>#REF!</v>
      </c>
      <c r="AY73" s="305"/>
      <c r="AZ73" s="305" t="e">
        <f>SUM(AZ61:AZ71)</f>
        <v>#VALUE!</v>
      </c>
      <c r="BA73" s="305"/>
      <c r="BB73" s="305" t="e">
        <f>SUM(BB61:BB71)</f>
        <v>#REF!</v>
      </c>
      <c r="BC73" s="305"/>
      <c r="BD73" s="305" t="e">
        <f>SUM(BD61:BD71)</f>
        <v>#REF!</v>
      </c>
      <c r="BE73" s="305"/>
      <c r="BF73" s="305" t="e">
        <f>SUM(BF61:BF71)</f>
        <v>#REF!</v>
      </c>
      <c r="BG73" s="305"/>
      <c r="BH73" s="305" t="e">
        <f>SUM(BH61:BH71)</f>
        <v>#VALUE!</v>
      </c>
      <c r="BI73" s="305"/>
      <c r="BJ73" s="305" t="e">
        <f>SUM(BJ61:BJ71)</f>
        <v>#REF!</v>
      </c>
      <c r="BK73" s="305"/>
      <c r="BL73" s="305" t="e">
        <f>SUM(BL61:BL71)</f>
        <v>#REF!</v>
      </c>
      <c r="BM73" s="305"/>
      <c r="BN73" s="305" t="e">
        <f>SUM(BN61:BN71)</f>
        <v>#REF!</v>
      </c>
      <c r="BO73" s="305"/>
      <c r="BP73" s="305" t="e">
        <f>SUM(BP61:BP71)</f>
        <v>#VALUE!</v>
      </c>
      <c r="BQ73" s="305"/>
      <c r="BR73" s="305" t="e">
        <f>SUM(BR61:BR71)</f>
        <v>#REF!</v>
      </c>
      <c r="BS73" s="305"/>
      <c r="BT73" s="305" t="e">
        <f>SUM(BT61:BT71)</f>
        <v>#REF!</v>
      </c>
      <c r="BU73" s="305"/>
      <c r="BV73" s="305" t="e">
        <f>SUM(BV61:BV71)</f>
        <v>#REF!</v>
      </c>
      <c r="BW73" s="305"/>
      <c r="BX73" s="305" t="e">
        <f>SUM(BX61:BX71)</f>
        <v>#VALUE!</v>
      </c>
      <c r="BY73" s="305"/>
      <c r="BZ73" s="305" t="e">
        <f>SUM(BZ61:BZ71)</f>
        <v>#REF!</v>
      </c>
      <c r="CA73" s="305"/>
      <c r="CB73" s="305" t="e">
        <f>SUM(CB61:CB71)</f>
        <v>#REF!</v>
      </c>
    </row>
    <row r="74" spans="2:80" s="5" customFormat="1" ht="18">
      <c r="B74" s="6"/>
      <c r="C74" s="6"/>
      <c r="D74" s="18"/>
      <c r="E74" s="18"/>
      <c r="F74" s="306"/>
      <c r="G74" s="307"/>
      <c r="H74" s="307"/>
      <c r="I74" s="307"/>
      <c r="J74" s="307"/>
      <c r="K74" s="307"/>
      <c r="L74" s="307"/>
      <c r="M74" s="308"/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08"/>
      <c r="AE74" s="308"/>
      <c r="AF74" s="308"/>
      <c r="AG74" s="308"/>
      <c r="AH74" s="308"/>
      <c r="AI74" s="308"/>
      <c r="AJ74" s="308"/>
      <c r="AK74" s="308"/>
      <c r="AL74" s="308"/>
      <c r="AM74" s="308"/>
      <c r="AN74" s="309"/>
      <c r="AO74" s="308"/>
      <c r="AP74" s="308"/>
      <c r="AQ74" s="308"/>
      <c r="AR74" s="308"/>
      <c r="AS74" s="308"/>
      <c r="AT74" s="308"/>
      <c r="AU74" s="308"/>
      <c r="AV74" s="308"/>
      <c r="AW74" s="308"/>
      <c r="AX74" s="308"/>
      <c r="AY74" s="308"/>
      <c r="AZ74" s="308"/>
      <c r="BA74" s="308"/>
      <c r="BB74" s="308"/>
      <c r="BC74" s="308"/>
      <c r="BD74" s="308"/>
      <c r="BE74" s="308"/>
      <c r="BF74" s="308"/>
      <c r="BG74" s="308"/>
      <c r="BH74" s="308"/>
      <c r="BI74" s="308"/>
    </row>
    <row r="75" spans="2:80" s="5" customFormat="1" ht="18">
      <c r="B75" s="638" t="s">
        <v>227</v>
      </c>
      <c r="C75" s="303" t="s">
        <v>320</v>
      </c>
      <c r="D75" s="7"/>
      <c r="E75" s="7"/>
      <c r="F75" s="304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310"/>
      <c r="T75" s="310"/>
      <c r="U75" s="310"/>
      <c r="V75" s="310"/>
      <c r="W75" s="310"/>
      <c r="X75" s="310"/>
      <c r="Y75" s="310"/>
      <c r="Z75" s="311">
        <f>[3]Master!$A$10</f>
        <v>1432.59</v>
      </c>
      <c r="AA75" s="311">
        <f>[3]Master!$C$10</f>
        <v>825.846</v>
      </c>
      <c r="AB75" s="311">
        <f>[3]Master!$B$10</f>
        <v>1691.0179999999998</v>
      </c>
      <c r="AC75" s="311">
        <f>[3]Master!$C$10</f>
        <v>825.846</v>
      </c>
      <c r="AD75" s="311">
        <f>[3]Master!$A$10</f>
        <v>1432.59</v>
      </c>
      <c r="AE75" s="311">
        <f>[3]Master!$C$10</f>
        <v>825.846</v>
      </c>
      <c r="AF75" s="311">
        <f>[3]Master!$A$10</f>
        <v>1432.59</v>
      </c>
      <c r="AG75" s="311">
        <f>[3]Master!$C$10</f>
        <v>825.846</v>
      </c>
      <c r="AH75" s="311">
        <f>[3]Master!$A$10</f>
        <v>1432.59</v>
      </c>
      <c r="AI75" s="311">
        <f>[3]Master!$C$10</f>
        <v>825.846</v>
      </c>
      <c r="AJ75" s="311">
        <f>[3]Master!$B$10</f>
        <v>1691.0179999999998</v>
      </c>
      <c r="AK75" s="311">
        <f>[3]Master!$C$10</f>
        <v>825.846</v>
      </c>
      <c r="AL75" s="311">
        <f>[3]Master!$A$10</f>
        <v>1432.59</v>
      </c>
      <c r="AM75" s="311">
        <f>[3]Master!$C$10</f>
        <v>825.846</v>
      </c>
      <c r="AN75" s="305">
        <f>[3]Master!$A$10</f>
        <v>1432.59</v>
      </c>
      <c r="AO75" s="311">
        <f>[3]Master!$C$10</f>
        <v>825.846</v>
      </c>
      <c r="AP75" s="311">
        <f>[3]Master!$A$10</f>
        <v>1432.59</v>
      </c>
      <c r="AQ75" s="311">
        <f>[3]Master!$C$10</f>
        <v>825.846</v>
      </c>
      <c r="AR75" s="311">
        <f>[3]Master!$B$10</f>
        <v>1691.0179999999998</v>
      </c>
      <c r="AS75" s="311">
        <f>[3]Master!$C$10</f>
        <v>825.846</v>
      </c>
      <c r="AT75" s="311">
        <f>[3]Master!$A$10</f>
        <v>1432.59</v>
      </c>
      <c r="AU75" s="311">
        <f>[3]Master!$C$10</f>
        <v>825.846</v>
      </c>
      <c r="AV75" s="311">
        <f>[3]Master!$A$10</f>
        <v>1432.59</v>
      </c>
      <c r="AW75" s="311">
        <f>[3]Master!$C$10</f>
        <v>825.846</v>
      </c>
      <c r="AX75" s="311">
        <f>[3]Master!$A$10</f>
        <v>1432.59</v>
      </c>
      <c r="AY75" s="311">
        <f>[3]Master!$C$10</f>
        <v>825.846</v>
      </c>
      <c r="AZ75" s="311">
        <f>[3]Master!$B$10</f>
        <v>1691.0179999999998</v>
      </c>
      <c r="BA75" s="311">
        <f>[3]Master!$C$10</f>
        <v>825.846</v>
      </c>
      <c r="BB75" s="311">
        <f>[3]Master!$A$10</f>
        <v>1432.59</v>
      </c>
      <c r="BC75" s="311">
        <f>[3]Master!$C$10</f>
        <v>825.846</v>
      </c>
      <c r="BD75" s="311">
        <f>[3]Master!$A$10</f>
        <v>1432.59</v>
      </c>
      <c r="BE75" s="311">
        <f>[3]Master!$C$10</f>
        <v>825.846</v>
      </c>
      <c r="BF75" s="311">
        <f>[3]Master!$A$10</f>
        <v>1432.59</v>
      </c>
      <c r="BG75" s="311">
        <f>[3]Master!$C$10</f>
        <v>825.846</v>
      </c>
      <c r="BH75" s="311">
        <f>[3]Master!$B$10</f>
        <v>1691.0179999999998</v>
      </c>
      <c r="BI75" s="311">
        <f>[3]Master!$C$10</f>
        <v>825.846</v>
      </c>
      <c r="BJ75" s="311">
        <f>[3]Master!$A$10</f>
        <v>1432.59</v>
      </c>
      <c r="BK75" s="311">
        <f>[3]Master!$C$10</f>
        <v>825.846</v>
      </c>
      <c r="BL75" s="311">
        <f>[3]Master!$A$10</f>
        <v>1432.59</v>
      </c>
      <c r="BM75" s="311">
        <f>[3]Master!$C$10</f>
        <v>825.846</v>
      </c>
      <c r="BN75" s="311">
        <f>[3]Master!$A$10</f>
        <v>1432.59</v>
      </c>
      <c r="BO75" s="311">
        <f>[3]Master!$C$10</f>
        <v>825.846</v>
      </c>
      <c r="BP75" s="311">
        <f>[3]Master!$B$10</f>
        <v>1691.0179999999998</v>
      </c>
      <c r="BQ75" s="311">
        <f>[3]Master!$C$10</f>
        <v>825.846</v>
      </c>
      <c r="BR75" s="311">
        <f>[3]Master!$A$10</f>
        <v>1432.59</v>
      </c>
      <c r="BS75" s="311">
        <f>[3]Master!$C$10</f>
        <v>825.846</v>
      </c>
      <c r="BT75" s="311">
        <f>[3]Master!$A$10</f>
        <v>1432.59</v>
      </c>
      <c r="BU75" s="311">
        <f>[3]Master!$C$10</f>
        <v>825.846</v>
      </c>
      <c r="BV75" s="311">
        <f>[3]Master!$A$10</f>
        <v>1432.59</v>
      </c>
      <c r="BW75" s="311">
        <f>[3]Master!$C$10</f>
        <v>825.846</v>
      </c>
      <c r="BX75" s="311">
        <f>[3]Master!$B$10</f>
        <v>1691.0179999999998</v>
      </c>
      <c r="BY75" s="311">
        <f>[3]Master!$C$10</f>
        <v>825.846</v>
      </c>
      <c r="BZ75" s="311">
        <f>[3]Master!$A$10</f>
        <v>1432.59</v>
      </c>
      <c r="CA75" s="311">
        <f>[3]Master!$C$10</f>
        <v>825.846</v>
      </c>
      <c r="CB75" s="311">
        <f>[3]Master!$A$10</f>
        <v>1432.59</v>
      </c>
    </row>
    <row r="76" spans="2:80" s="5" customFormat="1" ht="18">
      <c r="B76" s="6"/>
      <c r="AL76" s="24"/>
      <c r="AM76" s="24"/>
      <c r="AN76" s="312"/>
      <c r="AO76" s="313"/>
      <c r="BH76" s="313"/>
      <c r="BI76" s="313"/>
      <c r="CB76" s="313"/>
    </row>
    <row r="77" spans="2:80" s="7" customFormat="1" ht="18">
      <c r="B77" s="639" t="s">
        <v>321</v>
      </c>
      <c r="C77" s="315" t="s">
        <v>322</v>
      </c>
      <c r="F77" s="17"/>
      <c r="G77" s="316">
        <f>G73+G75</f>
        <v>0</v>
      </c>
      <c r="H77" s="316"/>
      <c r="I77" s="316"/>
      <c r="J77" s="316"/>
      <c r="K77" s="316">
        <f t="shared" ref="K77:CB77" si="0">K73+K75</f>
        <v>0</v>
      </c>
      <c r="L77" s="316"/>
      <c r="M77" s="316" t="e">
        <f t="shared" si="0"/>
        <v>#REF!</v>
      </c>
      <c r="N77" s="316"/>
      <c r="O77" s="316"/>
      <c r="P77" s="316"/>
      <c r="Q77" s="316"/>
      <c r="R77" s="316"/>
      <c r="S77" s="316"/>
      <c r="T77" s="316"/>
      <c r="U77" s="316"/>
      <c r="V77" s="316"/>
      <c r="W77" s="316"/>
      <c r="X77" s="316"/>
      <c r="Y77" s="316"/>
      <c r="Z77" s="316" t="e">
        <f t="shared" si="0"/>
        <v>#VALUE!</v>
      </c>
      <c r="AA77" s="316">
        <f t="shared" si="0"/>
        <v>825.846</v>
      </c>
      <c r="AB77" s="316" t="e">
        <f t="shared" si="0"/>
        <v>#REF!</v>
      </c>
      <c r="AC77" s="316">
        <f t="shared" si="0"/>
        <v>825.846</v>
      </c>
      <c r="AD77" s="316" t="e">
        <f t="shared" si="0"/>
        <v>#REF!</v>
      </c>
      <c r="AE77" s="316">
        <f t="shared" si="0"/>
        <v>825.846</v>
      </c>
      <c r="AF77" s="316" t="e">
        <f t="shared" si="0"/>
        <v>#VALUE!</v>
      </c>
      <c r="AG77" s="316">
        <f t="shared" si="0"/>
        <v>825.846</v>
      </c>
      <c r="AH77" s="316" t="e">
        <f t="shared" si="0"/>
        <v>#REF!</v>
      </c>
      <c r="AI77" s="316">
        <f t="shared" si="0"/>
        <v>825.846</v>
      </c>
      <c r="AJ77" s="316" t="e">
        <f t="shared" si="0"/>
        <v>#REF!</v>
      </c>
      <c r="AK77" s="316">
        <f t="shared" si="0"/>
        <v>825.846</v>
      </c>
      <c r="AL77" s="316" t="e">
        <f t="shared" si="0"/>
        <v>#VALUE!</v>
      </c>
      <c r="AM77" s="316">
        <f t="shared" si="0"/>
        <v>825.846</v>
      </c>
      <c r="AN77" s="316" t="e">
        <f t="shared" si="0"/>
        <v>#REF!</v>
      </c>
      <c r="AO77" s="316">
        <f t="shared" si="0"/>
        <v>825.846</v>
      </c>
      <c r="AP77" s="316" t="e">
        <f t="shared" si="0"/>
        <v>#REF!</v>
      </c>
      <c r="AQ77" s="316">
        <f t="shared" si="0"/>
        <v>825.846</v>
      </c>
      <c r="AR77" s="316" t="e">
        <f t="shared" si="0"/>
        <v>#VALUE!</v>
      </c>
      <c r="AS77" s="316">
        <f t="shared" si="0"/>
        <v>825.846</v>
      </c>
      <c r="AT77" s="316" t="e">
        <f t="shared" si="0"/>
        <v>#REF!</v>
      </c>
      <c r="AU77" s="316">
        <f t="shared" si="0"/>
        <v>825.846</v>
      </c>
      <c r="AV77" s="316" t="e">
        <f t="shared" si="0"/>
        <v>#REF!</v>
      </c>
      <c r="AW77" s="316">
        <f t="shared" si="0"/>
        <v>825.846</v>
      </c>
      <c r="AX77" s="316" t="e">
        <f t="shared" si="0"/>
        <v>#REF!</v>
      </c>
      <c r="AY77" s="316">
        <f t="shared" si="0"/>
        <v>825.846</v>
      </c>
      <c r="AZ77" s="316" t="e">
        <f t="shared" si="0"/>
        <v>#VALUE!</v>
      </c>
      <c r="BA77" s="316">
        <f t="shared" si="0"/>
        <v>825.846</v>
      </c>
      <c r="BB77" s="316" t="e">
        <f t="shared" si="0"/>
        <v>#REF!</v>
      </c>
      <c r="BC77" s="316">
        <f t="shared" si="0"/>
        <v>825.846</v>
      </c>
      <c r="BD77" s="316" t="e">
        <f t="shared" si="0"/>
        <v>#REF!</v>
      </c>
      <c r="BE77" s="316">
        <f t="shared" si="0"/>
        <v>825.846</v>
      </c>
      <c r="BF77" s="316" t="e">
        <f t="shared" si="0"/>
        <v>#REF!</v>
      </c>
      <c r="BG77" s="316">
        <f t="shared" si="0"/>
        <v>825.846</v>
      </c>
      <c r="BH77" s="316" t="e">
        <f t="shared" si="0"/>
        <v>#VALUE!</v>
      </c>
      <c r="BI77" s="316">
        <f t="shared" si="0"/>
        <v>825.846</v>
      </c>
      <c r="BJ77" s="316" t="e">
        <f t="shared" si="0"/>
        <v>#REF!</v>
      </c>
      <c r="BK77" s="316">
        <f t="shared" si="0"/>
        <v>825.846</v>
      </c>
      <c r="BL77" s="316" t="e">
        <f t="shared" si="0"/>
        <v>#REF!</v>
      </c>
      <c r="BM77" s="316">
        <f t="shared" si="0"/>
        <v>825.846</v>
      </c>
      <c r="BN77" s="316" t="e">
        <f t="shared" si="0"/>
        <v>#REF!</v>
      </c>
      <c r="BO77" s="316">
        <f t="shared" si="0"/>
        <v>825.846</v>
      </c>
      <c r="BP77" s="316" t="e">
        <f t="shared" si="0"/>
        <v>#VALUE!</v>
      </c>
      <c r="BQ77" s="316">
        <f t="shared" si="0"/>
        <v>825.846</v>
      </c>
      <c r="BR77" s="316" t="e">
        <f t="shared" si="0"/>
        <v>#REF!</v>
      </c>
      <c r="BS77" s="316">
        <f t="shared" si="0"/>
        <v>825.846</v>
      </c>
      <c r="BT77" s="316" t="e">
        <f t="shared" si="0"/>
        <v>#REF!</v>
      </c>
      <c r="BU77" s="316">
        <f t="shared" si="0"/>
        <v>825.846</v>
      </c>
      <c r="BV77" s="316" t="e">
        <f t="shared" si="0"/>
        <v>#REF!</v>
      </c>
      <c r="BW77" s="316">
        <f t="shared" si="0"/>
        <v>825.846</v>
      </c>
      <c r="BX77" s="316" t="e">
        <f t="shared" si="0"/>
        <v>#VALUE!</v>
      </c>
      <c r="BY77" s="316">
        <f t="shared" si="0"/>
        <v>825.846</v>
      </c>
      <c r="BZ77" s="316" t="e">
        <f t="shared" si="0"/>
        <v>#REF!</v>
      </c>
      <c r="CA77" s="316">
        <f t="shared" si="0"/>
        <v>825.846</v>
      </c>
      <c r="CB77" s="316" t="e">
        <f t="shared" si="0"/>
        <v>#REF!</v>
      </c>
    </row>
    <row r="78" spans="2:80" s="5" customFormat="1" ht="18">
      <c r="B78" s="6"/>
      <c r="C78" s="317" t="s">
        <v>323</v>
      </c>
      <c r="AN78" s="318" t="e">
        <f>SUM(G77:AN77)/AN59</f>
        <v>#REF!</v>
      </c>
      <c r="AO78" s="319"/>
      <c r="BH78" s="318" t="e">
        <f>SUM(G77:BH77)/BH59</f>
        <v>#REF!</v>
      </c>
      <c r="BI78" s="319"/>
      <c r="CB78" s="318" t="e">
        <f>SUM(G77:CB77)/CB59</f>
        <v>#REF!</v>
      </c>
    </row>
  </sheetData>
  <protectedRanges>
    <protectedRange sqref="F61:F71" name="Range1_2_1"/>
  </protectedRanges>
  <mergeCells count="25">
    <mergeCell ref="C1:S1"/>
    <mergeCell ref="D19:D20"/>
    <mergeCell ref="X8:X12"/>
    <mergeCell ref="E19:Y19"/>
    <mergeCell ref="B2:B3"/>
    <mergeCell ref="B19:B20"/>
    <mergeCell ref="P8:P12"/>
    <mergeCell ref="R8:R12"/>
    <mergeCell ref="T8:T12"/>
    <mergeCell ref="G58:CB58"/>
    <mergeCell ref="C2:C3"/>
    <mergeCell ref="D2:D3"/>
    <mergeCell ref="C13:D13"/>
    <mergeCell ref="B14:B15"/>
    <mergeCell ref="C14:D14"/>
    <mergeCell ref="C15:D15"/>
    <mergeCell ref="B37:B39"/>
    <mergeCell ref="E2:Y2"/>
    <mergeCell ref="V8:V12"/>
    <mergeCell ref="B22:D22"/>
    <mergeCell ref="C19:C20"/>
    <mergeCell ref="H8:H12"/>
    <mergeCell ref="J8:J12"/>
    <mergeCell ref="L8:L12"/>
    <mergeCell ref="N8:N12"/>
  </mergeCells>
  <conditionalFormatting sqref="B2:E2 F3:Y3">
    <cfRule type="cellIs" dxfId="309" priority="19" operator="equal">
      <formula>#REF!</formula>
    </cfRule>
    <cfRule type="cellIs" dxfId="308" priority="20" operator="equal">
      <formula>#REF!</formula>
    </cfRule>
    <cfRule type="containsText" dxfId="307" priority="21" operator="containsText" text="B">
      <formula>NOT(ISERROR(SEARCH("B",B2)))</formula>
    </cfRule>
  </conditionalFormatting>
  <conditionalFormatting sqref="E3 F20:P20 R20:Y20">
    <cfRule type="cellIs" dxfId="306" priority="13" operator="equal">
      <formula>#REF!</formula>
    </cfRule>
    <cfRule type="cellIs" dxfId="305" priority="14" operator="equal">
      <formula>#REF!</formula>
    </cfRule>
    <cfRule type="containsText" dxfId="304" priority="15" operator="containsText" text="B">
      <formula>NOT(ISERROR(SEARCH("B",E3)))</formula>
    </cfRule>
  </conditionalFormatting>
  <conditionalFormatting sqref="B19:E19">
    <cfRule type="cellIs" dxfId="303" priority="10" operator="equal">
      <formula>#REF!</formula>
    </cfRule>
    <cfRule type="cellIs" dxfId="302" priority="11" operator="equal">
      <formula>#REF!</formula>
    </cfRule>
    <cfRule type="containsText" dxfId="301" priority="12" operator="containsText" text="B">
      <formula>NOT(ISERROR(SEARCH("B",B19)))</formula>
    </cfRule>
  </conditionalFormatting>
  <conditionalFormatting sqref="E20">
    <cfRule type="cellIs" dxfId="300" priority="7" operator="equal">
      <formula>#REF!</formula>
    </cfRule>
    <cfRule type="cellIs" dxfId="299" priority="8" operator="equal">
      <formula>#REF!</formula>
    </cfRule>
    <cfRule type="containsText" dxfId="298" priority="9" operator="containsText" text="B">
      <formula>NOT(ISERROR(SEARCH("B",E20)))</formula>
    </cfRule>
  </conditionalFormatting>
  <conditionalFormatting sqref="Q20">
    <cfRule type="cellIs" dxfId="297" priority="1" operator="equal">
      <formula>#REF!</formula>
    </cfRule>
    <cfRule type="cellIs" dxfId="296" priority="2" operator="equal">
      <formula>#REF!</formula>
    </cfRule>
    <cfRule type="containsText" dxfId="295" priority="3" operator="containsText" text="B">
      <formula>NOT(ISERROR(SEARCH("B",Q20)))</formula>
    </cfRule>
  </conditionalFormatting>
  <printOptions horizontalCentered="1" verticalCentered="1"/>
  <pageMargins left="0" right="0" top="0" bottom="0" header="0" footer="0"/>
  <pageSetup paperSize="9" scale="61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6"/>
  <sheetViews>
    <sheetView zoomScale="70" zoomScaleNormal="70" workbookViewId="0">
      <selection activeCell="E16" sqref="E16"/>
    </sheetView>
  </sheetViews>
  <sheetFormatPr defaultColWidth="6.85546875" defaultRowHeight="18"/>
  <cols>
    <col min="1" max="1" width="6.5703125" style="747" customWidth="1"/>
    <col min="2" max="2" width="13.85546875" style="747" bestFit="1" customWidth="1"/>
    <col min="3" max="3" width="35.42578125" style="747" customWidth="1"/>
    <col min="4" max="4" width="18.7109375" style="747" bestFit="1" customWidth="1"/>
    <col min="5" max="5" width="19" style="747" bestFit="1" customWidth="1"/>
    <col min="6" max="6" width="11.42578125" style="747" customWidth="1"/>
    <col min="7" max="7" width="14" style="747" bestFit="1" customWidth="1"/>
    <col min="8" max="15" width="14.85546875" style="747" customWidth="1"/>
    <col min="16" max="16" width="15.5703125" style="749" bestFit="1" customWidth="1"/>
    <col min="17" max="17" width="13.85546875" style="747" customWidth="1"/>
    <col min="18" max="18" width="13.85546875" style="747" bestFit="1" customWidth="1"/>
    <col min="19" max="19" width="13.85546875" style="747" customWidth="1"/>
    <col min="20" max="20" width="13.85546875" style="747" bestFit="1" customWidth="1"/>
    <col min="21" max="21" width="13.85546875" style="747" customWidth="1"/>
    <col min="22" max="22" width="13.85546875" style="747" bestFit="1" customWidth="1"/>
    <col min="23" max="23" width="13.85546875" style="747" customWidth="1"/>
    <col min="24" max="24" width="13.85546875" style="747" bestFit="1" customWidth="1"/>
    <col min="25" max="25" width="13.85546875" style="747" customWidth="1"/>
    <col min="26" max="26" width="13.85546875" style="747" bestFit="1" customWidth="1"/>
    <col min="27" max="27" width="13.85546875" style="747" customWidth="1"/>
    <col min="28" max="28" width="15.5703125" style="747" bestFit="1" customWidth="1"/>
    <col min="29" max="29" width="13.85546875" style="747" customWidth="1"/>
    <col min="30" max="30" width="13.85546875" style="747" bestFit="1" customWidth="1"/>
    <col min="31" max="31" width="13.85546875" style="747" customWidth="1"/>
    <col min="32" max="32" width="13.85546875" style="747" bestFit="1" customWidth="1"/>
    <col min="33" max="33" width="13.85546875" style="747" customWidth="1"/>
    <col min="34" max="34" width="13.85546875" style="747" bestFit="1" customWidth="1"/>
    <col min="35" max="35" width="13.85546875" style="747" customWidth="1"/>
    <col min="36" max="36" width="15.5703125" style="747" bestFit="1" customWidth="1"/>
    <col min="37" max="37" width="13.85546875" style="747" customWidth="1"/>
    <col min="38" max="38" width="13.85546875" style="747" bestFit="1" customWidth="1"/>
    <col min="39" max="39" width="13.85546875" style="747" customWidth="1"/>
    <col min="40" max="40" width="13.85546875" style="747" bestFit="1" customWidth="1"/>
    <col min="41" max="41" width="13.85546875" style="747" customWidth="1"/>
    <col min="42" max="42" width="13.85546875" style="747" bestFit="1" customWidth="1"/>
    <col min="43" max="43" width="13.85546875" style="747" customWidth="1"/>
    <col min="44" max="44" width="13.85546875" style="747" bestFit="1" customWidth="1"/>
    <col min="45" max="45" width="13.85546875" style="747" customWidth="1"/>
    <col min="46" max="46" width="13.85546875" style="747" bestFit="1" customWidth="1"/>
    <col min="47" max="47" width="13.85546875" style="747" customWidth="1"/>
    <col min="48" max="48" width="13.85546875" style="747" bestFit="1" customWidth="1"/>
    <col min="49" max="49" width="13.85546875" style="747" customWidth="1"/>
    <col min="50" max="50" width="13.85546875" style="747" bestFit="1" customWidth="1"/>
    <col min="51" max="51" width="13.85546875" style="747" customWidth="1"/>
    <col min="52" max="52" width="13.85546875" style="747" bestFit="1" customWidth="1"/>
    <col min="53" max="53" width="13.85546875" style="747" customWidth="1"/>
    <col min="54" max="54" width="13.85546875" style="747" bestFit="1" customWidth="1"/>
    <col min="55" max="55" width="13.85546875" style="747" customWidth="1"/>
    <col min="56" max="56" width="13.85546875" style="747" bestFit="1" customWidth="1"/>
    <col min="57" max="246" width="6.85546875" style="747"/>
    <col min="247" max="247" width="6.5703125" style="747" customWidth="1"/>
    <col min="248" max="248" width="13.85546875" style="747" bestFit="1" customWidth="1"/>
    <col min="249" max="249" width="35.42578125" style="747" customWidth="1"/>
    <col min="250" max="250" width="18.7109375" style="747" bestFit="1" customWidth="1"/>
    <col min="251" max="251" width="19" style="747" bestFit="1" customWidth="1"/>
    <col min="252" max="253" width="11.42578125" style="747" customWidth="1"/>
    <col min="254" max="257" width="10.85546875" style="747" customWidth="1"/>
    <col min="258" max="269" width="11.5703125" style="747" customWidth="1"/>
    <col min="270" max="273" width="13.85546875" style="747" customWidth="1"/>
    <col min="274" max="274" width="13.85546875" style="747" bestFit="1" customWidth="1"/>
    <col min="275" max="275" width="13.85546875" style="747" customWidth="1"/>
    <col min="276" max="276" width="13.85546875" style="747" bestFit="1" customWidth="1"/>
    <col min="277" max="277" width="13.85546875" style="747" customWidth="1"/>
    <col min="278" max="278" width="13.85546875" style="747" bestFit="1" customWidth="1"/>
    <col min="279" max="279" width="13.85546875" style="747" customWidth="1"/>
    <col min="280" max="280" width="13.85546875" style="747" bestFit="1" customWidth="1"/>
    <col min="281" max="281" width="13.85546875" style="747" customWidth="1"/>
    <col min="282" max="282" width="13.85546875" style="747" bestFit="1" customWidth="1"/>
    <col min="283" max="283" width="13.85546875" style="747" customWidth="1"/>
    <col min="284" max="284" width="13.85546875" style="747" bestFit="1" customWidth="1"/>
    <col min="285" max="285" width="13.85546875" style="747" customWidth="1"/>
    <col min="286" max="286" width="13.85546875" style="747" bestFit="1" customWidth="1"/>
    <col min="287" max="287" width="13.85546875" style="747" customWidth="1"/>
    <col min="288" max="288" width="13.85546875" style="747" bestFit="1" customWidth="1"/>
    <col min="289" max="289" width="13.85546875" style="747" customWidth="1"/>
    <col min="290" max="290" width="13.85546875" style="747" bestFit="1" customWidth="1"/>
    <col min="291" max="291" width="13.85546875" style="747" customWidth="1"/>
    <col min="292" max="292" width="13.85546875" style="747" bestFit="1" customWidth="1"/>
    <col min="293" max="293" width="13.85546875" style="747" customWidth="1"/>
    <col min="294" max="294" width="13.85546875" style="747" bestFit="1" customWidth="1"/>
    <col min="295" max="295" width="13.85546875" style="747" customWidth="1"/>
    <col min="296" max="296" width="13.85546875" style="747" bestFit="1" customWidth="1"/>
    <col min="297" max="297" width="13.85546875" style="747" customWidth="1"/>
    <col min="298" max="298" width="13.85546875" style="747" bestFit="1" customWidth="1"/>
    <col min="299" max="299" width="13.85546875" style="747" customWidth="1"/>
    <col min="300" max="300" width="13.85546875" style="747" bestFit="1" customWidth="1"/>
    <col min="301" max="301" width="13.85546875" style="747" customWidth="1"/>
    <col min="302" max="302" width="13.85546875" style="747" bestFit="1" customWidth="1"/>
    <col min="303" max="303" width="13.85546875" style="747" customWidth="1"/>
    <col min="304" max="304" width="13.85546875" style="747" bestFit="1" customWidth="1"/>
    <col min="305" max="305" width="13.85546875" style="747" customWidth="1"/>
    <col min="306" max="306" width="13.85546875" style="747" bestFit="1" customWidth="1"/>
    <col min="307" max="307" width="13.85546875" style="747" customWidth="1"/>
    <col min="308" max="308" width="13.85546875" style="747" bestFit="1" customWidth="1"/>
    <col min="309" max="309" width="13.85546875" style="747" customWidth="1"/>
    <col min="310" max="310" width="13.85546875" style="747" bestFit="1" customWidth="1"/>
    <col min="311" max="311" width="13.85546875" style="747" customWidth="1"/>
    <col min="312" max="312" width="13.85546875" style="747" bestFit="1" customWidth="1"/>
    <col min="313" max="502" width="6.85546875" style="747"/>
    <col min="503" max="503" width="6.5703125" style="747" customWidth="1"/>
    <col min="504" max="504" width="13.85546875" style="747" bestFit="1" customWidth="1"/>
    <col min="505" max="505" width="35.42578125" style="747" customWidth="1"/>
    <col min="506" max="506" width="18.7109375" style="747" bestFit="1" customWidth="1"/>
    <col min="507" max="507" width="19" style="747" bestFit="1" customWidth="1"/>
    <col min="508" max="509" width="11.42578125" style="747" customWidth="1"/>
    <col min="510" max="513" width="10.85546875" style="747" customWidth="1"/>
    <col min="514" max="525" width="11.5703125" style="747" customWidth="1"/>
    <col min="526" max="529" width="13.85546875" style="747" customWidth="1"/>
    <col min="530" max="530" width="13.85546875" style="747" bestFit="1" customWidth="1"/>
    <col min="531" max="531" width="13.85546875" style="747" customWidth="1"/>
    <col min="532" max="532" width="13.85546875" style="747" bestFit="1" customWidth="1"/>
    <col min="533" max="533" width="13.85546875" style="747" customWidth="1"/>
    <col min="534" max="534" width="13.85546875" style="747" bestFit="1" customWidth="1"/>
    <col min="535" max="535" width="13.85546875" style="747" customWidth="1"/>
    <col min="536" max="536" width="13.85546875" style="747" bestFit="1" customWidth="1"/>
    <col min="537" max="537" width="13.85546875" style="747" customWidth="1"/>
    <col min="538" max="538" width="13.85546875" style="747" bestFit="1" customWidth="1"/>
    <col min="539" max="539" width="13.85546875" style="747" customWidth="1"/>
    <col min="540" max="540" width="13.85546875" style="747" bestFit="1" customWidth="1"/>
    <col min="541" max="541" width="13.85546875" style="747" customWidth="1"/>
    <col min="542" max="542" width="13.85546875" style="747" bestFit="1" customWidth="1"/>
    <col min="543" max="543" width="13.85546875" style="747" customWidth="1"/>
    <col min="544" max="544" width="13.85546875" style="747" bestFit="1" customWidth="1"/>
    <col min="545" max="545" width="13.85546875" style="747" customWidth="1"/>
    <col min="546" max="546" width="13.85546875" style="747" bestFit="1" customWidth="1"/>
    <col min="547" max="547" width="13.85546875" style="747" customWidth="1"/>
    <col min="548" max="548" width="13.85546875" style="747" bestFit="1" customWidth="1"/>
    <col min="549" max="549" width="13.85546875" style="747" customWidth="1"/>
    <col min="550" max="550" width="13.85546875" style="747" bestFit="1" customWidth="1"/>
    <col min="551" max="551" width="13.85546875" style="747" customWidth="1"/>
    <col min="552" max="552" width="13.85546875" style="747" bestFit="1" customWidth="1"/>
    <col min="553" max="553" width="13.85546875" style="747" customWidth="1"/>
    <col min="554" max="554" width="13.85546875" style="747" bestFit="1" customWidth="1"/>
    <col min="555" max="555" width="13.85546875" style="747" customWidth="1"/>
    <col min="556" max="556" width="13.85546875" style="747" bestFit="1" customWidth="1"/>
    <col min="557" max="557" width="13.85546875" style="747" customWidth="1"/>
    <col min="558" max="558" width="13.85546875" style="747" bestFit="1" customWidth="1"/>
    <col min="559" max="559" width="13.85546875" style="747" customWidth="1"/>
    <col min="560" max="560" width="13.85546875" style="747" bestFit="1" customWidth="1"/>
    <col min="561" max="561" width="13.85546875" style="747" customWidth="1"/>
    <col min="562" max="562" width="13.85546875" style="747" bestFit="1" customWidth="1"/>
    <col min="563" max="563" width="13.85546875" style="747" customWidth="1"/>
    <col min="564" max="564" width="13.85546875" style="747" bestFit="1" customWidth="1"/>
    <col min="565" max="565" width="13.85546875" style="747" customWidth="1"/>
    <col min="566" max="566" width="13.85546875" style="747" bestFit="1" customWidth="1"/>
    <col min="567" max="567" width="13.85546875" style="747" customWidth="1"/>
    <col min="568" max="568" width="13.85546875" style="747" bestFit="1" customWidth="1"/>
    <col min="569" max="758" width="6.85546875" style="747"/>
    <col min="759" max="759" width="6.5703125" style="747" customWidth="1"/>
    <col min="760" max="760" width="13.85546875" style="747" bestFit="1" customWidth="1"/>
    <col min="761" max="761" width="35.42578125" style="747" customWidth="1"/>
    <col min="762" max="762" width="18.7109375" style="747" bestFit="1" customWidth="1"/>
    <col min="763" max="763" width="19" style="747" bestFit="1" customWidth="1"/>
    <col min="764" max="765" width="11.42578125" style="747" customWidth="1"/>
    <col min="766" max="769" width="10.85546875" style="747" customWidth="1"/>
    <col min="770" max="781" width="11.5703125" style="747" customWidth="1"/>
    <col min="782" max="785" width="13.85546875" style="747" customWidth="1"/>
    <col min="786" max="786" width="13.85546875" style="747" bestFit="1" customWidth="1"/>
    <col min="787" max="787" width="13.85546875" style="747" customWidth="1"/>
    <col min="788" max="788" width="13.85546875" style="747" bestFit="1" customWidth="1"/>
    <col min="789" max="789" width="13.85546875" style="747" customWidth="1"/>
    <col min="790" max="790" width="13.85546875" style="747" bestFit="1" customWidth="1"/>
    <col min="791" max="791" width="13.85546875" style="747" customWidth="1"/>
    <col min="792" max="792" width="13.85546875" style="747" bestFit="1" customWidth="1"/>
    <col min="793" max="793" width="13.85546875" style="747" customWidth="1"/>
    <col min="794" max="794" width="13.85546875" style="747" bestFit="1" customWidth="1"/>
    <col min="795" max="795" width="13.85546875" style="747" customWidth="1"/>
    <col min="796" max="796" width="13.85546875" style="747" bestFit="1" customWidth="1"/>
    <col min="797" max="797" width="13.85546875" style="747" customWidth="1"/>
    <col min="798" max="798" width="13.85546875" style="747" bestFit="1" customWidth="1"/>
    <col min="799" max="799" width="13.85546875" style="747" customWidth="1"/>
    <col min="800" max="800" width="13.85546875" style="747" bestFit="1" customWidth="1"/>
    <col min="801" max="801" width="13.85546875" style="747" customWidth="1"/>
    <col min="802" max="802" width="13.85546875" style="747" bestFit="1" customWidth="1"/>
    <col min="803" max="803" width="13.85546875" style="747" customWidth="1"/>
    <col min="804" max="804" width="13.85546875" style="747" bestFit="1" customWidth="1"/>
    <col min="805" max="805" width="13.85546875" style="747" customWidth="1"/>
    <col min="806" max="806" width="13.85546875" style="747" bestFit="1" customWidth="1"/>
    <col min="807" max="807" width="13.85546875" style="747" customWidth="1"/>
    <col min="808" max="808" width="13.85546875" style="747" bestFit="1" customWidth="1"/>
    <col min="809" max="809" width="13.85546875" style="747" customWidth="1"/>
    <col min="810" max="810" width="13.85546875" style="747" bestFit="1" customWidth="1"/>
    <col min="811" max="811" width="13.85546875" style="747" customWidth="1"/>
    <col min="812" max="812" width="13.85546875" style="747" bestFit="1" customWidth="1"/>
    <col min="813" max="813" width="13.85546875" style="747" customWidth="1"/>
    <col min="814" max="814" width="13.85546875" style="747" bestFit="1" customWidth="1"/>
    <col min="815" max="815" width="13.85546875" style="747" customWidth="1"/>
    <col min="816" max="816" width="13.85546875" style="747" bestFit="1" customWidth="1"/>
    <col min="817" max="817" width="13.85546875" style="747" customWidth="1"/>
    <col min="818" max="818" width="13.85546875" style="747" bestFit="1" customWidth="1"/>
    <col min="819" max="819" width="13.85546875" style="747" customWidth="1"/>
    <col min="820" max="820" width="13.85546875" style="747" bestFit="1" customWidth="1"/>
    <col min="821" max="821" width="13.85546875" style="747" customWidth="1"/>
    <col min="822" max="822" width="13.85546875" style="747" bestFit="1" customWidth="1"/>
    <col min="823" max="823" width="13.85546875" style="747" customWidth="1"/>
    <col min="824" max="824" width="13.85546875" style="747" bestFit="1" customWidth="1"/>
    <col min="825" max="1014" width="6.85546875" style="747"/>
    <col min="1015" max="1015" width="6.5703125" style="747" customWidth="1"/>
    <col min="1016" max="1016" width="13.85546875" style="747" bestFit="1" customWidth="1"/>
    <col min="1017" max="1017" width="35.42578125" style="747" customWidth="1"/>
    <col min="1018" max="1018" width="18.7109375" style="747" bestFit="1" customWidth="1"/>
    <col min="1019" max="1019" width="19" style="747" bestFit="1" customWidth="1"/>
    <col min="1020" max="1021" width="11.42578125" style="747" customWidth="1"/>
    <col min="1022" max="1025" width="10.85546875" style="747" customWidth="1"/>
    <col min="1026" max="1037" width="11.5703125" style="747" customWidth="1"/>
    <col min="1038" max="1041" width="13.85546875" style="747" customWidth="1"/>
    <col min="1042" max="1042" width="13.85546875" style="747" bestFit="1" customWidth="1"/>
    <col min="1043" max="1043" width="13.85546875" style="747" customWidth="1"/>
    <col min="1044" max="1044" width="13.85546875" style="747" bestFit="1" customWidth="1"/>
    <col min="1045" max="1045" width="13.85546875" style="747" customWidth="1"/>
    <col min="1046" max="1046" width="13.85546875" style="747" bestFit="1" customWidth="1"/>
    <col min="1047" max="1047" width="13.85546875" style="747" customWidth="1"/>
    <col min="1048" max="1048" width="13.85546875" style="747" bestFit="1" customWidth="1"/>
    <col min="1049" max="1049" width="13.85546875" style="747" customWidth="1"/>
    <col min="1050" max="1050" width="13.85546875" style="747" bestFit="1" customWidth="1"/>
    <col min="1051" max="1051" width="13.85546875" style="747" customWidth="1"/>
    <col min="1052" max="1052" width="13.85546875" style="747" bestFit="1" customWidth="1"/>
    <col min="1053" max="1053" width="13.85546875" style="747" customWidth="1"/>
    <col min="1054" max="1054" width="13.85546875" style="747" bestFit="1" customWidth="1"/>
    <col min="1055" max="1055" width="13.85546875" style="747" customWidth="1"/>
    <col min="1056" max="1056" width="13.85546875" style="747" bestFit="1" customWidth="1"/>
    <col min="1057" max="1057" width="13.85546875" style="747" customWidth="1"/>
    <col min="1058" max="1058" width="13.85546875" style="747" bestFit="1" customWidth="1"/>
    <col min="1059" max="1059" width="13.85546875" style="747" customWidth="1"/>
    <col min="1060" max="1060" width="13.85546875" style="747" bestFit="1" customWidth="1"/>
    <col min="1061" max="1061" width="13.85546875" style="747" customWidth="1"/>
    <col min="1062" max="1062" width="13.85546875" style="747" bestFit="1" customWidth="1"/>
    <col min="1063" max="1063" width="13.85546875" style="747" customWidth="1"/>
    <col min="1064" max="1064" width="13.85546875" style="747" bestFit="1" customWidth="1"/>
    <col min="1065" max="1065" width="13.85546875" style="747" customWidth="1"/>
    <col min="1066" max="1066" width="13.85546875" style="747" bestFit="1" customWidth="1"/>
    <col min="1067" max="1067" width="13.85546875" style="747" customWidth="1"/>
    <col min="1068" max="1068" width="13.85546875" style="747" bestFit="1" customWidth="1"/>
    <col min="1069" max="1069" width="13.85546875" style="747" customWidth="1"/>
    <col min="1070" max="1070" width="13.85546875" style="747" bestFit="1" customWidth="1"/>
    <col min="1071" max="1071" width="13.85546875" style="747" customWidth="1"/>
    <col min="1072" max="1072" width="13.85546875" style="747" bestFit="1" customWidth="1"/>
    <col min="1073" max="1073" width="13.85546875" style="747" customWidth="1"/>
    <col min="1074" max="1074" width="13.85546875" style="747" bestFit="1" customWidth="1"/>
    <col min="1075" max="1075" width="13.85546875" style="747" customWidth="1"/>
    <col min="1076" max="1076" width="13.85546875" style="747" bestFit="1" customWidth="1"/>
    <col min="1077" max="1077" width="13.85546875" style="747" customWidth="1"/>
    <col min="1078" max="1078" width="13.85546875" style="747" bestFit="1" customWidth="1"/>
    <col min="1079" max="1079" width="13.85546875" style="747" customWidth="1"/>
    <col min="1080" max="1080" width="13.85546875" style="747" bestFit="1" customWidth="1"/>
    <col min="1081" max="1270" width="6.85546875" style="747"/>
    <col min="1271" max="1271" width="6.5703125" style="747" customWidth="1"/>
    <col min="1272" max="1272" width="13.85546875" style="747" bestFit="1" customWidth="1"/>
    <col min="1273" max="1273" width="35.42578125" style="747" customWidth="1"/>
    <col min="1274" max="1274" width="18.7109375" style="747" bestFit="1" customWidth="1"/>
    <col min="1275" max="1275" width="19" style="747" bestFit="1" customWidth="1"/>
    <col min="1276" max="1277" width="11.42578125" style="747" customWidth="1"/>
    <col min="1278" max="1281" width="10.85546875" style="747" customWidth="1"/>
    <col min="1282" max="1293" width="11.5703125" style="747" customWidth="1"/>
    <col min="1294" max="1297" width="13.85546875" style="747" customWidth="1"/>
    <col min="1298" max="1298" width="13.85546875" style="747" bestFit="1" customWidth="1"/>
    <col min="1299" max="1299" width="13.85546875" style="747" customWidth="1"/>
    <col min="1300" max="1300" width="13.85546875" style="747" bestFit="1" customWidth="1"/>
    <col min="1301" max="1301" width="13.85546875" style="747" customWidth="1"/>
    <col min="1302" max="1302" width="13.85546875" style="747" bestFit="1" customWidth="1"/>
    <col min="1303" max="1303" width="13.85546875" style="747" customWidth="1"/>
    <col min="1304" max="1304" width="13.85546875" style="747" bestFit="1" customWidth="1"/>
    <col min="1305" max="1305" width="13.85546875" style="747" customWidth="1"/>
    <col min="1306" max="1306" width="13.85546875" style="747" bestFit="1" customWidth="1"/>
    <col min="1307" max="1307" width="13.85546875" style="747" customWidth="1"/>
    <col min="1308" max="1308" width="13.85546875" style="747" bestFit="1" customWidth="1"/>
    <col min="1309" max="1309" width="13.85546875" style="747" customWidth="1"/>
    <col min="1310" max="1310" width="13.85546875" style="747" bestFit="1" customWidth="1"/>
    <col min="1311" max="1311" width="13.85546875" style="747" customWidth="1"/>
    <col min="1312" max="1312" width="13.85546875" style="747" bestFit="1" customWidth="1"/>
    <col min="1313" max="1313" width="13.85546875" style="747" customWidth="1"/>
    <col min="1314" max="1314" width="13.85546875" style="747" bestFit="1" customWidth="1"/>
    <col min="1315" max="1315" width="13.85546875" style="747" customWidth="1"/>
    <col min="1316" max="1316" width="13.85546875" style="747" bestFit="1" customWidth="1"/>
    <col min="1317" max="1317" width="13.85546875" style="747" customWidth="1"/>
    <col min="1318" max="1318" width="13.85546875" style="747" bestFit="1" customWidth="1"/>
    <col min="1319" max="1319" width="13.85546875" style="747" customWidth="1"/>
    <col min="1320" max="1320" width="13.85546875" style="747" bestFit="1" customWidth="1"/>
    <col min="1321" max="1321" width="13.85546875" style="747" customWidth="1"/>
    <col min="1322" max="1322" width="13.85546875" style="747" bestFit="1" customWidth="1"/>
    <col min="1323" max="1323" width="13.85546875" style="747" customWidth="1"/>
    <col min="1324" max="1324" width="13.85546875" style="747" bestFit="1" customWidth="1"/>
    <col min="1325" max="1325" width="13.85546875" style="747" customWidth="1"/>
    <col min="1326" max="1326" width="13.85546875" style="747" bestFit="1" customWidth="1"/>
    <col min="1327" max="1327" width="13.85546875" style="747" customWidth="1"/>
    <col min="1328" max="1328" width="13.85546875" style="747" bestFit="1" customWidth="1"/>
    <col min="1329" max="1329" width="13.85546875" style="747" customWidth="1"/>
    <col min="1330" max="1330" width="13.85546875" style="747" bestFit="1" customWidth="1"/>
    <col min="1331" max="1331" width="13.85546875" style="747" customWidth="1"/>
    <col min="1332" max="1332" width="13.85546875" style="747" bestFit="1" customWidth="1"/>
    <col min="1333" max="1333" width="13.85546875" style="747" customWidth="1"/>
    <col min="1334" max="1334" width="13.85546875" style="747" bestFit="1" customWidth="1"/>
    <col min="1335" max="1335" width="13.85546875" style="747" customWidth="1"/>
    <col min="1336" max="1336" width="13.85546875" style="747" bestFit="1" customWidth="1"/>
    <col min="1337" max="1526" width="6.85546875" style="747"/>
    <col min="1527" max="1527" width="6.5703125" style="747" customWidth="1"/>
    <col min="1528" max="1528" width="13.85546875" style="747" bestFit="1" customWidth="1"/>
    <col min="1529" max="1529" width="35.42578125" style="747" customWidth="1"/>
    <col min="1530" max="1530" width="18.7109375" style="747" bestFit="1" customWidth="1"/>
    <col min="1531" max="1531" width="19" style="747" bestFit="1" customWidth="1"/>
    <col min="1532" max="1533" width="11.42578125" style="747" customWidth="1"/>
    <col min="1534" max="1537" width="10.85546875" style="747" customWidth="1"/>
    <col min="1538" max="1549" width="11.5703125" style="747" customWidth="1"/>
    <col min="1550" max="1553" width="13.85546875" style="747" customWidth="1"/>
    <col min="1554" max="1554" width="13.85546875" style="747" bestFit="1" customWidth="1"/>
    <col min="1555" max="1555" width="13.85546875" style="747" customWidth="1"/>
    <col min="1556" max="1556" width="13.85546875" style="747" bestFit="1" customWidth="1"/>
    <col min="1557" max="1557" width="13.85546875" style="747" customWidth="1"/>
    <col min="1558" max="1558" width="13.85546875" style="747" bestFit="1" customWidth="1"/>
    <col min="1559" max="1559" width="13.85546875" style="747" customWidth="1"/>
    <col min="1560" max="1560" width="13.85546875" style="747" bestFit="1" customWidth="1"/>
    <col min="1561" max="1561" width="13.85546875" style="747" customWidth="1"/>
    <col min="1562" max="1562" width="13.85546875" style="747" bestFit="1" customWidth="1"/>
    <col min="1563" max="1563" width="13.85546875" style="747" customWidth="1"/>
    <col min="1564" max="1564" width="13.85546875" style="747" bestFit="1" customWidth="1"/>
    <col min="1565" max="1565" width="13.85546875" style="747" customWidth="1"/>
    <col min="1566" max="1566" width="13.85546875" style="747" bestFit="1" customWidth="1"/>
    <col min="1567" max="1567" width="13.85546875" style="747" customWidth="1"/>
    <col min="1568" max="1568" width="13.85546875" style="747" bestFit="1" customWidth="1"/>
    <col min="1569" max="1569" width="13.85546875" style="747" customWidth="1"/>
    <col min="1570" max="1570" width="13.85546875" style="747" bestFit="1" customWidth="1"/>
    <col min="1571" max="1571" width="13.85546875" style="747" customWidth="1"/>
    <col min="1572" max="1572" width="13.85546875" style="747" bestFit="1" customWidth="1"/>
    <col min="1573" max="1573" width="13.85546875" style="747" customWidth="1"/>
    <col min="1574" max="1574" width="13.85546875" style="747" bestFit="1" customWidth="1"/>
    <col min="1575" max="1575" width="13.85546875" style="747" customWidth="1"/>
    <col min="1576" max="1576" width="13.85546875" style="747" bestFit="1" customWidth="1"/>
    <col min="1577" max="1577" width="13.85546875" style="747" customWidth="1"/>
    <col min="1578" max="1578" width="13.85546875" style="747" bestFit="1" customWidth="1"/>
    <col min="1579" max="1579" width="13.85546875" style="747" customWidth="1"/>
    <col min="1580" max="1580" width="13.85546875" style="747" bestFit="1" customWidth="1"/>
    <col min="1581" max="1581" width="13.85546875" style="747" customWidth="1"/>
    <col min="1582" max="1582" width="13.85546875" style="747" bestFit="1" customWidth="1"/>
    <col min="1583" max="1583" width="13.85546875" style="747" customWidth="1"/>
    <col min="1584" max="1584" width="13.85546875" style="747" bestFit="1" customWidth="1"/>
    <col min="1585" max="1585" width="13.85546875" style="747" customWidth="1"/>
    <col min="1586" max="1586" width="13.85546875" style="747" bestFit="1" customWidth="1"/>
    <col min="1587" max="1587" width="13.85546875" style="747" customWidth="1"/>
    <col min="1588" max="1588" width="13.85546875" style="747" bestFit="1" customWidth="1"/>
    <col min="1589" max="1589" width="13.85546875" style="747" customWidth="1"/>
    <col min="1590" max="1590" width="13.85546875" style="747" bestFit="1" customWidth="1"/>
    <col min="1591" max="1591" width="13.85546875" style="747" customWidth="1"/>
    <col min="1592" max="1592" width="13.85546875" style="747" bestFit="1" customWidth="1"/>
    <col min="1593" max="1782" width="6.85546875" style="747"/>
    <col min="1783" max="1783" width="6.5703125" style="747" customWidth="1"/>
    <col min="1784" max="1784" width="13.85546875" style="747" bestFit="1" customWidth="1"/>
    <col min="1785" max="1785" width="35.42578125" style="747" customWidth="1"/>
    <col min="1786" max="1786" width="18.7109375" style="747" bestFit="1" customWidth="1"/>
    <col min="1787" max="1787" width="19" style="747" bestFit="1" customWidth="1"/>
    <col min="1788" max="1789" width="11.42578125" style="747" customWidth="1"/>
    <col min="1790" max="1793" width="10.85546875" style="747" customWidth="1"/>
    <col min="1794" max="1805" width="11.5703125" style="747" customWidth="1"/>
    <col min="1806" max="1809" width="13.85546875" style="747" customWidth="1"/>
    <col min="1810" max="1810" width="13.85546875" style="747" bestFit="1" customWidth="1"/>
    <col min="1811" max="1811" width="13.85546875" style="747" customWidth="1"/>
    <col min="1812" max="1812" width="13.85546875" style="747" bestFit="1" customWidth="1"/>
    <col min="1813" max="1813" width="13.85546875" style="747" customWidth="1"/>
    <col min="1814" max="1814" width="13.85546875" style="747" bestFit="1" customWidth="1"/>
    <col min="1815" max="1815" width="13.85546875" style="747" customWidth="1"/>
    <col min="1816" max="1816" width="13.85546875" style="747" bestFit="1" customWidth="1"/>
    <col min="1817" max="1817" width="13.85546875" style="747" customWidth="1"/>
    <col min="1818" max="1818" width="13.85546875" style="747" bestFit="1" customWidth="1"/>
    <col min="1819" max="1819" width="13.85546875" style="747" customWidth="1"/>
    <col min="1820" max="1820" width="13.85546875" style="747" bestFit="1" customWidth="1"/>
    <col min="1821" max="1821" width="13.85546875" style="747" customWidth="1"/>
    <col min="1822" max="1822" width="13.85546875" style="747" bestFit="1" customWidth="1"/>
    <col min="1823" max="1823" width="13.85546875" style="747" customWidth="1"/>
    <col min="1824" max="1824" width="13.85546875" style="747" bestFit="1" customWidth="1"/>
    <col min="1825" max="1825" width="13.85546875" style="747" customWidth="1"/>
    <col min="1826" max="1826" width="13.85546875" style="747" bestFit="1" customWidth="1"/>
    <col min="1827" max="1827" width="13.85546875" style="747" customWidth="1"/>
    <col min="1828" max="1828" width="13.85546875" style="747" bestFit="1" customWidth="1"/>
    <col min="1829" max="1829" width="13.85546875" style="747" customWidth="1"/>
    <col min="1830" max="1830" width="13.85546875" style="747" bestFit="1" customWidth="1"/>
    <col min="1831" max="1831" width="13.85546875" style="747" customWidth="1"/>
    <col min="1832" max="1832" width="13.85546875" style="747" bestFit="1" customWidth="1"/>
    <col min="1833" max="1833" width="13.85546875" style="747" customWidth="1"/>
    <col min="1834" max="1834" width="13.85546875" style="747" bestFit="1" customWidth="1"/>
    <col min="1835" max="1835" width="13.85546875" style="747" customWidth="1"/>
    <col min="1836" max="1836" width="13.85546875" style="747" bestFit="1" customWidth="1"/>
    <col min="1837" max="1837" width="13.85546875" style="747" customWidth="1"/>
    <col min="1838" max="1838" width="13.85546875" style="747" bestFit="1" customWidth="1"/>
    <col min="1839" max="1839" width="13.85546875" style="747" customWidth="1"/>
    <col min="1840" max="1840" width="13.85546875" style="747" bestFit="1" customWidth="1"/>
    <col min="1841" max="1841" width="13.85546875" style="747" customWidth="1"/>
    <col min="1842" max="1842" width="13.85546875" style="747" bestFit="1" customWidth="1"/>
    <col min="1843" max="1843" width="13.85546875" style="747" customWidth="1"/>
    <col min="1844" max="1844" width="13.85546875" style="747" bestFit="1" customWidth="1"/>
    <col min="1845" max="1845" width="13.85546875" style="747" customWidth="1"/>
    <col min="1846" max="1846" width="13.85546875" style="747" bestFit="1" customWidth="1"/>
    <col min="1847" max="1847" width="13.85546875" style="747" customWidth="1"/>
    <col min="1848" max="1848" width="13.85546875" style="747" bestFit="1" customWidth="1"/>
    <col min="1849" max="2038" width="6.85546875" style="747"/>
    <col min="2039" max="2039" width="6.5703125" style="747" customWidth="1"/>
    <col min="2040" max="2040" width="13.85546875" style="747" bestFit="1" customWidth="1"/>
    <col min="2041" max="2041" width="35.42578125" style="747" customWidth="1"/>
    <col min="2042" max="2042" width="18.7109375" style="747" bestFit="1" customWidth="1"/>
    <col min="2043" max="2043" width="19" style="747" bestFit="1" customWidth="1"/>
    <col min="2044" max="2045" width="11.42578125" style="747" customWidth="1"/>
    <col min="2046" max="2049" width="10.85546875" style="747" customWidth="1"/>
    <col min="2050" max="2061" width="11.5703125" style="747" customWidth="1"/>
    <col min="2062" max="2065" width="13.85546875" style="747" customWidth="1"/>
    <col min="2066" max="2066" width="13.85546875" style="747" bestFit="1" customWidth="1"/>
    <col min="2067" max="2067" width="13.85546875" style="747" customWidth="1"/>
    <col min="2068" max="2068" width="13.85546875" style="747" bestFit="1" customWidth="1"/>
    <col min="2069" max="2069" width="13.85546875" style="747" customWidth="1"/>
    <col min="2070" max="2070" width="13.85546875" style="747" bestFit="1" customWidth="1"/>
    <col min="2071" max="2071" width="13.85546875" style="747" customWidth="1"/>
    <col min="2072" max="2072" width="13.85546875" style="747" bestFit="1" customWidth="1"/>
    <col min="2073" max="2073" width="13.85546875" style="747" customWidth="1"/>
    <col min="2074" max="2074" width="13.85546875" style="747" bestFit="1" customWidth="1"/>
    <col min="2075" max="2075" width="13.85546875" style="747" customWidth="1"/>
    <col min="2076" max="2076" width="13.85546875" style="747" bestFit="1" customWidth="1"/>
    <col min="2077" max="2077" width="13.85546875" style="747" customWidth="1"/>
    <col min="2078" max="2078" width="13.85546875" style="747" bestFit="1" customWidth="1"/>
    <col min="2079" max="2079" width="13.85546875" style="747" customWidth="1"/>
    <col min="2080" max="2080" width="13.85546875" style="747" bestFit="1" customWidth="1"/>
    <col min="2081" max="2081" width="13.85546875" style="747" customWidth="1"/>
    <col min="2082" max="2082" width="13.85546875" style="747" bestFit="1" customWidth="1"/>
    <col min="2083" max="2083" width="13.85546875" style="747" customWidth="1"/>
    <col min="2084" max="2084" width="13.85546875" style="747" bestFit="1" customWidth="1"/>
    <col min="2085" max="2085" width="13.85546875" style="747" customWidth="1"/>
    <col min="2086" max="2086" width="13.85546875" style="747" bestFit="1" customWidth="1"/>
    <col min="2087" max="2087" width="13.85546875" style="747" customWidth="1"/>
    <col min="2088" max="2088" width="13.85546875" style="747" bestFit="1" customWidth="1"/>
    <col min="2089" max="2089" width="13.85546875" style="747" customWidth="1"/>
    <col min="2090" max="2090" width="13.85546875" style="747" bestFit="1" customWidth="1"/>
    <col min="2091" max="2091" width="13.85546875" style="747" customWidth="1"/>
    <col min="2092" max="2092" width="13.85546875" style="747" bestFit="1" customWidth="1"/>
    <col min="2093" max="2093" width="13.85546875" style="747" customWidth="1"/>
    <col min="2094" max="2094" width="13.85546875" style="747" bestFit="1" customWidth="1"/>
    <col min="2095" max="2095" width="13.85546875" style="747" customWidth="1"/>
    <col min="2096" max="2096" width="13.85546875" style="747" bestFit="1" customWidth="1"/>
    <col min="2097" max="2097" width="13.85546875" style="747" customWidth="1"/>
    <col min="2098" max="2098" width="13.85546875" style="747" bestFit="1" customWidth="1"/>
    <col min="2099" max="2099" width="13.85546875" style="747" customWidth="1"/>
    <col min="2100" max="2100" width="13.85546875" style="747" bestFit="1" customWidth="1"/>
    <col min="2101" max="2101" width="13.85546875" style="747" customWidth="1"/>
    <col min="2102" max="2102" width="13.85546875" style="747" bestFit="1" customWidth="1"/>
    <col min="2103" max="2103" width="13.85546875" style="747" customWidth="1"/>
    <col min="2104" max="2104" width="13.85546875" style="747" bestFit="1" customWidth="1"/>
    <col min="2105" max="2294" width="6.85546875" style="747"/>
    <col min="2295" max="2295" width="6.5703125" style="747" customWidth="1"/>
    <col min="2296" max="2296" width="13.85546875" style="747" bestFit="1" customWidth="1"/>
    <col min="2297" max="2297" width="35.42578125" style="747" customWidth="1"/>
    <col min="2298" max="2298" width="18.7109375" style="747" bestFit="1" customWidth="1"/>
    <col min="2299" max="2299" width="19" style="747" bestFit="1" customWidth="1"/>
    <col min="2300" max="2301" width="11.42578125" style="747" customWidth="1"/>
    <col min="2302" max="2305" width="10.85546875" style="747" customWidth="1"/>
    <col min="2306" max="2317" width="11.5703125" style="747" customWidth="1"/>
    <col min="2318" max="2321" width="13.85546875" style="747" customWidth="1"/>
    <col min="2322" max="2322" width="13.85546875" style="747" bestFit="1" customWidth="1"/>
    <col min="2323" max="2323" width="13.85546875" style="747" customWidth="1"/>
    <col min="2324" max="2324" width="13.85546875" style="747" bestFit="1" customWidth="1"/>
    <col min="2325" max="2325" width="13.85546875" style="747" customWidth="1"/>
    <col min="2326" max="2326" width="13.85546875" style="747" bestFit="1" customWidth="1"/>
    <col min="2327" max="2327" width="13.85546875" style="747" customWidth="1"/>
    <col min="2328" max="2328" width="13.85546875" style="747" bestFit="1" customWidth="1"/>
    <col min="2329" max="2329" width="13.85546875" style="747" customWidth="1"/>
    <col min="2330" max="2330" width="13.85546875" style="747" bestFit="1" customWidth="1"/>
    <col min="2331" max="2331" width="13.85546875" style="747" customWidth="1"/>
    <col min="2332" max="2332" width="13.85546875" style="747" bestFit="1" customWidth="1"/>
    <col min="2333" max="2333" width="13.85546875" style="747" customWidth="1"/>
    <col min="2334" max="2334" width="13.85546875" style="747" bestFit="1" customWidth="1"/>
    <col min="2335" max="2335" width="13.85546875" style="747" customWidth="1"/>
    <col min="2336" max="2336" width="13.85546875" style="747" bestFit="1" customWidth="1"/>
    <col min="2337" max="2337" width="13.85546875" style="747" customWidth="1"/>
    <col min="2338" max="2338" width="13.85546875" style="747" bestFit="1" customWidth="1"/>
    <col min="2339" max="2339" width="13.85546875" style="747" customWidth="1"/>
    <col min="2340" max="2340" width="13.85546875" style="747" bestFit="1" customWidth="1"/>
    <col min="2341" max="2341" width="13.85546875" style="747" customWidth="1"/>
    <col min="2342" max="2342" width="13.85546875" style="747" bestFit="1" customWidth="1"/>
    <col min="2343" max="2343" width="13.85546875" style="747" customWidth="1"/>
    <col min="2344" max="2344" width="13.85546875" style="747" bestFit="1" customWidth="1"/>
    <col min="2345" max="2345" width="13.85546875" style="747" customWidth="1"/>
    <col min="2346" max="2346" width="13.85546875" style="747" bestFit="1" customWidth="1"/>
    <col min="2347" max="2347" width="13.85546875" style="747" customWidth="1"/>
    <col min="2348" max="2348" width="13.85546875" style="747" bestFit="1" customWidth="1"/>
    <col min="2349" max="2349" width="13.85546875" style="747" customWidth="1"/>
    <col min="2350" max="2350" width="13.85546875" style="747" bestFit="1" customWidth="1"/>
    <col min="2351" max="2351" width="13.85546875" style="747" customWidth="1"/>
    <col min="2352" max="2352" width="13.85546875" style="747" bestFit="1" customWidth="1"/>
    <col min="2353" max="2353" width="13.85546875" style="747" customWidth="1"/>
    <col min="2354" max="2354" width="13.85546875" style="747" bestFit="1" customWidth="1"/>
    <col min="2355" max="2355" width="13.85546875" style="747" customWidth="1"/>
    <col min="2356" max="2356" width="13.85546875" style="747" bestFit="1" customWidth="1"/>
    <col min="2357" max="2357" width="13.85546875" style="747" customWidth="1"/>
    <col min="2358" max="2358" width="13.85546875" style="747" bestFit="1" customWidth="1"/>
    <col min="2359" max="2359" width="13.85546875" style="747" customWidth="1"/>
    <col min="2360" max="2360" width="13.85546875" style="747" bestFit="1" customWidth="1"/>
    <col min="2361" max="2550" width="6.85546875" style="747"/>
    <col min="2551" max="2551" width="6.5703125" style="747" customWidth="1"/>
    <col min="2552" max="2552" width="13.85546875" style="747" bestFit="1" customWidth="1"/>
    <col min="2553" max="2553" width="35.42578125" style="747" customWidth="1"/>
    <col min="2554" max="2554" width="18.7109375" style="747" bestFit="1" customWidth="1"/>
    <col min="2555" max="2555" width="19" style="747" bestFit="1" customWidth="1"/>
    <col min="2556" max="2557" width="11.42578125" style="747" customWidth="1"/>
    <col min="2558" max="2561" width="10.85546875" style="747" customWidth="1"/>
    <col min="2562" max="2573" width="11.5703125" style="747" customWidth="1"/>
    <col min="2574" max="2577" width="13.85546875" style="747" customWidth="1"/>
    <col min="2578" max="2578" width="13.85546875" style="747" bestFit="1" customWidth="1"/>
    <col min="2579" max="2579" width="13.85546875" style="747" customWidth="1"/>
    <col min="2580" max="2580" width="13.85546875" style="747" bestFit="1" customWidth="1"/>
    <col min="2581" max="2581" width="13.85546875" style="747" customWidth="1"/>
    <col min="2582" max="2582" width="13.85546875" style="747" bestFit="1" customWidth="1"/>
    <col min="2583" max="2583" width="13.85546875" style="747" customWidth="1"/>
    <col min="2584" max="2584" width="13.85546875" style="747" bestFit="1" customWidth="1"/>
    <col min="2585" max="2585" width="13.85546875" style="747" customWidth="1"/>
    <col min="2586" max="2586" width="13.85546875" style="747" bestFit="1" customWidth="1"/>
    <col min="2587" max="2587" width="13.85546875" style="747" customWidth="1"/>
    <col min="2588" max="2588" width="13.85546875" style="747" bestFit="1" customWidth="1"/>
    <col min="2589" max="2589" width="13.85546875" style="747" customWidth="1"/>
    <col min="2590" max="2590" width="13.85546875" style="747" bestFit="1" customWidth="1"/>
    <col min="2591" max="2591" width="13.85546875" style="747" customWidth="1"/>
    <col min="2592" max="2592" width="13.85546875" style="747" bestFit="1" customWidth="1"/>
    <col min="2593" max="2593" width="13.85546875" style="747" customWidth="1"/>
    <col min="2594" max="2594" width="13.85546875" style="747" bestFit="1" customWidth="1"/>
    <col min="2595" max="2595" width="13.85546875" style="747" customWidth="1"/>
    <col min="2596" max="2596" width="13.85546875" style="747" bestFit="1" customWidth="1"/>
    <col min="2597" max="2597" width="13.85546875" style="747" customWidth="1"/>
    <col min="2598" max="2598" width="13.85546875" style="747" bestFit="1" customWidth="1"/>
    <col min="2599" max="2599" width="13.85546875" style="747" customWidth="1"/>
    <col min="2600" max="2600" width="13.85546875" style="747" bestFit="1" customWidth="1"/>
    <col min="2601" max="2601" width="13.85546875" style="747" customWidth="1"/>
    <col min="2602" max="2602" width="13.85546875" style="747" bestFit="1" customWidth="1"/>
    <col min="2603" max="2603" width="13.85546875" style="747" customWidth="1"/>
    <col min="2604" max="2604" width="13.85546875" style="747" bestFit="1" customWidth="1"/>
    <col min="2605" max="2605" width="13.85546875" style="747" customWidth="1"/>
    <col min="2606" max="2606" width="13.85546875" style="747" bestFit="1" customWidth="1"/>
    <col min="2607" max="2607" width="13.85546875" style="747" customWidth="1"/>
    <col min="2608" max="2608" width="13.85546875" style="747" bestFit="1" customWidth="1"/>
    <col min="2609" max="2609" width="13.85546875" style="747" customWidth="1"/>
    <col min="2610" max="2610" width="13.85546875" style="747" bestFit="1" customWidth="1"/>
    <col min="2611" max="2611" width="13.85546875" style="747" customWidth="1"/>
    <col min="2612" max="2612" width="13.85546875" style="747" bestFit="1" customWidth="1"/>
    <col min="2613" max="2613" width="13.85546875" style="747" customWidth="1"/>
    <col min="2614" max="2614" width="13.85546875" style="747" bestFit="1" customWidth="1"/>
    <col min="2615" max="2615" width="13.85546875" style="747" customWidth="1"/>
    <col min="2616" max="2616" width="13.85546875" style="747" bestFit="1" customWidth="1"/>
    <col min="2617" max="2806" width="6.85546875" style="747"/>
    <col min="2807" max="2807" width="6.5703125" style="747" customWidth="1"/>
    <col min="2808" max="2808" width="13.85546875" style="747" bestFit="1" customWidth="1"/>
    <col min="2809" max="2809" width="35.42578125" style="747" customWidth="1"/>
    <col min="2810" max="2810" width="18.7109375" style="747" bestFit="1" customWidth="1"/>
    <col min="2811" max="2811" width="19" style="747" bestFit="1" customWidth="1"/>
    <col min="2812" max="2813" width="11.42578125" style="747" customWidth="1"/>
    <col min="2814" max="2817" width="10.85546875" style="747" customWidth="1"/>
    <col min="2818" max="2829" width="11.5703125" style="747" customWidth="1"/>
    <col min="2830" max="2833" width="13.85546875" style="747" customWidth="1"/>
    <col min="2834" max="2834" width="13.85546875" style="747" bestFit="1" customWidth="1"/>
    <col min="2835" max="2835" width="13.85546875" style="747" customWidth="1"/>
    <col min="2836" max="2836" width="13.85546875" style="747" bestFit="1" customWidth="1"/>
    <col min="2837" max="2837" width="13.85546875" style="747" customWidth="1"/>
    <col min="2838" max="2838" width="13.85546875" style="747" bestFit="1" customWidth="1"/>
    <col min="2839" max="2839" width="13.85546875" style="747" customWidth="1"/>
    <col min="2840" max="2840" width="13.85546875" style="747" bestFit="1" customWidth="1"/>
    <col min="2841" max="2841" width="13.85546875" style="747" customWidth="1"/>
    <col min="2842" max="2842" width="13.85546875" style="747" bestFit="1" customWidth="1"/>
    <col min="2843" max="2843" width="13.85546875" style="747" customWidth="1"/>
    <col min="2844" max="2844" width="13.85546875" style="747" bestFit="1" customWidth="1"/>
    <col min="2845" max="2845" width="13.85546875" style="747" customWidth="1"/>
    <col min="2846" max="2846" width="13.85546875" style="747" bestFit="1" customWidth="1"/>
    <col min="2847" max="2847" width="13.85546875" style="747" customWidth="1"/>
    <col min="2848" max="2848" width="13.85546875" style="747" bestFit="1" customWidth="1"/>
    <col min="2849" max="2849" width="13.85546875" style="747" customWidth="1"/>
    <col min="2850" max="2850" width="13.85546875" style="747" bestFit="1" customWidth="1"/>
    <col min="2851" max="2851" width="13.85546875" style="747" customWidth="1"/>
    <col min="2852" max="2852" width="13.85546875" style="747" bestFit="1" customWidth="1"/>
    <col min="2853" max="2853" width="13.85546875" style="747" customWidth="1"/>
    <col min="2854" max="2854" width="13.85546875" style="747" bestFit="1" customWidth="1"/>
    <col min="2855" max="2855" width="13.85546875" style="747" customWidth="1"/>
    <col min="2856" max="2856" width="13.85546875" style="747" bestFit="1" customWidth="1"/>
    <col min="2857" max="2857" width="13.85546875" style="747" customWidth="1"/>
    <col min="2858" max="2858" width="13.85546875" style="747" bestFit="1" customWidth="1"/>
    <col min="2859" max="2859" width="13.85546875" style="747" customWidth="1"/>
    <col min="2860" max="2860" width="13.85546875" style="747" bestFit="1" customWidth="1"/>
    <col min="2861" max="2861" width="13.85546875" style="747" customWidth="1"/>
    <col min="2862" max="2862" width="13.85546875" style="747" bestFit="1" customWidth="1"/>
    <col min="2863" max="2863" width="13.85546875" style="747" customWidth="1"/>
    <col min="2864" max="2864" width="13.85546875" style="747" bestFit="1" customWidth="1"/>
    <col min="2865" max="2865" width="13.85546875" style="747" customWidth="1"/>
    <col min="2866" max="2866" width="13.85546875" style="747" bestFit="1" customWidth="1"/>
    <col min="2867" max="2867" width="13.85546875" style="747" customWidth="1"/>
    <col min="2868" max="2868" width="13.85546875" style="747" bestFit="1" customWidth="1"/>
    <col min="2869" max="2869" width="13.85546875" style="747" customWidth="1"/>
    <col min="2870" max="2870" width="13.85546875" style="747" bestFit="1" customWidth="1"/>
    <col min="2871" max="2871" width="13.85546875" style="747" customWidth="1"/>
    <col min="2872" max="2872" width="13.85546875" style="747" bestFit="1" customWidth="1"/>
    <col min="2873" max="3062" width="6.85546875" style="747"/>
    <col min="3063" max="3063" width="6.5703125" style="747" customWidth="1"/>
    <col min="3064" max="3064" width="13.85546875" style="747" bestFit="1" customWidth="1"/>
    <col min="3065" max="3065" width="35.42578125" style="747" customWidth="1"/>
    <col min="3066" max="3066" width="18.7109375" style="747" bestFit="1" customWidth="1"/>
    <col min="3067" max="3067" width="19" style="747" bestFit="1" customWidth="1"/>
    <col min="3068" max="3069" width="11.42578125" style="747" customWidth="1"/>
    <col min="3070" max="3073" width="10.85546875" style="747" customWidth="1"/>
    <col min="3074" max="3085" width="11.5703125" style="747" customWidth="1"/>
    <col min="3086" max="3089" width="13.85546875" style="747" customWidth="1"/>
    <col min="3090" max="3090" width="13.85546875" style="747" bestFit="1" customWidth="1"/>
    <col min="3091" max="3091" width="13.85546875" style="747" customWidth="1"/>
    <col min="3092" max="3092" width="13.85546875" style="747" bestFit="1" customWidth="1"/>
    <col min="3093" max="3093" width="13.85546875" style="747" customWidth="1"/>
    <col min="3094" max="3094" width="13.85546875" style="747" bestFit="1" customWidth="1"/>
    <col min="3095" max="3095" width="13.85546875" style="747" customWidth="1"/>
    <col min="3096" max="3096" width="13.85546875" style="747" bestFit="1" customWidth="1"/>
    <col min="3097" max="3097" width="13.85546875" style="747" customWidth="1"/>
    <col min="3098" max="3098" width="13.85546875" style="747" bestFit="1" customWidth="1"/>
    <col min="3099" max="3099" width="13.85546875" style="747" customWidth="1"/>
    <col min="3100" max="3100" width="13.85546875" style="747" bestFit="1" customWidth="1"/>
    <col min="3101" max="3101" width="13.85546875" style="747" customWidth="1"/>
    <col min="3102" max="3102" width="13.85546875" style="747" bestFit="1" customWidth="1"/>
    <col min="3103" max="3103" width="13.85546875" style="747" customWidth="1"/>
    <col min="3104" max="3104" width="13.85546875" style="747" bestFit="1" customWidth="1"/>
    <col min="3105" max="3105" width="13.85546875" style="747" customWidth="1"/>
    <col min="3106" max="3106" width="13.85546875" style="747" bestFit="1" customWidth="1"/>
    <col min="3107" max="3107" width="13.85546875" style="747" customWidth="1"/>
    <col min="3108" max="3108" width="13.85546875" style="747" bestFit="1" customWidth="1"/>
    <col min="3109" max="3109" width="13.85546875" style="747" customWidth="1"/>
    <col min="3110" max="3110" width="13.85546875" style="747" bestFit="1" customWidth="1"/>
    <col min="3111" max="3111" width="13.85546875" style="747" customWidth="1"/>
    <col min="3112" max="3112" width="13.85546875" style="747" bestFit="1" customWidth="1"/>
    <col min="3113" max="3113" width="13.85546875" style="747" customWidth="1"/>
    <col min="3114" max="3114" width="13.85546875" style="747" bestFit="1" customWidth="1"/>
    <col min="3115" max="3115" width="13.85546875" style="747" customWidth="1"/>
    <col min="3116" max="3116" width="13.85546875" style="747" bestFit="1" customWidth="1"/>
    <col min="3117" max="3117" width="13.85546875" style="747" customWidth="1"/>
    <col min="3118" max="3118" width="13.85546875" style="747" bestFit="1" customWidth="1"/>
    <col min="3119" max="3119" width="13.85546875" style="747" customWidth="1"/>
    <col min="3120" max="3120" width="13.85546875" style="747" bestFit="1" customWidth="1"/>
    <col min="3121" max="3121" width="13.85546875" style="747" customWidth="1"/>
    <col min="3122" max="3122" width="13.85546875" style="747" bestFit="1" customWidth="1"/>
    <col min="3123" max="3123" width="13.85546875" style="747" customWidth="1"/>
    <col min="3124" max="3124" width="13.85546875" style="747" bestFit="1" customWidth="1"/>
    <col min="3125" max="3125" width="13.85546875" style="747" customWidth="1"/>
    <col min="3126" max="3126" width="13.85546875" style="747" bestFit="1" customWidth="1"/>
    <col min="3127" max="3127" width="13.85546875" style="747" customWidth="1"/>
    <col min="3128" max="3128" width="13.85546875" style="747" bestFit="1" customWidth="1"/>
    <col min="3129" max="3318" width="6.85546875" style="747"/>
    <col min="3319" max="3319" width="6.5703125" style="747" customWidth="1"/>
    <col min="3320" max="3320" width="13.85546875" style="747" bestFit="1" customWidth="1"/>
    <col min="3321" max="3321" width="35.42578125" style="747" customWidth="1"/>
    <col min="3322" max="3322" width="18.7109375" style="747" bestFit="1" customWidth="1"/>
    <col min="3323" max="3323" width="19" style="747" bestFit="1" customWidth="1"/>
    <col min="3324" max="3325" width="11.42578125" style="747" customWidth="1"/>
    <col min="3326" max="3329" width="10.85546875" style="747" customWidth="1"/>
    <col min="3330" max="3341" width="11.5703125" style="747" customWidth="1"/>
    <col min="3342" max="3345" width="13.85546875" style="747" customWidth="1"/>
    <col min="3346" max="3346" width="13.85546875" style="747" bestFit="1" customWidth="1"/>
    <col min="3347" max="3347" width="13.85546875" style="747" customWidth="1"/>
    <col min="3348" max="3348" width="13.85546875" style="747" bestFit="1" customWidth="1"/>
    <col min="3349" max="3349" width="13.85546875" style="747" customWidth="1"/>
    <col min="3350" max="3350" width="13.85546875" style="747" bestFit="1" customWidth="1"/>
    <col min="3351" max="3351" width="13.85546875" style="747" customWidth="1"/>
    <col min="3352" max="3352" width="13.85546875" style="747" bestFit="1" customWidth="1"/>
    <col min="3353" max="3353" width="13.85546875" style="747" customWidth="1"/>
    <col min="3354" max="3354" width="13.85546875" style="747" bestFit="1" customWidth="1"/>
    <col min="3355" max="3355" width="13.85546875" style="747" customWidth="1"/>
    <col min="3356" max="3356" width="13.85546875" style="747" bestFit="1" customWidth="1"/>
    <col min="3357" max="3357" width="13.85546875" style="747" customWidth="1"/>
    <col min="3358" max="3358" width="13.85546875" style="747" bestFit="1" customWidth="1"/>
    <col min="3359" max="3359" width="13.85546875" style="747" customWidth="1"/>
    <col min="3360" max="3360" width="13.85546875" style="747" bestFit="1" customWidth="1"/>
    <col min="3361" max="3361" width="13.85546875" style="747" customWidth="1"/>
    <col min="3362" max="3362" width="13.85546875" style="747" bestFit="1" customWidth="1"/>
    <col min="3363" max="3363" width="13.85546875" style="747" customWidth="1"/>
    <col min="3364" max="3364" width="13.85546875" style="747" bestFit="1" customWidth="1"/>
    <col min="3365" max="3365" width="13.85546875" style="747" customWidth="1"/>
    <col min="3366" max="3366" width="13.85546875" style="747" bestFit="1" customWidth="1"/>
    <col min="3367" max="3367" width="13.85546875" style="747" customWidth="1"/>
    <col min="3368" max="3368" width="13.85546875" style="747" bestFit="1" customWidth="1"/>
    <col min="3369" max="3369" width="13.85546875" style="747" customWidth="1"/>
    <col min="3370" max="3370" width="13.85546875" style="747" bestFit="1" customWidth="1"/>
    <col min="3371" max="3371" width="13.85546875" style="747" customWidth="1"/>
    <col min="3372" max="3372" width="13.85546875" style="747" bestFit="1" customWidth="1"/>
    <col min="3373" max="3373" width="13.85546875" style="747" customWidth="1"/>
    <col min="3374" max="3374" width="13.85546875" style="747" bestFit="1" customWidth="1"/>
    <col min="3375" max="3375" width="13.85546875" style="747" customWidth="1"/>
    <col min="3376" max="3376" width="13.85546875" style="747" bestFit="1" customWidth="1"/>
    <col min="3377" max="3377" width="13.85546875" style="747" customWidth="1"/>
    <col min="3378" max="3378" width="13.85546875" style="747" bestFit="1" customWidth="1"/>
    <col min="3379" max="3379" width="13.85546875" style="747" customWidth="1"/>
    <col min="3380" max="3380" width="13.85546875" style="747" bestFit="1" customWidth="1"/>
    <col min="3381" max="3381" width="13.85546875" style="747" customWidth="1"/>
    <col min="3382" max="3382" width="13.85546875" style="747" bestFit="1" customWidth="1"/>
    <col min="3383" max="3383" width="13.85546875" style="747" customWidth="1"/>
    <col min="3384" max="3384" width="13.85546875" style="747" bestFit="1" customWidth="1"/>
    <col min="3385" max="3574" width="6.85546875" style="747"/>
    <col min="3575" max="3575" width="6.5703125" style="747" customWidth="1"/>
    <col min="3576" max="3576" width="13.85546875" style="747" bestFit="1" customWidth="1"/>
    <col min="3577" max="3577" width="35.42578125" style="747" customWidth="1"/>
    <col min="3578" max="3578" width="18.7109375" style="747" bestFit="1" customWidth="1"/>
    <col min="3579" max="3579" width="19" style="747" bestFit="1" customWidth="1"/>
    <col min="3580" max="3581" width="11.42578125" style="747" customWidth="1"/>
    <col min="3582" max="3585" width="10.85546875" style="747" customWidth="1"/>
    <col min="3586" max="3597" width="11.5703125" style="747" customWidth="1"/>
    <col min="3598" max="3601" width="13.85546875" style="747" customWidth="1"/>
    <col min="3602" max="3602" width="13.85546875" style="747" bestFit="1" customWidth="1"/>
    <col min="3603" max="3603" width="13.85546875" style="747" customWidth="1"/>
    <col min="3604" max="3604" width="13.85546875" style="747" bestFit="1" customWidth="1"/>
    <col min="3605" max="3605" width="13.85546875" style="747" customWidth="1"/>
    <col min="3606" max="3606" width="13.85546875" style="747" bestFit="1" customWidth="1"/>
    <col min="3607" max="3607" width="13.85546875" style="747" customWidth="1"/>
    <col min="3608" max="3608" width="13.85546875" style="747" bestFit="1" customWidth="1"/>
    <col min="3609" max="3609" width="13.85546875" style="747" customWidth="1"/>
    <col min="3610" max="3610" width="13.85546875" style="747" bestFit="1" customWidth="1"/>
    <col min="3611" max="3611" width="13.85546875" style="747" customWidth="1"/>
    <col min="3612" max="3612" width="13.85546875" style="747" bestFit="1" customWidth="1"/>
    <col min="3613" max="3613" width="13.85546875" style="747" customWidth="1"/>
    <col min="3614" max="3614" width="13.85546875" style="747" bestFit="1" customWidth="1"/>
    <col min="3615" max="3615" width="13.85546875" style="747" customWidth="1"/>
    <col min="3616" max="3616" width="13.85546875" style="747" bestFit="1" customWidth="1"/>
    <col min="3617" max="3617" width="13.85546875" style="747" customWidth="1"/>
    <col min="3618" max="3618" width="13.85546875" style="747" bestFit="1" customWidth="1"/>
    <col min="3619" max="3619" width="13.85546875" style="747" customWidth="1"/>
    <col min="3620" max="3620" width="13.85546875" style="747" bestFit="1" customWidth="1"/>
    <col min="3621" max="3621" width="13.85546875" style="747" customWidth="1"/>
    <col min="3622" max="3622" width="13.85546875" style="747" bestFit="1" customWidth="1"/>
    <col min="3623" max="3623" width="13.85546875" style="747" customWidth="1"/>
    <col min="3624" max="3624" width="13.85546875" style="747" bestFit="1" customWidth="1"/>
    <col min="3625" max="3625" width="13.85546875" style="747" customWidth="1"/>
    <col min="3626" max="3626" width="13.85546875" style="747" bestFit="1" customWidth="1"/>
    <col min="3627" max="3627" width="13.85546875" style="747" customWidth="1"/>
    <col min="3628" max="3628" width="13.85546875" style="747" bestFit="1" customWidth="1"/>
    <col min="3629" max="3629" width="13.85546875" style="747" customWidth="1"/>
    <col min="3630" max="3630" width="13.85546875" style="747" bestFit="1" customWidth="1"/>
    <col min="3631" max="3631" width="13.85546875" style="747" customWidth="1"/>
    <col min="3632" max="3632" width="13.85546875" style="747" bestFit="1" customWidth="1"/>
    <col min="3633" max="3633" width="13.85546875" style="747" customWidth="1"/>
    <col min="3634" max="3634" width="13.85546875" style="747" bestFit="1" customWidth="1"/>
    <col min="3635" max="3635" width="13.85546875" style="747" customWidth="1"/>
    <col min="3636" max="3636" width="13.85546875" style="747" bestFit="1" customWidth="1"/>
    <col min="3637" max="3637" width="13.85546875" style="747" customWidth="1"/>
    <col min="3638" max="3638" width="13.85546875" style="747" bestFit="1" customWidth="1"/>
    <col min="3639" max="3639" width="13.85546875" style="747" customWidth="1"/>
    <col min="3640" max="3640" width="13.85546875" style="747" bestFit="1" customWidth="1"/>
    <col min="3641" max="3830" width="6.85546875" style="747"/>
    <col min="3831" max="3831" width="6.5703125" style="747" customWidth="1"/>
    <col min="3832" max="3832" width="13.85546875" style="747" bestFit="1" customWidth="1"/>
    <col min="3833" max="3833" width="35.42578125" style="747" customWidth="1"/>
    <col min="3834" max="3834" width="18.7109375" style="747" bestFit="1" customWidth="1"/>
    <col min="3835" max="3835" width="19" style="747" bestFit="1" customWidth="1"/>
    <col min="3836" max="3837" width="11.42578125" style="747" customWidth="1"/>
    <col min="3838" max="3841" width="10.85546875" style="747" customWidth="1"/>
    <col min="3842" max="3853" width="11.5703125" style="747" customWidth="1"/>
    <col min="3854" max="3857" width="13.85546875" style="747" customWidth="1"/>
    <col min="3858" max="3858" width="13.85546875" style="747" bestFit="1" customWidth="1"/>
    <col min="3859" max="3859" width="13.85546875" style="747" customWidth="1"/>
    <col min="3860" max="3860" width="13.85546875" style="747" bestFit="1" customWidth="1"/>
    <col min="3861" max="3861" width="13.85546875" style="747" customWidth="1"/>
    <col min="3862" max="3862" width="13.85546875" style="747" bestFit="1" customWidth="1"/>
    <col min="3863" max="3863" width="13.85546875" style="747" customWidth="1"/>
    <col min="3864" max="3864" width="13.85546875" style="747" bestFit="1" customWidth="1"/>
    <col min="3865" max="3865" width="13.85546875" style="747" customWidth="1"/>
    <col min="3866" max="3866" width="13.85546875" style="747" bestFit="1" customWidth="1"/>
    <col min="3867" max="3867" width="13.85546875" style="747" customWidth="1"/>
    <col min="3868" max="3868" width="13.85546875" style="747" bestFit="1" customWidth="1"/>
    <col min="3869" max="3869" width="13.85546875" style="747" customWidth="1"/>
    <col min="3870" max="3870" width="13.85546875" style="747" bestFit="1" customWidth="1"/>
    <col min="3871" max="3871" width="13.85546875" style="747" customWidth="1"/>
    <col min="3872" max="3872" width="13.85546875" style="747" bestFit="1" customWidth="1"/>
    <col min="3873" max="3873" width="13.85546875" style="747" customWidth="1"/>
    <col min="3874" max="3874" width="13.85546875" style="747" bestFit="1" customWidth="1"/>
    <col min="3875" max="3875" width="13.85546875" style="747" customWidth="1"/>
    <col min="3876" max="3876" width="13.85546875" style="747" bestFit="1" customWidth="1"/>
    <col min="3877" max="3877" width="13.85546875" style="747" customWidth="1"/>
    <col min="3878" max="3878" width="13.85546875" style="747" bestFit="1" customWidth="1"/>
    <col min="3879" max="3879" width="13.85546875" style="747" customWidth="1"/>
    <col min="3880" max="3880" width="13.85546875" style="747" bestFit="1" customWidth="1"/>
    <col min="3881" max="3881" width="13.85546875" style="747" customWidth="1"/>
    <col min="3882" max="3882" width="13.85546875" style="747" bestFit="1" customWidth="1"/>
    <col min="3883" max="3883" width="13.85546875" style="747" customWidth="1"/>
    <col min="3884" max="3884" width="13.85546875" style="747" bestFit="1" customWidth="1"/>
    <col min="3885" max="3885" width="13.85546875" style="747" customWidth="1"/>
    <col min="3886" max="3886" width="13.85546875" style="747" bestFit="1" customWidth="1"/>
    <col min="3887" max="3887" width="13.85546875" style="747" customWidth="1"/>
    <col min="3888" max="3888" width="13.85546875" style="747" bestFit="1" customWidth="1"/>
    <col min="3889" max="3889" width="13.85546875" style="747" customWidth="1"/>
    <col min="3890" max="3890" width="13.85546875" style="747" bestFit="1" customWidth="1"/>
    <col min="3891" max="3891" width="13.85546875" style="747" customWidth="1"/>
    <col min="3892" max="3892" width="13.85546875" style="747" bestFit="1" customWidth="1"/>
    <col min="3893" max="3893" width="13.85546875" style="747" customWidth="1"/>
    <col min="3894" max="3894" width="13.85546875" style="747" bestFit="1" customWidth="1"/>
    <col min="3895" max="3895" width="13.85546875" style="747" customWidth="1"/>
    <col min="3896" max="3896" width="13.85546875" style="747" bestFit="1" customWidth="1"/>
    <col min="3897" max="4086" width="6.85546875" style="747"/>
    <col min="4087" max="4087" width="6.5703125" style="747" customWidth="1"/>
    <col min="4088" max="4088" width="13.85546875" style="747" bestFit="1" customWidth="1"/>
    <col min="4089" max="4089" width="35.42578125" style="747" customWidth="1"/>
    <col min="4090" max="4090" width="18.7109375" style="747" bestFit="1" customWidth="1"/>
    <col min="4091" max="4091" width="19" style="747" bestFit="1" customWidth="1"/>
    <col min="4092" max="4093" width="11.42578125" style="747" customWidth="1"/>
    <col min="4094" max="4097" width="10.85546875" style="747" customWidth="1"/>
    <col min="4098" max="4109" width="11.5703125" style="747" customWidth="1"/>
    <col min="4110" max="4113" width="13.85546875" style="747" customWidth="1"/>
    <col min="4114" max="4114" width="13.85546875" style="747" bestFit="1" customWidth="1"/>
    <col min="4115" max="4115" width="13.85546875" style="747" customWidth="1"/>
    <col min="4116" max="4116" width="13.85546875" style="747" bestFit="1" customWidth="1"/>
    <col min="4117" max="4117" width="13.85546875" style="747" customWidth="1"/>
    <col min="4118" max="4118" width="13.85546875" style="747" bestFit="1" customWidth="1"/>
    <col min="4119" max="4119" width="13.85546875" style="747" customWidth="1"/>
    <col min="4120" max="4120" width="13.85546875" style="747" bestFit="1" customWidth="1"/>
    <col min="4121" max="4121" width="13.85546875" style="747" customWidth="1"/>
    <col min="4122" max="4122" width="13.85546875" style="747" bestFit="1" customWidth="1"/>
    <col min="4123" max="4123" width="13.85546875" style="747" customWidth="1"/>
    <col min="4124" max="4124" width="13.85546875" style="747" bestFit="1" customWidth="1"/>
    <col min="4125" max="4125" width="13.85546875" style="747" customWidth="1"/>
    <col min="4126" max="4126" width="13.85546875" style="747" bestFit="1" customWidth="1"/>
    <col min="4127" max="4127" width="13.85546875" style="747" customWidth="1"/>
    <col min="4128" max="4128" width="13.85546875" style="747" bestFit="1" customWidth="1"/>
    <col min="4129" max="4129" width="13.85546875" style="747" customWidth="1"/>
    <col min="4130" max="4130" width="13.85546875" style="747" bestFit="1" customWidth="1"/>
    <col min="4131" max="4131" width="13.85546875" style="747" customWidth="1"/>
    <col min="4132" max="4132" width="13.85546875" style="747" bestFit="1" customWidth="1"/>
    <col min="4133" max="4133" width="13.85546875" style="747" customWidth="1"/>
    <col min="4134" max="4134" width="13.85546875" style="747" bestFit="1" customWidth="1"/>
    <col min="4135" max="4135" width="13.85546875" style="747" customWidth="1"/>
    <col min="4136" max="4136" width="13.85546875" style="747" bestFit="1" customWidth="1"/>
    <col min="4137" max="4137" width="13.85546875" style="747" customWidth="1"/>
    <col min="4138" max="4138" width="13.85546875" style="747" bestFit="1" customWidth="1"/>
    <col min="4139" max="4139" width="13.85546875" style="747" customWidth="1"/>
    <col min="4140" max="4140" width="13.85546875" style="747" bestFit="1" customWidth="1"/>
    <col min="4141" max="4141" width="13.85546875" style="747" customWidth="1"/>
    <col min="4142" max="4142" width="13.85546875" style="747" bestFit="1" customWidth="1"/>
    <col min="4143" max="4143" width="13.85546875" style="747" customWidth="1"/>
    <col min="4144" max="4144" width="13.85546875" style="747" bestFit="1" customWidth="1"/>
    <col min="4145" max="4145" width="13.85546875" style="747" customWidth="1"/>
    <col min="4146" max="4146" width="13.85546875" style="747" bestFit="1" customWidth="1"/>
    <col min="4147" max="4147" width="13.85546875" style="747" customWidth="1"/>
    <col min="4148" max="4148" width="13.85546875" style="747" bestFit="1" customWidth="1"/>
    <col min="4149" max="4149" width="13.85546875" style="747" customWidth="1"/>
    <col min="4150" max="4150" width="13.85546875" style="747" bestFit="1" customWidth="1"/>
    <col min="4151" max="4151" width="13.85546875" style="747" customWidth="1"/>
    <col min="4152" max="4152" width="13.85546875" style="747" bestFit="1" customWidth="1"/>
    <col min="4153" max="4342" width="6.85546875" style="747"/>
    <col min="4343" max="4343" width="6.5703125" style="747" customWidth="1"/>
    <col min="4344" max="4344" width="13.85546875" style="747" bestFit="1" customWidth="1"/>
    <col min="4345" max="4345" width="35.42578125" style="747" customWidth="1"/>
    <col min="4346" max="4346" width="18.7109375" style="747" bestFit="1" customWidth="1"/>
    <col min="4347" max="4347" width="19" style="747" bestFit="1" customWidth="1"/>
    <col min="4348" max="4349" width="11.42578125" style="747" customWidth="1"/>
    <col min="4350" max="4353" width="10.85546875" style="747" customWidth="1"/>
    <col min="4354" max="4365" width="11.5703125" style="747" customWidth="1"/>
    <col min="4366" max="4369" width="13.85546875" style="747" customWidth="1"/>
    <col min="4370" max="4370" width="13.85546875" style="747" bestFit="1" customWidth="1"/>
    <col min="4371" max="4371" width="13.85546875" style="747" customWidth="1"/>
    <col min="4372" max="4372" width="13.85546875" style="747" bestFit="1" customWidth="1"/>
    <col min="4373" max="4373" width="13.85546875" style="747" customWidth="1"/>
    <col min="4374" max="4374" width="13.85546875" style="747" bestFit="1" customWidth="1"/>
    <col min="4375" max="4375" width="13.85546875" style="747" customWidth="1"/>
    <col min="4376" max="4376" width="13.85546875" style="747" bestFit="1" customWidth="1"/>
    <col min="4377" max="4377" width="13.85546875" style="747" customWidth="1"/>
    <col min="4378" max="4378" width="13.85546875" style="747" bestFit="1" customWidth="1"/>
    <col min="4379" max="4379" width="13.85546875" style="747" customWidth="1"/>
    <col min="4380" max="4380" width="13.85546875" style="747" bestFit="1" customWidth="1"/>
    <col min="4381" max="4381" width="13.85546875" style="747" customWidth="1"/>
    <col min="4382" max="4382" width="13.85546875" style="747" bestFit="1" customWidth="1"/>
    <col min="4383" max="4383" width="13.85546875" style="747" customWidth="1"/>
    <col min="4384" max="4384" width="13.85546875" style="747" bestFit="1" customWidth="1"/>
    <col min="4385" max="4385" width="13.85546875" style="747" customWidth="1"/>
    <col min="4386" max="4386" width="13.85546875" style="747" bestFit="1" customWidth="1"/>
    <col min="4387" max="4387" width="13.85546875" style="747" customWidth="1"/>
    <col min="4388" max="4388" width="13.85546875" style="747" bestFit="1" customWidth="1"/>
    <col min="4389" max="4389" width="13.85546875" style="747" customWidth="1"/>
    <col min="4390" max="4390" width="13.85546875" style="747" bestFit="1" customWidth="1"/>
    <col min="4391" max="4391" width="13.85546875" style="747" customWidth="1"/>
    <col min="4392" max="4392" width="13.85546875" style="747" bestFit="1" customWidth="1"/>
    <col min="4393" max="4393" width="13.85546875" style="747" customWidth="1"/>
    <col min="4394" max="4394" width="13.85546875" style="747" bestFit="1" customWidth="1"/>
    <col min="4395" max="4395" width="13.85546875" style="747" customWidth="1"/>
    <col min="4396" max="4396" width="13.85546875" style="747" bestFit="1" customWidth="1"/>
    <col min="4397" max="4397" width="13.85546875" style="747" customWidth="1"/>
    <col min="4398" max="4398" width="13.85546875" style="747" bestFit="1" customWidth="1"/>
    <col min="4399" max="4399" width="13.85546875" style="747" customWidth="1"/>
    <col min="4400" max="4400" width="13.85546875" style="747" bestFit="1" customWidth="1"/>
    <col min="4401" max="4401" width="13.85546875" style="747" customWidth="1"/>
    <col min="4402" max="4402" width="13.85546875" style="747" bestFit="1" customWidth="1"/>
    <col min="4403" max="4403" width="13.85546875" style="747" customWidth="1"/>
    <col min="4404" max="4404" width="13.85546875" style="747" bestFit="1" customWidth="1"/>
    <col min="4405" max="4405" width="13.85546875" style="747" customWidth="1"/>
    <col min="4406" max="4406" width="13.85546875" style="747" bestFit="1" customWidth="1"/>
    <col min="4407" max="4407" width="13.85546875" style="747" customWidth="1"/>
    <col min="4408" max="4408" width="13.85546875" style="747" bestFit="1" customWidth="1"/>
    <col min="4409" max="4598" width="6.85546875" style="747"/>
    <col min="4599" max="4599" width="6.5703125" style="747" customWidth="1"/>
    <col min="4600" max="4600" width="13.85546875" style="747" bestFit="1" customWidth="1"/>
    <col min="4601" max="4601" width="35.42578125" style="747" customWidth="1"/>
    <col min="4602" max="4602" width="18.7109375" style="747" bestFit="1" customWidth="1"/>
    <col min="4603" max="4603" width="19" style="747" bestFit="1" customWidth="1"/>
    <col min="4604" max="4605" width="11.42578125" style="747" customWidth="1"/>
    <col min="4606" max="4609" width="10.85546875" style="747" customWidth="1"/>
    <col min="4610" max="4621" width="11.5703125" style="747" customWidth="1"/>
    <col min="4622" max="4625" width="13.85546875" style="747" customWidth="1"/>
    <col min="4626" max="4626" width="13.85546875" style="747" bestFit="1" customWidth="1"/>
    <col min="4627" max="4627" width="13.85546875" style="747" customWidth="1"/>
    <col min="4628" max="4628" width="13.85546875" style="747" bestFit="1" customWidth="1"/>
    <col min="4629" max="4629" width="13.85546875" style="747" customWidth="1"/>
    <col min="4630" max="4630" width="13.85546875" style="747" bestFit="1" customWidth="1"/>
    <col min="4631" max="4631" width="13.85546875" style="747" customWidth="1"/>
    <col min="4632" max="4632" width="13.85546875" style="747" bestFit="1" customWidth="1"/>
    <col min="4633" max="4633" width="13.85546875" style="747" customWidth="1"/>
    <col min="4634" max="4634" width="13.85546875" style="747" bestFit="1" customWidth="1"/>
    <col min="4635" max="4635" width="13.85546875" style="747" customWidth="1"/>
    <col min="4636" max="4636" width="13.85546875" style="747" bestFit="1" customWidth="1"/>
    <col min="4637" max="4637" width="13.85546875" style="747" customWidth="1"/>
    <col min="4638" max="4638" width="13.85546875" style="747" bestFit="1" customWidth="1"/>
    <col min="4639" max="4639" width="13.85546875" style="747" customWidth="1"/>
    <col min="4640" max="4640" width="13.85546875" style="747" bestFit="1" customWidth="1"/>
    <col min="4641" max="4641" width="13.85546875" style="747" customWidth="1"/>
    <col min="4642" max="4642" width="13.85546875" style="747" bestFit="1" customWidth="1"/>
    <col min="4643" max="4643" width="13.85546875" style="747" customWidth="1"/>
    <col min="4644" max="4644" width="13.85546875" style="747" bestFit="1" customWidth="1"/>
    <col min="4645" max="4645" width="13.85546875" style="747" customWidth="1"/>
    <col min="4646" max="4646" width="13.85546875" style="747" bestFit="1" customWidth="1"/>
    <col min="4647" max="4647" width="13.85546875" style="747" customWidth="1"/>
    <col min="4648" max="4648" width="13.85546875" style="747" bestFit="1" customWidth="1"/>
    <col min="4649" max="4649" width="13.85546875" style="747" customWidth="1"/>
    <col min="4650" max="4650" width="13.85546875" style="747" bestFit="1" customWidth="1"/>
    <col min="4651" max="4651" width="13.85546875" style="747" customWidth="1"/>
    <col min="4652" max="4652" width="13.85546875" style="747" bestFit="1" customWidth="1"/>
    <col min="4653" max="4653" width="13.85546875" style="747" customWidth="1"/>
    <col min="4654" max="4654" width="13.85546875" style="747" bestFit="1" customWidth="1"/>
    <col min="4655" max="4655" width="13.85546875" style="747" customWidth="1"/>
    <col min="4656" max="4656" width="13.85546875" style="747" bestFit="1" customWidth="1"/>
    <col min="4657" max="4657" width="13.85546875" style="747" customWidth="1"/>
    <col min="4658" max="4658" width="13.85546875" style="747" bestFit="1" customWidth="1"/>
    <col min="4659" max="4659" width="13.85546875" style="747" customWidth="1"/>
    <col min="4660" max="4660" width="13.85546875" style="747" bestFit="1" customWidth="1"/>
    <col min="4661" max="4661" width="13.85546875" style="747" customWidth="1"/>
    <col min="4662" max="4662" width="13.85546875" style="747" bestFit="1" customWidth="1"/>
    <col min="4663" max="4663" width="13.85546875" style="747" customWidth="1"/>
    <col min="4664" max="4664" width="13.85546875" style="747" bestFit="1" customWidth="1"/>
    <col min="4665" max="4854" width="6.85546875" style="747"/>
    <col min="4855" max="4855" width="6.5703125" style="747" customWidth="1"/>
    <col min="4856" max="4856" width="13.85546875" style="747" bestFit="1" customWidth="1"/>
    <col min="4857" max="4857" width="35.42578125" style="747" customWidth="1"/>
    <col min="4858" max="4858" width="18.7109375" style="747" bestFit="1" customWidth="1"/>
    <col min="4859" max="4859" width="19" style="747" bestFit="1" customWidth="1"/>
    <col min="4860" max="4861" width="11.42578125" style="747" customWidth="1"/>
    <col min="4862" max="4865" width="10.85546875" style="747" customWidth="1"/>
    <col min="4866" max="4877" width="11.5703125" style="747" customWidth="1"/>
    <col min="4878" max="4881" width="13.85546875" style="747" customWidth="1"/>
    <col min="4882" max="4882" width="13.85546875" style="747" bestFit="1" customWidth="1"/>
    <col min="4883" max="4883" width="13.85546875" style="747" customWidth="1"/>
    <col min="4884" max="4884" width="13.85546875" style="747" bestFit="1" customWidth="1"/>
    <col min="4885" max="4885" width="13.85546875" style="747" customWidth="1"/>
    <col min="4886" max="4886" width="13.85546875" style="747" bestFit="1" customWidth="1"/>
    <col min="4887" max="4887" width="13.85546875" style="747" customWidth="1"/>
    <col min="4888" max="4888" width="13.85546875" style="747" bestFit="1" customWidth="1"/>
    <col min="4889" max="4889" width="13.85546875" style="747" customWidth="1"/>
    <col min="4890" max="4890" width="13.85546875" style="747" bestFit="1" customWidth="1"/>
    <col min="4891" max="4891" width="13.85546875" style="747" customWidth="1"/>
    <col min="4892" max="4892" width="13.85546875" style="747" bestFit="1" customWidth="1"/>
    <col min="4893" max="4893" width="13.85546875" style="747" customWidth="1"/>
    <col min="4894" max="4894" width="13.85546875" style="747" bestFit="1" customWidth="1"/>
    <col min="4895" max="4895" width="13.85546875" style="747" customWidth="1"/>
    <col min="4896" max="4896" width="13.85546875" style="747" bestFit="1" customWidth="1"/>
    <col min="4897" max="4897" width="13.85546875" style="747" customWidth="1"/>
    <col min="4898" max="4898" width="13.85546875" style="747" bestFit="1" customWidth="1"/>
    <col min="4899" max="4899" width="13.85546875" style="747" customWidth="1"/>
    <col min="4900" max="4900" width="13.85546875" style="747" bestFit="1" customWidth="1"/>
    <col min="4901" max="4901" width="13.85546875" style="747" customWidth="1"/>
    <col min="4902" max="4902" width="13.85546875" style="747" bestFit="1" customWidth="1"/>
    <col min="4903" max="4903" width="13.85546875" style="747" customWidth="1"/>
    <col min="4904" max="4904" width="13.85546875" style="747" bestFit="1" customWidth="1"/>
    <col min="4905" max="4905" width="13.85546875" style="747" customWidth="1"/>
    <col min="4906" max="4906" width="13.85546875" style="747" bestFit="1" customWidth="1"/>
    <col min="4907" max="4907" width="13.85546875" style="747" customWidth="1"/>
    <col min="4908" max="4908" width="13.85546875" style="747" bestFit="1" customWidth="1"/>
    <col min="4909" max="4909" width="13.85546875" style="747" customWidth="1"/>
    <col min="4910" max="4910" width="13.85546875" style="747" bestFit="1" customWidth="1"/>
    <col min="4911" max="4911" width="13.85546875" style="747" customWidth="1"/>
    <col min="4912" max="4912" width="13.85546875" style="747" bestFit="1" customWidth="1"/>
    <col min="4913" max="4913" width="13.85546875" style="747" customWidth="1"/>
    <col min="4914" max="4914" width="13.85546875" style="747" bestFit="1" customWidth="1"/>
    <col min="4915" max="4915" width="13.85546875" style="747" customWidth="1"/>
    <col min="4916" max="4916" width="13.85546875" style="747" bestFit="1" customWidth="1"/>
    <col min="4917" max="4917" width="13.85546875" style="747" customWidth="1"/>
    <col min="4918" max="4918" width="13.85546875" style="747" bestFit="1" customWidth="1"/>
    <col min="4919" max="4919" width="13.85546875" style="747" customWidth="1"/>
    <col min="4920" max="4920" width="13.85546875" style="747" bestFit="1" customWidth="1"/>
    <col min="4921" max="5110" width="6.85546875" style="747"/>
    <col min="5111" max="5111" width="6.5703125" style="747" customWidth="1"/>
    <col min="5112" max="5112" width="13.85546875" style="747" bestFit="1" customWidth="1"/>
    <col min="5113" max="5113" width="35.42578125" style="747" customWidth="1"/>
    <col min="5114" max="5114" width="18.7109375" style="747" bestFit="1" customWidth="1"/>
    <col min="5115" max="5115" width="19" style="747" bestFit="1" customWidth="1"/>
    <col min="5116" max="5117" width="11.42578125" style="747" customWidth="1"/>
    <col min="5118" max="5121" width="10.85546875" style="747" customWidth="1"/>
    <col min="5122" max="5133" width="11.5703125" style="747" customWidth="1"/>
    <col min="5134" max="5137" width="13.85546875" style="747" customWidth="1"/>
    <col min="5138" max="5138" width="13.85546875" style="747" bestFit="1" customWidth="1"/>
    <col min="5139" max="5139" width="13.85546875" style="747" customWidth="1"/>
    <col min="5140" max="5140" width="13.85546875" style="747" bestFit="1" customWidth="1"/>
    <col min="5141" max="5141" width="13.85546875" style="747" customWidth="1"/>
    <col min="5142" max="5142" width="13.85546875" style="747" bestFit="1" customWidth="1"/>
    <col min="5143" max="5143" width="13.85546875" style="747" customWidth="1"/>
    <col min="5144" max="5144" width="13.85546875" style="747" bestFit="1" customWidth="1"/>
    <col min="5145" max="5145" width="13.85546875" style="747" customWidth="1"/>
    <col min="5146" max="5146" width="13.85546875" style="747" bestFit="1" customWidth="1"/>
    <col min="5147" max="5147" width="13.85546875" style="747" customWidth="1"/>
    <col min="5148" max="5148" width="13.85546875" style="747" bestFit="1" customWidth="1"/>
    <col min="5149" max="5149" width="13.85546875" style="747" customWidth="1"/>
    <col min="5150" max="5150" width="13.85546875" style="747" bestFit="1" customWidth="1"/>
    <col min="5151" max="5151" width="13.85546875" style="747" customWidth="1"/>
    <col min="5152" max="5152" width="13.85546875" style="747" bestFit="1" customWidth="1"/>
    <col min="5153" max="5153" width="13.85546875" style="747" customWidth="1"/>
    <col min="5154" max="5154" width="13.85546875" style="747" bestFit="1" customWidth="1"/>
    <col min="5155" max="5155" width="13.85546875" style="747" customWidth="1"/>
    <col min="5156" max="5156" width="13.85546875" style="747" bestFit="1" customWidth="1"/>
    <col min="5157" max="5157" width="13.85546875" style="747" customWidth="1"/>
    <col min="5158" max="5158" width="13.85546875" style="747" bestFit="1" customWidth="1"/>
    <col min="5159" max="5159" width="13.85546875" style="747" customWidth="1"/>
    <col min="5160" max="5160" width="13.85546875" style="747" bestFit="1" customWidth="1"/>
    <col min="5161" max="5161" width="13.85546875" style="747" customWidth="1"/>
    <col min="5162" max="5162" width="13.85546875" style="747" bestFit="1" customWidth="1"/>
    <col min="5163" max="5163" width="13.85546875" style="747" customWidth="1"/>
    <col min="5164" max="5164" width="13.85546875" style="747" bestFit="1" customWidth="1"/>
    <col min="5165" max="5165" width="13.85546875" style="747" customWidth="1"/>
    <col min="5166" max="5166" width="13.85546875" style="747" bestFit="1" customWidth="1"/>
    <col min="5167" max="5167" width="13.85546875" style="747" customWidth="1"/>
    <col min="5168" max="5168" width="13.85546875" style="747" bestFit="1" customWidth="1"/>
    <col min="5169" max="5169" width="13.85546875" style="747" customWidth="1"/>
    <col min="5170" max="5170" width="13.85546875" style="747" bestFit="1" customWidth="1"/>
    <col min="5171" max="5171" width="13.85546875" style="747" customWidth="1"/>
    <col min="5172" max="5172" width="13.85546875" style="747" bestFit="1" customWidth="1"/>
    <col min="5173" max="5173" width="13.85546875" style="747" customWidth="1"/>
    <col min="5174" max="5174" width="13.85546875" style="747" bestFit="1" customWidth="1"/>
    <col min="5175" max="5175" width="13.85546875" style="747" customWidth="1"/>
    <col min="5176" max="5176" width="13.85546875" style="747" bestFit="1" customWidth="1"/>
    <col min="5177" max="5366" width="6.85546875" style="747"/>
    <col min="5367" max="5367" width="6.5703125" style="747" customWidth="1"/>
    <col min="5368" max="5368" width="13.85546875" style="747" bestFit="1" customWidth="1"/>
    <col min="5369" max="5369" width="35.42578125" style="747" customWidth="1"/>
    <col min="5370" max="5370" width="18.7109375" style="747" bestFit="1" customWidth="1"/>
    <col min="5371" max="5371" width="19" style="747" bestFit="1" customWidth="1"/>
    <col min="5372" max="5373" width="11.42578125" style="747" customWidth="1"/>
    <col min="5374" max="5377" width="10.85546875" style="747" customWidth="1"/>
    <col min="5378" max="5389" width="11.5703125" style="747" customWidth="1"/>
    <col min="5390" max="5393" width="13.85546875" style="747" customWidth="1"/>
    <col min="5394" max="5394" width="13.85546875" style="747" bestFit="1" customWidth="1"/>
    <col min="5395" max="5395" width="13.85546875" style="747" customWidth="1"/>
    <col min="5396" max="5396" width="13.85546875" style="747" bestFit="1" customWidth="1"/>
    <col min="5397" max="5397" width="13.85546875" style="747" customWidth="1"/>
    <col min="5398" max="5398" width="13.85546875" style="747" bestFit="1" customWidth="1"/>
    <col min="5399" max="5399" width="13.85546875" style="747" customWidth="1"/>
    <col min="5400" max="5400" width="13.85546875" style="747" bestFit="1" customWidth="1"/>
    <col min="5401" max="5401" width="13.85546875" style="747" customWidth="1"/>
    <col min="5402" max="5402" width="13.85546875" style="747" bestFit="1" customWidth="1"/>
    <col min="5403" max="5403" width="13.85546875" style="747" customWidth="1"/>
    <col min="5404" max="5404" width="13.85546875" style="747" bestFit="1" customWidth="1"/>
    <col min="5405" max="5405" width="13.85546875" style="747" customWidth="1"/>
    <col min="5406" max="5406" width="13.85546875" style="747" bestFit="1" customWidth="1"/>
    <col min="5407" max="5407" width="13.85546875" style="747" customWidth="1"/>
    <col min="5408" max="5408" width="13.85546875" style="747" bestFit="1" customWidth="1"/>
    <col min="5409" max="5409" width="13.85546875" style="747" customWidth="1"/>
    <col min="5410" max="5410" width="13.85546875" style="747" bestFit="1" customWidth="1"/>
    <col min="5411" max="5411" width="13.85546875" style="747" customWidth="1"/>
    <col min="5412" max="5412" width="13.85546875" style="747" bestFit="1" customWidth="1"/>
    <col min="5413" max="5413" width="13.85546875" style="747" customWidth="1"/>
    <col min="5414" max="5414" width="13.85546875" style="747" bestFit="1" customWidth="1"/>
    <col min="5415" max="5415" width="13.85546875" style="747" customWidth="1"/>
    <col min="5416" max="5416" width="13.85546875" style="747" bestFit="1" customWidth="1"/>
    <col min="5417" max="5417" width="13.85546875" style="747" customWidth="1"/>
    <col min="5418" max="5418" width="13.85546875" style="747" bestFit="1" customWidth="1"/>
    <col min="5419" max="5419" width="13.85546875" style="747" customWidth="1"/>
    <col min="5420" max="5420" width="13.85546875" style="747" bestFit="1" customWidth="1"/>
    <col min="5421" max="5421" width="13.85546875" style="747" customWidth="1"/>
    <col min="5422" max="5422" width="13.85546875" style="747" bestFit="1" customWidth="1"/>
    <col min="5423" max="5423" width="13.85546875" style="747" customWidth="1"/>
    <col min="5424" max="5424" width="13.85546875" style="747" bestFit="1" customWidth="1"/>
    <col min="5425" max="5425" width="13.85546875" style="747" customWidth="1"/>
    <col min="5426" max="5426" width="13.85546875" style="747" bestFit="1" customWidth="1"/>
    <col min="5427" max="5427" width="13.85546875" style="747" customWidth="1"/>
    <col min="5428" max="5428" width="13.85546875" style="747" bestFit="1" customWidth="1"/>
    <col min="5429" max="5429" width="13.85546875" style="747" customWidth="1"/>
    <col min="5430" max="5430" width="13.85546875" style="747" bestFit="1" customWidth="1"/>
    <col min="5431" max="5431" width="13.85546875" style="747" customWidth="1"/>
    <col min="5432" max="5432" width="13.85546875" style="747" bestFit="1" customWidth="1"/>
    <col min="5433" max="5622" width="6.85546875" style="747"/>
    <col min="5623" max="5623" width="6.5703125" style="747" customWidth="1"/>
    <col min="5624" max="5624" width="13.85546875" style="747" bestFit="1" customWidth="1"/>
    <col min="5625" max="5625" width="35.42578125" style="747" customWidth="1"/>
    <col min="5626" max="5626" width="18.7109375" style="747" bestFit="1" customWidth="1"/>
    <col min="5627" max="5627" width="19" style="747" bestFit="1" customWidth="1"/>
    <col min="5628" max="5629" width="11.42578125" style="747" customWidth="1"/>
    <col min="5630" max="5633" width="10.85546875" style="747" customWidth="1"/>
    <col min="5634" max="5645" width="11.5703125" style="747" customWidth="1"/>
    <col min="5646" max="5649" width="13.85546875" style="747" customWidth="1"/>
    <col min="5650" max="5650" width="13.85546875" style="747" bestFit="1" customWidth="1"/>
    <col min="5651" max="5651" width="13.85546875" style="747" customWidth="1"/>
    <col min="5652" max="5652" width="13.85546875" style="747" bestFit="1" customWidth="1"/>
    <col min="5653" max="5653" width="13.85546875" style="747" customWidth="1"/>
    <col min="5654" max="5654" width="13.85546875" style="747" bestFit="1" customWidth="1"/>
    <col min="5655" max="5655" width="13.85546875" style="747" customWidth="1"/>
    <col min="5656" max="5656" width="13.85546875" style="747" bestFit="1" customWidth="1"/>
    <col min="5657" max="5657" width="13.85546875" style="747" customWidth="1"/>
    <col min="5658" max="5658" width="13.85546875" style="747" bestFit="1" customWidth="1"/>
    <col min="5659" max="5659" width="13.85546875" style="747" customWidth="1"/>
    <col min="5660" max="5660" width="13.85546875" style="747" bestFit="1" customWidth="1"/>
    <col min="5661" max="5661" width="13.85546875" style="747" customWidth="1"/>
    <col min="5662" max="5662" width="13.85546875" style="747" bestFit="1" customWidth="1"/>
    <col min="5663" max="5663" width="13.85546875" style="747" customWidth="1"/>
    <col min="5664" max="5664" width="13.85546875" style="747" bestFit="1" customWidth="1"/>
    <col min="5665" max="5665" width="13.85546875" style="747" customWidth="1"/>
    <col min="5666" max="5666" width="13.85546875" style="747" bestFit="1" customWidth="1"/>
    <col min="5667" max="5667" width="13.85546875" style="747" customWidth="1"/>
    <col min="5668" max="5668" width="13.85546875" style="747" bestFit="1" customWidth="1"/>
    <col min="5669" max="5669" width="13.85546875" style="747" customWidth="1"/>
    <col min="5670" max="5670" width="13.85546875" style="747" bestFit="1" customWidth="1"/>
    <col min="5671" max="5671" width="13.85546875" style="747" customWidth="1"/>
    <col min="5672" max="5672" width="13.85546875" style="747" bestFit="1" customWidth="1"/>
    <col min="5673" max="5673" width="13.85546875" style="747" customWidth="1"/>
    <col min="5674" max="5674" width="13.85546875" style="747" bestFit="1" customWidth="1"/>
    <col min="5675" max="5675" width="13.85546875" style="747" customWidth="1"/>
    <col min="5676" max="5676" width="13.85546875" style="747" bestFit="1" customWidth="1"/>
    <col min="5677" max="5677" width="13.85546875" style="747" customWidth="1"/>
    <col min="5678" max="5678" width="13.85546875" style="747" bestFit="1" customWidth="1"/>
    <col min="5679" max="5679" width="13.85546875" style="747" customWidth="1"/>
    <col min="5680" max="5680" width="13.85546875" style="747" bestFit="1" customWidth="1"/>
    <col min="5681" max="5681" width="13.85546875" style="747" customWidth="1"/>
    <col min="5682" max="5682" width="13.85546875" style="747" bestFit="1" customWidth="1"/>
    <col min="5683" max="5683" width="13.85546875" style="747" customWidth="1"/>
    <col min="5684" max="5684" width="13.85546875" style="747" bestFit="1" customWidth="1"/>
    <col min="5685" max="5685" width="13.85546875" style="747" customWidth="1"/>
    <col min="5686" max="5686" width="13.85546875" style="747" bestFit="1" customWidth="1"/>
    <col min="5687" max="5687" width="13.85546875" style="747" customWidth="1"/>
    <col min="5688" max="5688" width="13.85546875" style="747" bestFit="1" customWidth="1"/>
    <col min="5689" max="5878" width="6.85546875" style="747"/>
    <col min="5879" max="5879" width="6.5703125" style="747" customWidth="1"/>
    <col min="5880" max="5880" width="13.85546875" style="747" bestFit="1" customWidth="1"/>
    <col min="5881" max="5881" width="35.42578125" style="747" customWidth="1"/>
    <col min="5882" max="5882" width="18.7109375" style="747" bestFit="1" customWidth="1"/>
    <col min="5883" max="5883" width="19" style="747" bestFit="1" customWidth="1"/>
    <col min="5884" max="5885" width="11.42578125" style="747" customWidth="1"/>
    <col min="5886" max="5889" width="10.85546875" style="747" customWidth="1"/>
    <col min="5890" max="5901" width="11.5703125" style="747" customWidth="1"/>
    <col min="5902" max="5905" width="13.85546875" style="747" customWidth="1"/>
    <col min="5906" max="5906" width="13.85546875" style="747" bestFit="1" customWidth="1"/>
    <col min="5907" max="5907" width="13.85546875" style="747" customWidth="1"/>
    <col min="5908" max="5908" width="13.85546875" style="747" bestFit="1" customWidth="1"/>
    <col min="5909" max="5909" width="13.85546875" style="747" customWidth="1"/>
    <col min="5910" max="5910" width="13.85546875" style="747" bestFit="1" customWidth="1"/>
    <col min="5911" max="5911" width="13.85546875" style="747" customWidth="1"/>
    <col min="5912" max="5912" width="13.85546875" style="747" bestFit="1" customWidth="1"/>
    <col min="5913" max="5913" width="13.85546875" style="747" customWidth="1"/>
    <col min="5914" max="5914" width="13.85546875" style="747" bestFit="1" customWidth="1"/>
    <col min="5915" max="5915" width="13.85546875" style="747" customWidth="1"/>
    <col min="5916" max="5916" width="13.85546875" style="747" bestFit="1" customWidth="1"/>
    <col min="5917" max="5917" width="13.85546875" style="747" customWidth="1"/>
    <col min="5918" max="5918" width="13.85546875" style="747" bestFit="1" customWidth="1"/>
    <col min="5919" max="5919" width="13.85546875" style="747" customWidth="1"/>
    <col min="5920" max="5920" width="13.85546875" style="747" bestFit="1" customWidth="1"/>
    <col min="5921" max="5921" width="13.85546875" style="747" customWidth="1"/>
    <col min="5922" max="5922" width="13.85546875" style="747" bestFit="1" customWidth="1"/>
    <col min="5923" max="5923" width="13.85546875" style="747" customWidth="1"/>
    <col min="5924" max="5924" width="13.85546875" style="747" bestFit="1" customWidth="1"/>
    <col min="5925" max="5925" width="13.85546875" style="747" customWidth="1"/>
    <col min="5926" max="5926" width="13.85546875" style="747" bestFit="1" customWidth="1"/>
    <col min="5927" max="5927" width="13.85546875" style="747" customWidth="1"/>
    <col min="5928" max="5928" width="13.85546875" style="747" bestFit="1" customWidth="1"/>
    <col min="5929" max="5929" width="13.85546875" style="747" customWidth="1"/>
    <col min="5930" max="5930" width="13.85546875" style="747" bestFit="1" customWidth="1"/>
    <col min="5931" max="5931" width="13.85546875" style="747" customWidth="1"/>
    <col min="5932" max="5932" width="13.85546875" style="747" bestFit="1" customWidth="1"/>
    <col min="5933" max="5933" width="13.85546875" style="747" customWidth="1"/>
    <col min="5934" max="5934" width="13.85546875" style="747" bestFit="1" customWidth="1"/>
    <col min="5935" max="5935" width="13.85546875" style="747" customWidth="1"/>
    <col min="5936" max="5936" width="13.85546875" style="747" bestFit="1" customWidth="1"/>
    <col min="5937" max="5937" width="13.85546875" style="747" customWidth="1"/>
    <col min="5938" max="5938" width="13.85546875" style="747" bestFit="1" customWidth="1"/>
    <col min="5939" max="5939" width="13.85546875" style="747" customWidth="1"/>
    <col min="5940" max="5940" width="13.85546875" style="747" bestFit="1" customWidth="1"/>
    <col min="5941" max="5941" width="13.85546875" style="747" customWidth="1"/>
    <col min="5942" max="5942" width="13.85546875" style="747" bestFit="1" customWidth="1"/>
    <col min="5943" max="5943" width="13.85546875" style="747" customWidth="1"/>
    <col min="5944" max="5944" width="13.85546875" style="747" bestFit="1" customWidth="1"/>
    <col min="5945" max="6134" width="6.85546875" style="747"/>
    <col min="6135" max="6135" width="6.5703125" style="747" customWidth="1"/>
    <col min="6136" max="6136" width="13.85546875" style="747" bestFit="1" customWidth="1"/>
    <col min="6137" max="6137" width="35.42578125" style="747" customWidth="1"/>
    <col min="6138" max="6138" width="18.7109375" style="747" bestFit="1" customWidth="1"/>
    <col min="6139" max="6139" width="19" style="747" bestFit="1" customWidth="1"/>
    <col min="6140" max="6141" width="11.42578125" style="747" customWidth="1"/>
    <col min="6142" max="6145" width="10.85546875" style="747" customWidth="1"/>
    <col min="6146" max="6157" width="11.5703125" style="747" customWidth="1"/>
    <col min="6158" max="6161" width="13.85546875" style="747" customWidth="1"/>
    <col min="6162" max="6162" width="13.85546875" style="747" bestFit="1" customWidth="1"/>
    <col min="6163" max="6163" width="13.85546875" style="747" customWidth="1"/>
    <col min="6164" max="6164" width="13.85546875" style="747" bestFit="1" customWidth="1"/>
    <col min="6165" max="6165" width="13.85546875" style="747" customWidth="1"/>
    <col min="6166" max="6166" width="13.85546875" style="747" bestFit="1" customWidth="1"/>
    <col min="6167" max="6167" width="13.85546875" style="747" customWidth="1"/>
    <col min="6168" max="6168" width="13.85546875" style="747" bestFit="1" customWidth="1"/>
    <col min="6169" max="6169" width="13.85546875" style="747" customWidth="1"/>
    <col min="6170" max="6170" width="13.85546875" style="747" bestFit="1" customWidth="1"/>
    <col min="6171" max="6171" width="13.85546875" style="747" customWidth="1"/>
    <col min="6172" max="6172" width="13.85546875" style="747" bestFit="1" customWidth="1"/>
    <col min="6173" max="6173" width="13.85546875" style="747" customWidth="1"/>
    <col min="6174" max="6174" width="13.85546875" style="747" bestFit="1" customWidth="1"/>
    <col min="6175" max="6175" width="13.85546875" style="747" customWidth="1"/>
    <col min="6176" max="6176" width="13.85546875" style="747" bestFit="1" customWidth="1"/>
    <col min="6177" max="6177" width="13.85546875" style="747" customWidth="1"/>
    <col min="6178" max="6178" width="13.85546875" style="747" bestFit="1" customWidth="1"/>
    <col min="6179" max="6179" width="13.85546875" style="747" customWidth="1"/>
    <col min="6180" max="6180" width="13.85546875" style="747" bestFit="1" customWidth="1"/>
    <col min="6181" max="6181" width="13.85546875" style="747" customWidth="1"/>
    <col min="6182" max="6182" width="13.85546875" style="747" bestFit="1" customWidth="1"/>
    <col min="6183" max="6183" width="13.85546875" style="747" customWidth="1"/>
    <col min="6184" max="6184" width="13.85546875" style="747" bestFit="1" customWidth="1"/>
    <col min="6185" max="6185" width="13.85546875" style="747" customWidth="1"/>
    <col min="6186" max="6186" width="13.85546875" style="747" bestFit="1" customWidth="1"/>
    <col min="6187" max="6187" width="13.85546875" style="747" customWidth="1"/>
    <col min="6188" max="6188" width="13.85546875" style="747" bestFit="1" customWidth="1"/>
    <col min="6189" max="6189" width="13.85546875" style="747" customWidth="1"/>
    <col min="6190" max="6190" width="13.85546875" style="747" bestFit="1" customWidth="1"/>
    <col min="6191" max="6191" width="13.85546875" style="747" customWidth="1"/>
    <col min="6192" max="6192" width="13.85546875" style="747" bestFit="1" customWidth="1"/>
    <col min="6193" max="6193" width="13.85546875" style="747" customWidth="1"/>
    <col min="6194" max="6194" width="13.85546875" style="747" bestFit="1" customWidth="1"/>
    <col min="6195" max="6195" width="13.85546875" style="747" customWidth="1"/>
    <col min="6196" max="6196" width="13.85546875" style="747" bestFit="1" customWidth="1"/>
    <col min="6197" max="6197" width="13.85546875" style="747" customWidth="1"/>
    <col min="6198" max="6198" width="13.85546875" style="747" bestFit="1" customWidth="1"/>
    <col min="6199" max="6199" width="13.85546875" style="747" customWidth="1"/>
    <col min="6200" max="6200" width="13.85546875" style="747" bestFit="1" customWidth="1"/>
    <col min="6201" max="6390" width="6.85546875" style="747"/>
    <col min="6391" max="6391" width="6.5703125" style="747" customWidth="1"/>
    <col min="6392" max="6392" width="13.85546875" style="747" bestFit="1" customWidth="1"/>
    <col min="6393" max="6393" width="35.42578125" style="747" customWidth="1"/>
    <col min="6394" max="6394" width="18.7109375" style="747" bestFit="1" customWidth="1"/>
    <col min="6395" max="6395" width="19" style="747" bestFit="1" customWidth="1"/>
    <col min="6396" max="6397" width="11.42578125" style="747" customWidth="1"/>
    <col min="6398" max="6401" width="10.85546875" style="747" customWidth="1"/>
    <col min="6402" max="6413" width="11.5703125" style="747" customWidth="1"/>
    <col min="6414" max="6417" width="13.85546875" style="747" customWidth="1"/>
    <col min="6418" max="6418" width="13.85546875" style="747" bestFit="1" customWidth="1"/>
    <col min="6419" max="6419" width="13.85546875" style="747" customWidth="1"/>
    <col min="6420" max="6420" width="13.85546875" style="747" bestFit="1" customWidth="1"/>
    <col min="6421" max="6421" width="13.85546875" style="747" customWidth="1"/>
    <col min="6422" max="6422" width="13.85546875" style="747" bestFit="1" customWidth="1"/>
    <col min="6423" max="6423" width="13.85546875" style="747" customWidth="1"/>
    <col min="6424" max="6424" width="13.85546875" style="747" bestFit="1" customWidth="1"/>
    <col min="6425" max="6425" width="13.85546875" style="747" customWidth="1"/>
    <col min="6426" max="6426" width="13.85546875" style="747" bestFit="1" customWidth="1"/>
    <col min="6427" max="6427" width="13.85546875" style="747" customWidth="1"/>
    <col min="6428" max="6428" width="13.85546875" style="747" bestFit="1" customWidth="1"/>
    <col min="6429" max="6429" width="13.85546875" style="747" customWidth="1"/>
    <col min="6430" max="6430" width="13.85546875" style="747" bestFit="1" customWidth="1"/>
    <col min="6431" max="6431" width="13.85546875" style="747" customWidth="1"/>
    <col min="6432" max="6432" width="13.85546875" style="747" bestFit="1" customWidth="1"/>
    <col min="6433" max="6433" width="13.85546875" style="747" customWidth="1"/>
    <col min="6434" max="6434" width="13.85546875" style="747" bestFit="1" customWidth="1"/>
    <col min="6435" max="6435" width="13.85546875" style="747" customWidth="1"/>
    <col min="6436" max="6436" width="13.85546875" style="747" bestFit="1" customWidth="1"/>
    <col min="6437" max="6437" width="13.85546875" style="747" customWidth="1"/>
    <col min="6438" max="6438" width="13.85546875" style="747" bestFit="1" customWidth="1"/>
    <col min="6439" max="6439" width="13.85546875" style="747" customWidth="1"/>
    <col min="6440" max="6440" width="13.85546875" style="747" bestFit="1" customWidth="1"/>
    <col min="6441" max="6441" width="13.85546875" style="747" customWidth="1"/>
    <col min="6442" max="6442" width="13.85546875" style="747" bestFit="1" customWidth="1"/>
    <col min="6443" max="6443" width="13.85546875" style="747" customWidth="1"/>
    <col min="6444" max="6444" width="13.85546875" style="747" bestFit="1" customWidth="1"/>
    <col min="6445" max="6445" width="13.85546875" style="747" customWidth="1"/>
    <col min="6446" max="6446" width="13.85546875" style="747" bestFit="1" customWidth="1"/>
    <col min="6447" max="6447" width="13.85546875" style="747" customWidth="1"/>
    <col min="6448" max="6448" width="13.85546875" style="747" bestFit="1" customWidth="1"/>
    <col min="6449" max="6449" width="13.85546875" style="747" customWidth="1"/>
    <col min="6450" max="6450" width="13.85546875" style="747" bestFit="1" customWidth="1"/>
    <col min="6451" max="6451" width="13.85546875" style="747" customWidth="1"/>
    <col min="6452" max="6452" width="13.85546875" style="747" bestFit="1" customWidth="1"/>
    <col min="6453" max="6453" width="13.85546875" style="747" customWidth="1"/>
    <col min="6454" max="6454" width="13.85546875" style="747" bestFit="1" customWidth="1"/>
    <col min="6455" max="6455" width="13.85546875" style="747" customWidth="1"/>
    <col min="6456" max="6456" width="13.85546875" style="747" bestFit="1" customWidth="1"/>
    <col min="6457" max="6646" width="6.85546875" style="747"/>
    <col min="6647" max="6647" width="6.5703125" style="747" customWidth="1"/>
    <col min="6648" max="6648" width="13.85546875" style="747" bestFit="1" customWidth="1"/>
    <col min="6649" max="6649" width="35.42578125" style="747" customWidth="1"/>
    <col min="6650" max="6650" width="18.7109375" style="747" bestFit="1" customWidth="1"/>
    <col min="6651" max="6651" width="19" style="747" bestFit="1" customWidth="1"/>
    <col min="6652" max="6653" width="11.42578125" style="747" customWidth="1"/>
    <col min="6654" max="6657" width="10.85546875" style="747" customWidth="1"/>
    <col min="6658" max="6669" width="11.5703125" style="747" customWidth="1"/>
    <col min="6670" max="6673" width="13.85546875" style="747" customWidth="1"/>
    <col min="6674" max="6674" width="13.85546875" style="747" bestFit="1" customWidth="1"/>
    <col min="6675" max="6675" width="13.85546875" style="747" customWidth="1"/>
    <col min="6676" max="6676" width="13.85546875" style="747" bestFit="1" customWidth="1"/>
    <col min="6677" max="6677" width="13.85546875" style="747" customWidth="1"/>
    <col min="6678" max="6678" width="13.85546875" style="747" bestFit="1" customWidth="1"/>
    <col min="6679" max="6679" width="13.85546875" style="747" customWidth="1"/>
    <col min="6680" max="6680" width="13.85546875" style="747" bestFit="1" customWidth="1"/>
    <col min="6681" max="6681" width="13.85546875" style="747" customWidth="1"/>
    <col min="6682" max="6682" width="13.85546875" style="747" bestFit="1" customWidth="1"/>
    <col min="6683" max="6683" width="13.85546875" style="747" customWidth="1"/>
    <col min="6684" max="6684" width="13.85546875" style="747" bestFit="1" customWidth="1"/>
    <col min="6685" max="6685" width="13.85546875" style="747" customWidth="1"/>
    <col min="6686" max="6686" width="13.85546875" style="747" bestFit="1" customWidth="1"/>
    <col min="6687" max="6687" width="13.85546875" style="747" customWidth="1"/>
    <col min="6688" max="6688" width="13.85546875" style="747" bestFit="1" customWidth="1"/>
    <col min="6689" max="6689" width="13.85546875" style="747" customWidth="1"/>
    <col min="6690" max="6690" width="13.85546875" style="747" bestFit="1" customWidth="1"/>
    <col min="6691" max="6691" width="13.85546875" style="747" customWidth="1"/>
    <col min="6692" max="6692" width="13.85546875" style="747" bestFit="1" customWidth="1"/>
    <col min="6693" max="6693" width="13.85546875" style="747" customWidth="1"/>
    <col min="6694" max="6694" width="13.85546875" style="747" bestFit="1" customWidth="1"/>
    <col min="6695" max="6695" width="13.85546875" style="747" customWidth="1"/>
    <col min="6696" max="6696" width="13.85546875" style="747" bestFit="1" customWidth="1"/>
    <col min="6697" max="6697" width="13.85546875" style="747" customWidth="1"/>
    <col min="6698" max="6698" width="13.85546875" style="747" bestFit="1" customWidth="1"/>
    <col min="6699" max="6699" width="13.85546875" style="747" customWidth="1"/>
    <col min="6700" max="6700" width="13.85546875" style="747" bestFit="1" customWidth="1"/>
    <col min="6701" max="6701" width="13.85546875" style="747" customWidth="1"/>
    <col min="6702" max="6702" width="13.85546875" style="747" bestFit="1" customWidth="1"/>
    <col min="6703" max="6703" width="13.85546875" style="747" customWidth="1"/>
    <col min="6704" max="6704" width="13.85546875" style="747" bestFit="1" customWidth="1"/>
    <col min="6705" max="6705" width="13.85546875" style="747" customWidth="1"/>
    <col min="6706" max="6706" width="13.85546875" style="747" bestFit="1" customWidth="1"/>
    <col min="6707" max="6707" width="13.85546875" style="747" customWidth="1"/>
    <col min="6708" max="6708" width="13.85546875" style="747" bestFit="1" customWidth="1"/>
    <col min="6709" max="6709" width="13.85546875" style="747" customWidth="1"/>
    <col min="6710" max="6710" width="13.85546875" style="747" bestFit="1" customWidth="1"/>
    <col min="6711" max="6711" width="13.85546875" style="747" customWidth="1"/>
    <col min="6712" max="6712" width="13.85546875" style="747" bestFit="1" customWidth="1"/>
    <col min="6713" max="6902" width="6.85546875" style="747"/>
    <col min="6903" max="6903" width="6.5703125" style="747" customWidth="1"/>
    <col min="6904" max="6904" width="13.85546875" style="747" bestFit="1" customWidth="1"/>
    <col min="6905" max="6905" width="35.42578125" style="747" customWidth="1"/>
    <col min="6906" max="6906" width="18.7109375" style="747" bestFit="1" customWidth="1"/>
    <col min="6907" max="6907" width="19" style="747" bestFit="1" customWidth="1"/>
    <col min="6908" max="6909" width="11.42578125" style="747" customWidth="1"/>
    <col min="6910" max="6913" width="10.85546875" style="747" customWidth="1"/>
    <col min="6914" max="6925" width="11.5703125" style="747" customWidth="1"/>
    <col min="6926" max="6929" width="13.85546875" style="747" customWidth="1"/>
    <col min="6930" max="6930" width="13.85546875" style="747" bestFit="1" customWidth="1"/>
    <col min="6931" max="6931" width="13.85546875" style="747" customWidth="1"/>
    <col min="6932" max="6932" width="13.85546875" style="747" bestFit="1" customWidth="1"/>
    <col min="6933" max="6933" width="13.85546875" style="747" customWidth="1"/>
    <col min="6934" max="6934" width="13.85546875" style="747" bestFit="1" customWidth="1"/>
    <col min="6935" max="6935" width="13.85546875" style="747" customWidth="1"/>
    <col min="6936" max="6936" width="13.85546875" style="747" bestFit="1" customWidth="1"/>
    <col min="6937" max="6937" width="13.85546875" style="747" customWidth="1"/>
    <col min="6938" max="6938" width="13.85546875" style="747" bestFit="1" customWidth="1"/>
    <col min="6939" max="6939" width="13.85546875" style="747" customWidth="1"/>
    <col min="6940" max="6940" width="13.85546875" style="747" bestFit="1" customWidth="1"/>
    <col min="6941" max="6941" width="13.85546875" style="747" customWidth="1"/>
    <col min="6942" max="6942" width="13.85546875" style="747" bestFit="1" customWidth="1"/>
    <col min="6943" max="6943" width="13.85546875" style="747" customWidth="1"/>
    <col min="6944" max="6944" width="13.85546875" style="747" bestFit="1" customWidth="1"/>
    <col min="6945" max="6945" width="13.85546875" style="747" customWidth="1"/>
    <col min="6946" max="6946" width="13.85546875" style="747" bestFit="1" customWidth="1"/>
    <col min="6947" max="6947" width="13.85546875" style="747" customWidth="1"/>
    <col min="6948" max="6948" width="13.85546875" style="747" bestFit="1" customWidth="1"/>
    <col min="6949" max="6949" width="13.85546875" style="747" customWidth="1"/>
    <col min="6950" max="6950" width="13.85546875" style="747" bestFit="1" customWidth="1"/>
    <col min="6951" max="6951" width="13.85546875" style="747" customWidth="1"/>
    <col min="6952" max="6952" width="13.85546875" style="747" bestFit="1" customWidth="1"/>
    <col min="6953" max="6953" width="13.85546875" style="747" customWidth="1"/>
    <col min="6954" max="6954" width="13.85546875" style="747" bestFit="1" customWidth="1"/>
    <col min="6955" max="6955" width="13.85546875" style="747" customWidth="1"/>
    <col min="6956" max="6956" width="13.85546875" style="747" bestFit="1" customWidth="1"/>
    <col min="6957" max="6957" width="13.85546875" style="747" customWidth="1"/>
    <col min="6958" max="6958" width="13.85546875" style="747" bestFit="1" customWidth="1"/>
    <col min="6959" max="6959" width="13.85546875" style="747" customWidth="1"/>
    <col min="6960" max="6960" width="13.85546875" style="747" bestFit="1" customWidth="1"/>
    <col min="6961" max="6961" width="13.85546875" style="747" customWidth="1"/>
    <col min="6962" max="6962" width="13.85546875" style="747" bestFit="1" customWidth="1"/>
    <col min="6963" max="6963" width="13.85546875" style="747" customWidth="1"/>
    <col min="6964" max="6964" width="13.85546875" style="747" bestFit="1" customWidth="1"/>
    <col min="6965" max="6965" width="13.85546875" style="747" customWidth="1"/>
    <col min="6966" max="6966" width="13.85546875" style="747" bestFit="1" customWidth="1"/>
    <col min="6967" max="6967" width="13.85546875" style="747" customWidth="1"/>
    <col min="6968" max="6968" width="13.85546875" style="747" bestFit="1" customWidth="1"/>
    <col min="6969" max="7158" width="6.85546875" style="747"/>
    <col min="7159" max="7159" width="6.5703125" style="747" customWidth="1"/>
    <col min="7160" max="7160" width="13.85546875" style="747" bestFit="1" customWidth="1"/>
    <col min="7161" max="7161" width="35.42578125" style="747" customWidth="1"/>
    <col min="7162" max="7162" width="18.7109375" style="747" bestFit="1" customWidth="1"/>
    <col min="7163" max="7163" width="19" style="747" bestFit="1" customWidth="1"/>
    <col min="7164" max="7165" width="11.42578125" style="747" customWidth="1"/>
    <col min="7166" max="7169" width="10.85546875" style="747" customWidth="1"/>
    <col min="7170" max="7181" width="11.5703125" style="747" customWidth="1"/>
    <col min="7182" max="7185" width="13.85546875" style="747" customWidth="1"/>
    <col min="7186" max="7186" width="13.85546875" style="747" bestFit="1" customWidth="1"/>
    <col min="7187" max="7187" width="13.85546875" style="747" customWidth="1"/>
    <col min="7188" max="7188" width="13.85546875" style="747" bestFit="1" customWidth="1"/>
    <col min="7189" max="7189" width="13.85546875" style="747" customWidth="1"/>
    <col min="7190" max="7190" width="13.85546875" style="747" bestFit="1" customWidth="1"/>
    <col min="7191" max="7191" width="13.85546875" style="747" customWidth="1"/>
    <col min="7192" max="7192" width="13.85546875" style="747" bestFit="1" customWidth="1"/>
    <col min="7193" max="7193" width="13.85546875" style="747" customWidth="1"/>
    <col min="7194" max="7194" width="13.85546875" style="747" bestFit="1" customWidth="1"/>
    <col min="7195" max="7195" width="13.85546875" style="747" customWidth="1"/>
    <col min="7196" max="7196" width="13.85546875" style="747" bestFit="1" customWidth="1"/>
    <col min="7197" max="7197" width="13.85546875" style="747" customWidth="1"/>
    <col min="7198" max="7198" width="13.85546875" style="747" bestFit="1" customWidth="1"/>
    <col min="7199" max="7199" width="13.85546875" style="747" customWidth="1"/>
    <col min="7200" max="7200" width="13.85546875" style="747" bestFit="1" customWidth="1"/>
    <col min="7201" max="7201" width="13.85546875" style="747" customWidth="1"/>
    <col min="7202" max="7202" width="13.85546875" style="747" bestFit="1" customWidth="1"/>
    <col min="7203" max="7203" width="13.85546875" style="747" customWidth="1"/>
    <col min="7204" max="7204" width="13.85546875" style="747" bestFit="1" customWidth="1"/>
    <col min="7205" max="7205" width="13.85546875" style="747" customWidth="1"/>
    <col min="7206" max="7206" width="13.85546875" style="747" bestFit="1" customWidth="1"/>
    <col min="7207" max="7207" width="13.85546875" style="747" customWidth="1"/>
    <col min="7208" max="7208" width="13.85546875" style="747" bestFit="1" customWidth="1"/>
    <col min="7209" max="7209" width="13.85546875" style="747" customWidth="1"/>
    <col min="7210" max="7210" width="13.85546875" style="747" bestFit="1" customWidth="1"/>
    <col min="7211" max="7211" width="13.85546875" style="747" customWidth="1"/>
    <col min="7212" max="7212" width="13.85546875" style="747" bestFit="1" customWidth="1"/>
    <col min="7213" max="7213" width="13.85546875" style="747" customWidth="1"/>
    <col min="7214" max="7214" width="13.85546875" style="747" bestFit="1" customWidth="1"/>
    <col min="7215" max="7215" width="13.85546875" style="747" customWidth="1"/>
    <col min="7216" max="7216" width="13.85546875" style="747" bestFit="1" customWidth="1"/>
    <col min="7217" max="7217" width="13.85546875" style="747" customWidth="1"/>
    <col min="7218" max="7218" width="13.85546875" style="747" bestFit="1" customWidth="1"/>
    <col min="7219" max="7219" width="13.85546875" style="747" customWidth="1"/>
    <col min="7220" max="7220" width="13.85546875" style="747" bestFit="1" customWidth="1"/>
    <col min="7221" max="7221" width="13.85546875" style="747" customWidth="1"/>
    <col min="7222" max="7222" width="13.85546875" style="747" bestFit="1" customWidth="1"/>
    <col min="7223" max="7223" width="13.85546875" style="747" customWidth="1"/>
    <col min="7224" max="7224" width="13.85546875" style="747" bestFit="1" customWidth="1"/>
    <col min="7225" max="7414" width="6.85546875" style="747"/>
    <col min="7415" max="7415" width="6.5703125" style="747" customWidth="1"/>
    <col min="7416" max="7416" width="13.85546875" style="747" bestFit="1" customWidth="1"/>
    <col min="7417" max="7417" width="35.42578125" style="747" customWidth="1"/>
    <col min="7418" max="7418" width="18.7109375" style="747" bestFit="1" customWidth="1"/>
    <col min="7419" max="7419" width="19" style="747" bestFit="1" customWidth="1"/>
    <col min="7420" max="7421" width="11.42578125" style="747" customWidth="1"/>
    <col min="7422" max="7425" width="10.85546875" style="747" customWidth="1"/>
    <col min="7426" max="7437" width="11.5703125" style="747" customWidth="1"/>
    <col min="7438" max="7441" width="13.85546875" style="747" customWidth="1"/>
    <col min="7442" max="7442" width="13.85546875" style="747" bestFit="1" customWidth="1"/>
    <col min="7443" max="7443" width="13.85546875" style="747" customWidth="1"/>
    <col min="7444" max="7444" width="13.85546875" style="747" bestFit="1" customWidth="1"/>
    <col min="7445" max="7445" width="13.85546875" style="747" customWidth="1"/>
    <col min="7446" max="7446" width="13.85546875" style="747" bestFit="1" customWidth="1"/>
    <col min="7447" max="7447" width="13.85546875" style="747" customWidth="1"/>
    <col min="7448" max="7448" width="13.85546875" style="747" bestFit="1" customWidth="1"/>
    <col min="7449" max="7449" width="13.85546875" style="747" customWidth="1"/>
    <col min="7450" max="7450" width="13.85546875" style="747" bestFit="1" customWidth="1"/>
    <col min="7451" max="7451" width="13.85546875" style="747" customWidth="1"/>
    <col min="7452" max="7452" width="13.85546875" style="747" bestFit="1" customWidth="1"/>
    <col min="7453" max="7453" width="13.85546875" style="747" customWidth="1"/>
    <col min="7454" max="7454" width="13.85546875" style="747" bestFit="1" customWidth="1"/>
    <col min="7455" max="7455" width="13.85546875" style="747" customWidth="1"/>
    <col min="7456" max="7456" width="13.85546875" style="747" bestFit="1" customWidth="1"/>
    <col min="7457" max="7457" width="13.85546875" style="747" customWidth="1"/>
    <col min="7458" max="7458" width="13.85546875" style="747" bestFit="1" customWidth="1"/>
    <col min="7459" max="7459" width="13.85546875" style="747" customWidth="1"/>
    <col min="7460" max="7460" width="13.85546875" style="747" bestFit="1" customWidth="1"/>
    <col min="7461" max="7461" width="13.85546875" style="747" customWidth="1"/>
    <col min="7462" max="7462" width="13.85546875" style="747" bestFit="1" customWidth="1"/>
    <col min="7463" max="7463" width="13.85546875" style="747" customWidth="1"/>
    <col min="7464" max="7464" width="13.85546875" style="747" bestFit="1" customWidth="1"/>
    <col min="7465" max="7465" width="13.85546875" style="747" customWidth="1"/>
    <col min="7466" max="7466" width="13.85546875" style="747" bestFit="1" customWidth="1"/>
    <col min="7467" max="7467" width="13.85546875" style="747" customWidth="1"/>
    <col min="7468" max="7468" width="13.85546875" style="747" bestFit="1" customWidth="1"/>
    <col min="7469" max="7469" width="13.85546875" style="747" customWidth="1"/>
    <col min="7470" max="7470" width="13.85546875" style="747" bestFit="1" customWidth="1"/>
    <col min="7471" max="7471" width="13.85546875" style="747" customWidth="1"/>
    <col min="7472" max="7472" width="13.85546875" style="747" bestFit="1" customWidth="1"/>
    <col min="7473" max="7473" width="13.85546875" style="747" customWidth="1"/>
    <col min="7474" max="7474" width="13.85546875" style="747" bestFit="1" customWidth="1"/>
    <col min="7475" max="7475" width="13.85546875" style="747" customWidth="1"/>
    <col min="7476" max="7476" width="13.85546875" style="747" bestFit="1" customWidth="1"/>
    <col min="7477" max="7477" width="13.85546875" style="747" customWidth="1"/>
    <col min="7478" max="7478" width="13.85546875" style="747" bestFit="1" customWidth="1"/>
    <col min="7479" max="7479" width="13.85546875" style="747" customWidth="1"/>
    <col min="7480" max="7480" width="13.85546875" style="747" bestFit="1" customWidth="1"/>
    <col min="7481" max="7670" width="6.85546875" style="747"/>
    <col min="7671" max="7671" width="6.5703125" style="747" customWidth="1"/>
    <col min="7672" max="7672" width="13.85546875" style="747" bestFit="1" customWidth="1"/>
    <col min="7673" max="7673" width="35.42578125" style="747" customWidth="1"/>
    <col min="7674" max="7674" width="18.7109375" style="747" bestFit="1" customWidth="1"/>
    <col min="7675" max="7675" width="19" style="747" bestFit="1" customWidth="1"/>
    <col min="7676" max="7677" width="11.42578125" style="747" customWidth="1"/>
    <col min="7678" max="7681" width="10.85546875" style="747" customWidth="1"/>
    <col min="7682" max="7693" width="11.5703125" style="747" customWidth="1"/>
    <col min="7694" max="7697" width="13.85546875" style="747" customWidth="1"/>
    <col min="7698" max="7698" width="13.85546875" style="747" bestFit="1" customWidth="1"/>
    <col min="7699" max="7699" width="13.85546875" style="747" customWidth="1"/>
    <col min="7700" max="7700" width="13.85546875" style="747" bestFit="1" customWidth="1"/>
    <col min="7701" max="7701" width="13.85546875" style="747" customWidth="1"/>
    <col min="7702" max="7702" width="13.85546875" style="747" bestFit="1" customWidth="1"/>
    <col min="7703" max="7703" width="13.85546875" style="747" customWidth="1"/>
    <col min="7704" max="7704" width="13.85546875" style="747" bestFit="1" customWidth="1"/>
    <col min="7705" max="7705" width="13.85546875" style="747" customWidth="1"/>
    <col min="7706" max="7706" width="13.85546875" style="747" bestFit="1" customWidth="1"/>
    <col min="7707" max="7707" width="13.85546875" style="747" customWidth="1"/>
    <col min="7708" max="7708" width="13.85546875" style="747" bestFit="1" customWidth="1"/>
    <col min="7709" max="7709" width="13.85546875" style="747" customWidth="1"/>
    <col min="7710" max="7710" width="13.85546875" style="747" bestFit="1" customWidth="1"/>
    <col min="7711" max="7711" width="13.85546875" style="747" customWidth="1"/>
    <col min="7712" max="7712" width="13.85546875" style="747" bestFit="1" customWidth="1"/>
    <col min="7713" max="7713" width="13.85546875" style="747" customWidth="1"/>
    <col min="7714" max="7714" width="13.85546875" style="747" bestFit="1" customWidth="1"/>
    <col min="7715" max="7715" width="13.85546875" style="747" customWidth="1"/>
    <col min="7716" max="7716" width="13.85546875" style="747" bestFit="1" customWidth="1"/>
    <col min="7717" max="7717" width="13.85546875" style="747" customWidth="1"/>
    <col min="7718" max="7718" width="13.85546875" style="747" bestFit="1" customWidth="1"/>
    <col min="7719" max="7719" width="13.85546875" style="747" customWidth="1"/>
    <col min="7720" max="7720" width="13.85546875" style="747" bestFit="1" customWidth="1"/>
    <col min="7721" max="7721" width="13.85546875" style="747" customWidth="1"/>
    <col min="7722" max="7722" width="13.85546875" style="747" bestFit="1" customWidth="1"/>
    <col min="7723" max="7723" width="13.85546875" style="747" customWidth="1"/>
    <col min="7724" max="7724" width="13.85546875" style="747" bestFit="1" customWidth="1"/>
    <col min="7725" max="7725" width="13.85546875" style="747" customWidth="1"/>
    <col min="7726" max="7726" width="13.85546875" style="747" bestFit="1" customWidth="1"/>
    <col min="7727" max="7727" width="13.85546875" style="747" customWidth="1"/>
    <col min="7728" max="7728" width="13.85546875" style="747" bestFit="1" customWidth="1"/>
    <col min="7729" max="7729" width="13.85546875" style="747" customWidth="1"/>
    <col min="7730" max="7730" width="13.85546875" style="747" bestFit="1" customWidth="1"/>
    <col min="7731" max="7731" width="13.85546875" style="747" customWidth="1"/>
    <col min="7732" max="7732" width="13.85546875" style="747" bestFit="1" customWidth="1"/>
    <col min="7733" max="7733" width="13.85546875" style="747" customWidth="1"/>
    <col min="7734" max="7734" width="13.85546875" style="747" bestFit="1" customWidth="1"/>
    <col min="7735" max="7735" width="13.85546875" style="747" customWidth="1"/>
    <col min="7736" max="7736" width="13.85546875" style="747" bestFit="1" customWidth="1"/>
    <col min="7737" max="7926" width="6.85546875" style="747"/>
    <col min="7927" max="7927" width="6.5703125" style="747" customWidth="1"/>
    <col min="7928" max="7928" width="13.85546875" style="747" bestFit="1" customWidth="1"/>
    <col min="7929" max="7929" width="35.42578125" style="747" customWidth="1"/>
    <col min="7930" max="7930" width="18.7109375" style="747" bestFit="1" customWidth="1"/>
    <col min="7931" max="7931" width="19" style="747" bestFit="1" customWidth="1"/>
    <col min="7932" max="7933" width="11.42578125" style="747" customWidth="1"/>
    <col min="7934" max="7937" width="10.85546875" style="747" customWidth="1"/>
    <col min="7938" max="7949" width="11.5703125" style="747" customWidth="1"/>
    <col min="7950" max="7953" width="13.85546875" style="747" customWidth="1"/>
    <col min="7954" max="7954" width="13.85546875" style="747" bestFit="1" customWidth="1"/>
    <col min="7955" max="7955" width="13.85546875" style="747" customWidth="1"/>
    <col min="7956" max="7956" width="13.85546875" style="747" bestFit="1" customWidth="1"/>
    <col min="7957" max="7957" width="13.85546875" style="747" customWidth="1"/>
    <col min="7958" max="7958" width="13.85546875" style="747" bestFit="1" customWidth="1"/>
    <col min="7959" max="7959" width="13.85546875" style="747" customWidth="1"/>
    <col min="7960" max="7960" width="13.85546875" style="747" bestFit="1" customWidth="1"/>
    <col min="7961" max="7961" width="13.85546875" style="747" customWidth="1"/>
    <col min="7962" max="7962" width="13.85546875" style="747" bestFit="1" customWidth="1"/>
    <col min="7963" max="7963" width="13.85546875" style="747" customWidth="1"/>
    <col min="7964" max="7964" width="13.85546875" style="747" bestFit="1" customWidth="1"/>
    <col min="7965" max="7965" width="13.85546875" style="747" customWidth="1"/>
    <col min="7966" max="7966" width="13.85546875" style="747" bestFit="1" customWidth="1"/>
    <col min="7967" max="7967" width="13.85546875" style="747" customWidth="1"/>
    <col min="7968" max="7968" width="13.85546875" style="747" bestFit="1" customWidth="1"/>
    <col min="7969" max="7969" width="13.85546875" style="747" customWidth="1"/>
    <col min="7970" max="7970" width="13.85546875" style="747" bestFit="1" customWidth="1"/>
    <col min="7971" max="7971" width="13.85546875" style="747" customWidth="1"/>
    <col min="7972" max="7972" width="13.85546875" style="747" bestFit="1" customWidth="1"/>
    <col min="7973" max="7973" width="13.85546875" style="747" customWidth="1"/>
    <col min="7974" max="7974" width="13.85546875" style="747" bestFit="1" customWidth="1"/>
    <col min="7975" max="7975" width="13.85546875" style="747" customWidth="1"/>
    <col min="7976" max="7976" width="13.85546875" style="747" bestFit="1" customWidth="1"/>
    <col min="7977" max="7977" width="13.85546875" style="747" customWidth="1"/>
    <col min="7978" max="7978" width="13.85546875" style="747" bestFit="1" customWidth="1"/>
    <col min="7979" max="7979" width="13.85546875" style="747" customWidth="1"/>
    <col min="7980" max="7980" width="13.85546875" style="747" bestFit="1" customWidth="1"/>
    <col min="7981" max="7981" width="13.85546875" style="747" customWidth="1"/>
    <col min="7982" max="7982" width="13.85546875" style="747" bestFit="1" customWidth="1"/>
    <col min="7983" max="7983" width="13.85546875" style="747" customWidth="1"/>
    <col min="7984" max="7984" width="13.85546875" style="747" bestFit="1" customWidth="1"/>
    <col min="7985" max="7985" width="13.85546875" style="747" customWidth="1"/>
    <col min="7986" max="7986" width="13.85546875" style="747" bestFit="1" customWidth="1"/>
    <col min="7987" max="7987" width="13.85546875" style="747" customWidth="1"/>
    <col min="7988" max="7988" width="13.85546875" style="747" bestFit="1" customWidth="1"/>
    <col min="7989" max="7989" width="13.85546875" style="747" customWidth="1"/>
    <col min="7990" max="7990" width="13.85546875" style="747" bestFit="1" customWidth="1"/>
    <col min="7991" max="7991" width="13.85546875" style="747" customWidth="1"/>
    <col min="7992" max="7992" width="13.85546875" style="747" bestFit="1" customWidth="1"/>
    <col min="7993" max="8182" width="6.85546875" style="747"/>
    <col min="8183" max="8183" width="6.5703125" style="747" customWidth="1"/>
    <col min="8184" max="8184" width="13.85546875" style="747" bestFit="1" customWidth="1"/>
    <col min="8185" max="8185" width="35.42578125" style="747" customWidth="1"/>
    <col min="8186" max="8186" width="18.7109375" style="747" bestFit="1" customWidth="1"/>
    <col min="8187" max="8187" width="19" style="747" bestFit="1" customWidth="1"/>
    <col min="8188" max="8189" width="11.42578125" style="747" customWidth="1"/>
    <col min="8190" max="8193" width="10.85546875" style="747" customWidth="1"/>
    <col min="8194" max="8205" width="11.5703125" style="747" customWidth="1"/>
    <col min="8206" max="8209" width="13.85546875" style="747" customWidth="1"/>
    <col min="8210" max="8210" width="13.85546875" style="747" bestFit="1" customWidth="1"/>
    <col min="8211" max="8211" width="13.85546875" style="747" customWidth="1"/>
    <col min="8212" max="8212" width="13.85546875" style="747" bestFit="1" customWidth="1"/>
    <col min="8213" max="8213" width="13.85546875" style="747" customWidth="1"/>
    <col min="8214" max="8214" width="13.85546875" style="747" bestFit="1" customWidth="1"/>
    <col min="8215" max="8215" width="13.85546875" style="747" customWidth="1"/>
    <col min="8216" max="8216" width="13.85546875" style="747" bestFit="1" customWidth="1"/>
    <col min="8217" max="8217" width="13.85546875" style="747" customWidth="1"/>
    <col min="8218" max="8218" width="13.85546875" style="747" bestFit="1" customWidth="1"/>
    <col min="8219" max="8219" width="13.85546875" style="747" customWidth="1"/>
    <col min="8220" max="8220" width="13.85546875" style="747" bestFit="1" customWidth="1"/>
    <col min="8221" max="8221" width="13.85546875" style="747" customWidth="1"/>
    <col min="8222" max="8222" width="13.85546875" style="747" bestFit="1" customWidth="1"/>
    <col min="8223" max="8223" width="13.85546875" style="747" customWidth="1"/>
    <col min="8224" max="8224" width="13.85546875" style="747" bestFit="1" customWidth="1"/>
    <col min="8225" max="8225" width="13.85546875" style="747" customWidth="1"/>
    <col min="8226" max="8226" width="13.85546875" style="747" bestFit="1" customWidth="1"/>
    <col min="8227" max="8227" width="13.85546875" style="747" customWidth="1"/>
    <col min="8228" max="8228" width="13.85546875" style="747" bestFit="1" customWidth="1"/>
    <col min="8229" max="8229" width="13.85546875" style="747" customWidth="1"/>
    <col min="8230" max="8230" width="13.85546875" style="747" bestFit="1" customWidth="1"/>
    <col min="8231" max="8231" width="13.85546875" style="747" customWidth="1"/>
    <col min="8232" max="8232" width="13.85546875" style="747" bestFit="1" customWidth="1"/>
    <col min="8233" max="8233" width="13.85546875" style="747" customWidth="1"/>
    <col min="8234" max="8234" width="13.85546875" style="747" bestFit="1" customWidth="1"/>
    <col min="8235" max="8235" width="13.85546875" style="747" customWidth="1"/>
    <col min="8236" max="8236" width="13.85546875" style="747" bestFit="1" customWidth="1"/>
    <col min="8237" max="8237" width="13.85546875" style="747" customWidth="1"/>
    <col min="8238" max="8238" width="13.85546875" style="747" bestFit="1" customWidth="1"/>
    <col min="8239" max="8239" width="13.85546875" style="747" customWidth="1"/>
    <col min="8240" max="8240" width="13.85546875" style="747" bestFit="1" customWidth="1"/>
    <col min="8241" max="8241" width="13.85546875" style="747" customWidth="1"/>
    <col min="8242" max="8242" width="13.85546875" style="747" bestFit="1" customWidth="1"/>
    <col min="8243" max="8243" width="13.85546875" style="747" customWidth="1"/>
    <col min="8244" max="8244" width="13.85546875" style="747" bestFit="1" customWidth="1"/>
    <col min="8245" max="8245" width="13.85546875" style="747" customWidth="1"/>
    <col min="8246" max="8246" width="13.85546875" style="747" bestFit="1" customWidth="1"/>
    <col min="8247" max="8247" width="13.85546875" style="747" customWidth="1"/>
    <col min="8248" max="8248" width="13.85546875" style="747" bestFit="1" customWidth="1"/>
    <col min="8249" max="8438" width="6.85546875" style="747"/>
    <col min="8439" max="8439" width="6.5703125" style="747" customWidth="1"/>
    <col min="8440" max="8440" width="13.85546875" style="747" bestFit="1" customWidth="1"/>
    <col min="8441" max="8441" width="35.42578125" style="747" customWidth="1"/>
    <col min="8442" max="8442" width="18.7109375" style="747" bestFit="1" customWidth="1"/>
    <col min="8443" max="8443" width="19" style="747" bestFit="1" customWidth="1"/>
    <col min="8444" max="8445" width="11.42578125" style="747" customWidth="1"/>
    <col min="8446" max="8449" width="10.85546875" style="747" customWidth="1"/>
    <col min="8450" max="8461" width="11.5703125" style="747" customWidth="1"/>
    <col min="8462" max="8465" width="13.85546875" style="747" customWidth="1"/>
    <col min="8466" max="8466" width="13.85546875" style="747" bestFit="1" customWidth="1"/>
    <col min="8467" max="8467" width="13.85546875" style="747" customWidth="1"/>
    <col min="8468" max="8468" width="13.85546875" style="747" bestFit="1" customWidth="1"/>
    <col min="8469" max="8469" width="13.85546875" style="747" customWidth="1"/>
    <col min="8470" max="8470" width="13.85546875" style="747" bestFit="1" customWidth="1"/>
    <col min="8471" max="8471" width="13.85546875" style="747" customWidth="1"/>
    <col min="8472" max="8472" width="13.85546875" style="747" bestFit="1" customWidth="1"/>
    <col min="8473" max="8473" width="13.85546875" style="747" customWidth="1"/>
    <col min="8474" max="8474" width="13.85546875" style="747" bestFit="1" customWidth="1"/>
    <col min="8475" max="8475" width="13.85546875" style="747" customWidth="1"/>
    <col min="8476" max="8476" width="13.85546875" style="747" bestFit="1" customWidth="1"/>
    <col min="8477" max="8477" width="13.85546875" style="747" customWidth="1"/>
    <col min="8478" max="8478" width="13.85546875" style="747" bestFit="1" customWidth="1"/>
    <col min="8479" max="8479" width="13.85546875" style="747" customWidth="1"/>
    <col min="8480" max="8480" width="13.85546875" style="747" bestFit="1" customWidth="1"/>
    <col min="8481" max="8481" width="13.85546875" style="747" customWidth="1"/>
    <col min="8482" max="8482" width="13.85546875" style="747" bestFit="1" customWidth="1"/>
    <col min="8483" max="8483" width="13.85546875" style="747" customWidth="1"/>
    <col min="8484" max="8484" width="13.85546875" style="747" bestFit="1" customWidth="1"/>
    <col min="8485" max="8485" width="13.85546875" style="747" customWidth="1"/>
    <col min="8486" max="8486" width="13.85546875" style="747" bestFit="1" customWidth="1"/>
    <col min="8487" max="8487" width="13.85546875" style="747" customWidth="1"/>
    <col min="8488" max="8488" width="13.85546875" style="747" bestFit="1" customWidth="1"/>
    <col min="8489" max="8489" width="13.85546875" style="747" customWidth="1"/>
    <col min="8490" max="8490" width="13.85546875" style="747" bestFit="1" customWidth="1"/>
    <col min="8491" max="8491" width="13.85546875" style="747" customWidth="1"/>
    <col min="8492" max="8492" width="13.85546875" style="747" bestFit="1" customWidth="1"/>
    <col min="8493" max="8493" width="13.85546875" style="747" customWidth="1"/>
    <col min="8494" max="8494" width="13.85546875" style="747" bestFit="1" customWidth="1"/>
    <col min="8495" max="8495" width="13.85546875" style="747" customWidth="1"/>
    <col min="8496" max="8496" width="13.85546875" style="747" bestFit="1" customWidth="1"/>
    <col min="8497" max="8497" width="13.85546875" style="747" customWidth="1"/>
    <col min="8498" max="8498" width="13.85546875" style="747" bestFit="1" customWidth="1"/>
    <col min="8499" max="8499" width="13.85546875" style="747" customWidth="1"/>
    <col min="8500" max="8500" width="13.85546875" style="747" bestFit="1" customWidth="1"/>
    <col min="8501" max="8501" width="13.85546875" style="747" customWidth="1"/>
    <col min="8502" max="8502" width="13.85546875" style="747" bestFit="1" customWidth="1"/>
    <col min="8503" max="8503" width="13.85546875" style="747" customWidth="1"/>
    <col min="8504" max="8504" width="13.85546875" style="747" bestFit="1" customWidth="1"/>
    <col min="8505" max="8694" width="6.85546875" style="747"/>
    <col min="8695" max="8695" width="6.5703125" style="747" customWidth="1"/>
    <col min="8696" max="8696" width="13.85546875" style="747" bestFit="1" customWidth="1"/>
    <col min="8697" max="8697" width="35.42578125" style="747" customWidth="1"/>
    <col min="8698" max="8698" width="18.7109375" style="747" bestFit="1" customWidth="1"/>
    <col min="8699" max="8699" width="19" style="747" bestFit="1" customWidth="1"/>
    <col min="8700" max="8701" width="11.42578125" style="747" customWidth="1"/>
    <col min="8702" max="8705" width="10.85546875" style="747" customWidth="1"/>
    <col min="8706" max="8717" width="11.5703125" style="747" customWidth="1"/>
    <col min="8718" max="8721" width="13.85546875" style="747" customWidth="1"/>
    <col min="8722" max="8722" width="13.85546875" style="747" bestFit="1" customWidth="1"/>
    <col min="8723" max="8723" width="13.85546875" style="747" customWidth="1"/>
    <col min="8724" max="8724" width="13.85546875" style="747" bestFit="1" customWidth="1"/>
    <col min="8725" max="8725" width="13.85546875" style="747" customWidth="1"/>
    <col min="8726" max="8726" width="13.85546875" style="747" bestFit="1" customWidth="1"/>
    <col min="8727" max="8727" width="13.85546875" style="747" customWidth="1"/>
    <col min="8728" max="8728" width="13.85546875" style="747" bestFit="1" customWidth="1"/>
    <col min="8729" max="8729" width="13.85546875" style="747" customWidth="1"/>
    <col min="8730" max="8730" width="13.85546875" style="747" bestFit="1" customWidth="1"/>
    <col min="8731" max="8731" width="13.85546875" style="747" customWidth="1"/>
    <col min="8732" max="8732" width="13.85546875" style="747" bestFit="1" customWidth="1"/>
    <col min="8733" max="8733" width="13.85546875" style="747" customWidth="1"/>
    <col min="8734" max="8734" width="13.85546875" style="747" bestFit="1" customWidth="1"/>
    <col min="8735" max="8735" width="13.85546875" style="747" customWidth="1"/>
    <col min="8736" max="8736" width="13.85546875" style="747" bestFit="1" customWidth="1"/>
    <col min="8737" max="8737" width="13.85546875" style="747" customWidth="1"/>
    <col min="8738" max="8738" width="13.85546875" style="747" bestFit="1" customWidth="1"/>
    <col min="8739" max="8739" width="13.85546875" style="747" customWidth="1"/>
    <col min="8740" max="8740" width="13.85546875" style="747" bestFit="1" customWidth="1"/>
    <col min="8741" max="8741" width="13.85546875" style="747" customWidth="1"/>
    <col min="8742" max="8742" width="13.85546875" style="747" bestFit="1" customWidth="1"/>
    <col min="8743" max="8743" width="13.85546875" style="747" customWidth="1"/>
    <col min="8744" max="8744" width="13.85546875" style="747" bestFit="1" customWidth="1"/>
    <col min="8745" max="8745" width="13.85546875" style="747" customWidth="1"/>
    <col min="8746" max="8746" width="13.85546875" style="747" bestFit="1" customWidth="1"/>
    <col min="8747" max="8747" width="13.85546875" style="747" customWidth="1"/>
    <col min="8748" max="8748" width="13.85546875" style="747" bestFit="1" customWidth="1"/>
    <col min="8749" max="8749" width="13.85546875" style="747" customWidth="1"/>
    <col min="8750" max="8750" width="13.85546875" style="747" bestFit="1" customWidth="1"/>
    <col min="8751" max="8751" width="13.85546875" style="747" customWidth="1"/>
    <col min="8752" max="8752" width="13.85546875" style="747" bestFit="1" customWidth="1"/>
    <col min="8753" max="8753" width="13.85546875" style="747" customWidth="1"/>
    <col min="8754" max="8754" width="13.85546875" style="747" bestFit="1" customWidth="1"/>
    <col min="8755" max="8755" width="13.85546875" style="747" customWidth="1"/>
    <col min="8756" max="8756" width="13.85546875" style="747" bestFit="1" customWidth="1"/>
    <col min="8757" max="8757" width="13.85546875" style="747" customWidth="1"/>
    <col min="8758" max="8758" width="13.85546875" style="747" bestFit="1" customWidth="1"/>
    <col min="8759" max="8759" width="13.85546875" style="747" customWidth="1"/>
    <col min="8760" max="8760" width="13.85546875" style="747" bestFit="1" customWidth="1"/>
    <col min="8761" max="8950" width="6.85546875" style="747"/>
    <col min="8951" max="8951" width="6.5703125" style="747" customWidth="1"/>
    <col min="8952" max="8952" width="13.85546875" style="747" bestFit="1" customWidth="1"/>
    <col min="8953" max="8953" width="35.42578125" style="747" customWidth="1"/>
    <col min="8954" max="8954" width="18.7109375" style="747" bestFit="1" customWidth="1"/>
    <col min="8955" max="8955" width="19" style="747" bestFit="1" customWidth="1"/>
    <col min="8956" max="8957" width="11.42578125" style="747" customWidth="1"/>
    <col min="8958" max="8961" width="10.85546875" style="747" customWidth="1"/>
    <col min="8962" max="8973" width="11.5703125" style="747" customWidth="1"/>
    <col min="8974" max="8977" width="13.85546875" style="747" customWidth="1"/>
    <col min="8978" max="8978" width="13.85546875" style="747" bestFit="1" customWidth="1"/>
    <col min="8979" max="8979" width="13.85546875" style="747" customWidth="1"/>
    <col min="8980" max="8980" width="13.85546875" style="747" bestFit="1" customWidth="1"/>
    <col min="8981" max="8981" width="13.85546875" style="747" customWidth="1"/>
    <col min="8982" max="8982" width="13.85546875" style="747" bestFit="1" customWidth="1"/>
    <col min="8983" max="8983" width="13.85546875" style="747" customWidth="1"/>
    <col min="8984" max="8984" width="13.85546875" style="747" bestFit="1" customWidth="1"/>
    <col min="8985" max="8985" width="13.85546875" style="747" customWidth="1"/>
    <col min="8986" max="8986" width="13.85546875" style="747" bestFit="1" customWidth="1"/>
    <col min="8987" max="8987" width="13.85546875" style="747" customWidth="1"/>
    <col min="8988" max="8988" width="13.85546875" style="747" bestFit="1" customWidth="1"/>
    <col min="8989" max="8989" width="13.85546875" style="747" customWidth="1"/>
    <col min="8990" max="8990" width="13.85546875" style="747" bestFit="1" customWidth="1"/>
    <col min="8991" max="8991" width="13.85546875" style="747" customWidth="1"/>
    <col min="8992" max="8992" width="13.85546875" style="747" bestFit="1" customWidth="1"/>
    <col min="8993" max="8993" width="13.85546875" style="747" customWidth="1"/>
    <col min="8994" max="8994" width="13.85546875" style="747" bestFit="1" customWidth="1"/>
    <col min="8995" max="8995" width="13.85546875" style="747" customWidth="1"/>
    <col min="8996" max="8996" width="13.85546875" style="747" bestFit="1" customWidth="1"/>
    <col min="8997" max="8997" width="13.85546875" style="747" customWidth="1"/>
    <col min="8998" max="8998" width="13.85546875" style="747" bestFit="1" customWidth="1"/>
    <col min="8999" max="8999" width="13.85546875" style="747" customWidth="1"/>
    <col min="9000" max="9000" width="13.85546875" style="747" bestFit="1" customWidth="1"/>
    <col min="9001" max="9001" width="13.85546875" style="747" customWidth="1"/>
    <col min="9002" max="9002" width="13.85546875" style="747" bestFit="1" customWidth="1"/>
    <col min="9003" max="9003" width="13.85546875" style="747" customWidth="1"/>
    <col min="9004" max="9004" width="13.85546875" style="747" bestFit="1" customWidth="1"/>
    <col min="9005" max="9005" width="13.85546875" style="747" customWidth="1"/>
    <col min="9006" max="9006" width="13.85546875" style="747" bestFit="1" customWidth="1"/>
    <col min="9007" max="9007" width="13.85546875" style="747" customWidth="1"/>
    <col min="9008" max="9008" width="13.85546875" style="747" bestFit="1" customWidth="1"/>
    <col min="9009" max="9009" width="13.85546875" style="747" customWidth="1"/>
    <col min="9010" max="9010" width="13.85546875" style="747" bestFit="1" customWidth="1"/>
    <col min="9011" max="9011" width="13.85546875" style="747" customWidth="1"/>
    <col min="9012" max="9012" width="13.85546875" style="747" bestFit="1" customWidth="1"/>
    <col min="9013" max="9013" width="13.85546875" style="747" customWidth="1"/>
    <col min="9014" max="9014" width="13.85546875" style="747" bestFit="1" customWidth="1"/>
    <col min="9015" max="9015" width="13.85546875" style="747" customWidth="1"/>
    <col min="9016" max="9016" width="13.85546875" style="747" bestFit="1" customWidth="1"/>
    <col min="9017" max="9206" width="6.85546875" style="747"/>
    <col min="9207" max="9207" width="6.5703125" style="747" customWidth="1"/>
    <col min="9208" max="9208" width="13.85546875" style="747" bestFit="1" customWidth="1"/>
    <col min="9209" max="9209" width="35.42578125" style="747" customWidth="1"/>
    <col min="9210" max="9210" width="18.7109375" style="747" bestFit="1" customWidth="1"/>
    <col min="9211" max="9211" width="19" style="747" bestFit="1" customWidth="1"/>
    <col min="9212" max="9213" width="11.42578125" style="747" customWidth="1"/>
    <col min="9214" max="9217" width="10.85546875" style="747" customWidth="1"/>
    <col min="9218" max="9229" width="11.5703125" style="747" customWidth="1"/>
    <col min="9230" max="9233" width="13.85546875" style="747" customWidth="1"/>
    <col min="9234" max="9234" width="13.85546875" style="747" bestFit="1" customWidth="1"/>
    <col min="9235" max="9235" width="13.85546875" style="747" customWidth="1"/>
    <col min="9236" max="9236" width="13.85546875" style="747" bestFit="1" customWidth="1"/>
    <col min="9237" max="9237" width="13.85546875" style="747" customWidth="1"/>
    <col min="9238" max="9238" width="13.85546875" style="747" bestFit="1" customWidth="1"/>
    <col min="9239" max="9239" width="13.85546875" style="747" customWidth="1"/>
    <col min="9240" max="9240" width="13.85546875" style="747" bestFit="1" customWidth="1"/>
    <col min="9241" max="9241" width="13.85546875" style="747" customWidth="1"/>
    <col min="9242" max="9242" width="13.85546875" style="747" bestFit="1" customWidth="1"/>
    <col min="9243" max="9243" width="13.85546875" style="747" customWidth="1"/>
    <col min="9244" max="9244" width="13.85546875" style="747" bestFit="1" customWidth="1"/>
    <col min="9245" max="9245" width="13.85546875" style="747" customWidth="1"/>
    <col min="9246" max="9246" width="13.85546875" style="747" bestFit="1" customWidth="1"/>
    <col min="9247" max="9247" width="13.85546875" style="747" customWidth="1"/>
    <col min="9248" max="9248" width="13.85546875" style="747" bestFit="1" customWidth="1"/>
    <col min="9249" max="9249" width="13.85546875" style="747" customWidth="1"/>
    <col min="9250" max="9250" width="13.85546875" style="747" bestFit="1" customWidth="1"/>
    <col min="9251" max="9251" width="13.85546875" style="747" customWidth="1"/>
    <col min="9252" max="9252" width="13.85546875" style="747" bestFit="1" customWidth="1"/>
    <col min="9253" max="9253" width="13.85546875" style="747" customWidth="1"/>
    <col min="9254" max="9254" width="13.85546875" style="747" bestFit="1" customWidth="1"/>
    <col min="9255" max="9255" width="13.85546875" style="747" customWidth="1"/>
    <col min="9256" max="9256" width="13.85546875" style="747" bestFit="1" customWidth="1"/>
    <col min="9257" max="9257" width="13.85546875" style="747" customWidth="1"/>
    <col min="9258" max="9258" width="13.85546875" style="747" bestFit="1" customWidth="1"/>
    <col min="9259" max="9259" width="13.85546875" style="747" customWidth="1"/>
    <col min="9260" max="9260" width="13.85546875" style="747" bestFit="1" customWidth="1"/>
    <col min="9261" max="9261" width="13.85546875" style="747" customWidth="1"/>
    <col min="9262" max="9262" width="13.85546875" style="747" bestFit="1" customWidth="1"/>
    <col min="9263" max="9263" width="13.85546875" style="747" customWidth="1"/>
    <col min="9264" max="9264" width="13.85546875" style="747" bestFit="1" customWidth="1"/>
    <col min="9265" max="9265" width="13.85546875" style="747" customWidth="1"/>
    <col min="9266" max="9266" width="13.85546875" style="747" bestFit="1" customWidth="1"/>
    <col min="9267" max="9267" width="13.85546875" style="747" customWidth="1"/>
    <col min="9268" max="9268" width="13.85546875" style="747" bestFit="1" customWidth="1"/>
    <col min="9269" max="9269" width="13.85546875" style="747" customWidth="1"/>
    <col min="9270" max="9270" width="13.85546875" style="747" bestFit="1" customWidth="1"/>
    <col min="9271" max="9271" width="13.85546875" style="747" customWidth="1"/>
    <col min="9272" max="9272" width="13.85546875" style="747" bestFit="1" customWidth="1"/>
    <col min="9273" max="9462" width="6.85546875" style="747"/>
    <col min="9463" max="9463" width="6.5703125" style="747" customWidth="1"/>
    <col min="9464" max="9464" width="13.85546875" style="747" bestFit="1" customWidth="1"/>
    <col min="9465" max="9465" width="35.42578125" style="747" customWidth="1"/>
    <col min="9466" max="9466" width="18.7109375" style="747" bestFit="1" customWidth="1"/>
    <col min="9467" max="9467" width="19" style="747" bestFit="1" customWidth="1"/>
    <col min="9468" max="9469" width="11.42578125" style="747" customWidth="1"/>
    <col min="9470" max="9473" width="10.85546875" style="747" customWidth="1"/>
    <col min="9474" max="9485" width="11.5703125" style="747" customWidth="1"/>
    <col min="9486" max="9489" width="13.85546875" style="747" customWidth="1"/>
    <col min="9490" max="9490" width="13.85546875" style="747" bestFit="1" customWidth="1"/>
    <col min="9491" max="9491" width="13.85546875" style="747" customWidth="1"/>
    <col min="9492" max="9492" width="13.85546875" style="747" bestFit="1" customWidth="1"/>
    <col min="9493" max="9493" width="13.85546875" style="747" customWidth="1"/>
    <col min="9494" max="9494" width="13.85546875" style="747" bestFit="1" customWidth="1"/>
    <col min="9495" max="9495" width="13.85546875" style="747" customWidth="1"/>
    <col min="9496" max="9496" width="13.85546875" style="747" bestFit="1" customWidth="1"/>
    <col min="9497" max="9497" width="13.85546875" style="747" customWidth="1"/>
    <col min="9498" max="9498" width="13.85546875" style="747" bestFit="1" customWidth="1"/>
    <col min="9499" max="9499" width="13.85546875" style="747" customWidth="1"/>
    <col min="9500" max="9500" width="13.85546875" style="747" bestFit="1" customWidth="1"/>
    <col min="9501" max="9501" width="13.85546875" style="747" customWidth="1"/>
    <col min="9502" max="9502" width="13.85546875" style="747" bestFit="1" customWidth="1"/>
    <col min="9503" max="9503" width="13.85546875" style="747" customWidth="1"/>
    <col min="9504" max="9504" width="13.85546875" style="747" bestFit="1" customWidth="1"/>
    <col min="9505" max="9505" width="13.85546875" style="747" customWidth="1"/>
    <col min="9506" max="9506" width="13.85546875" style="747" bestFit="1" customWidth="1"/>
    <col min="9507" max="9507" width="13.85546875" style="747" customWidth="1"/>
    <col min="9508" max="9508" width="13.85546875" style="747" bestFit="1" customWidth="1"/>
    <col min="9509" max="9509" width="13.85546875" style="747" customWidth="1"/>
    <col min="9510" max="9510" width="13.85546875" style="747" bestFit="1" customWidth="1"/>
    <col min="9511" max="9511" width="13.85546875" style="747" customWidth="1"/>
    <col min="9512" max="9512" width="13.85546875" style="747" bestFit="1" customWidth="1"/>
    <col min="9513" max="9513" width="13.85546875" style="747" customWidth="1"/>
    <col min="9514" max="9514" width="13.85546875" style="747" bestFit="1" customWidth="1"/>
    <col min="9515" max="9515" width="13.85546875" style="747" customWidth="1"/>
    <col min="9516" max="9516" width="13.85546875" style="747" bestFit="1" customWidth="1"/>
    <col min="9517" max="9517" width="13.85546875" style="747" customWidth="1"/>
    <col min="9518" max="9518" width="13.85546875" style="747" bestFit="1" customWidth="1"/>
    <col min="9519" max="9519" width="13.85546875" style="747" customWidth="1"/>
    <col min="9520" max="9520" width="13.85546875" style="747" bestFit="1" customWidth="1"/>
    <col min="9521" max="9521" width="13.85546875" style="747" customWidth="1"/>
    <col min="9522" max="9522" width="13.85546875" style="747" bestFit="1" customWidth="1"/>
    <col min="9523" max="9523" width="13.85546875" style="747" customWidth="1"/>
    <col min="9524" max="9524" width="13.85546875" style="747" bestFit="1" customWidth="1"/>
    <col min="9525" max="9525" width="13.85546875" style="747" customWidth="1"/>
    <col min="9526" max="9526" width="13.85546875" style="747" bestFit="1" customWidth="1"/>
    <col min="9527" max="9527" width="13.85546875" style="747" customWidth="1"/>
    <col min="9528" max="9528" width="13.85546875" style="747" bestFit="1" customWidth="1"/>
    <col min="9529" max="9718" width="6.85546875" style="747"/>
    <col min="9719" max="9719" width="6.5703125" style="747" customWidth="1"/>
    <col min="9720" max="9720" width="13.85546875" style="747" bestFit="1" customWidth="1"/>
    <col min="9721" max="9721" width="35.42578125" style="747" customWidth="1"/>
    <col min="9722" max="9722" width="18.7109375" style="747" bestFit="1" customWidth="1"/>
    <col min="9723" max="9723" width="19" style="747" bestFit="1" customWidth="1"/>
    <col min="9724" max="9725" width="11.42578125" style="747" customWidth="1"/>
    <col min="9726" max="9729" width="10.85546875" style="747" customWidth="1"/>
    <col min="9730" max="9741" width="11.5703125" style="747" customWidth="1"/>
    <col min="9742" max="9745" width="13.85546875" style="747" customWidth="1"/>
    <col min="9746" max="9746" width="13.85546875" style="747" bestFit="1" customWidth="1"/>
    <col min="9747" max="9747" width="13.85546875" style="747" customWidth="1"/>
    <col min="9748" max="9748" width="13.85546875" style="747" bestFit="1" customWidth="1"/>
    <col min="9749" max="9749" width="13.85546875" style="747" customWidth="1"/>
    <col min="9750" max="9750" width="13.85546875" style="747" bestFit="1" customWidth="1"/>
    <col min="9751" max="9751" width="13.85546875" style="747" customWidth="1"/>
    <col min="9752" max="9752" width="13.85546875" style="747" bestFit="1" customWidth="1"/>
    <col min="9753" max="9753" width="13.85546875" style="747" customWidth="1"/>
    <col min="9754" max="9754" width="13.85546875" style="747" bestFit="1" customWidth="1"/>
    <col min="9755" max="9755" width="13.85546875" style="747" customWidth="1"/>
    <col min="9756" max="9756" width="13.85546875" style="747" bestFit="1" customWidth="1"/>
    <col min="9757" max="9757" width="13.85546875" style="747" customWidth="1"/>
    <col min="9758" max="9758" width="13.85546875" style="747" bestFit="1" customWidth="1"/>
    <col min="9759" max="9759" width="13.85546875" style="747" customWidth="1"/>
    <col min="9760" max="9760" width="13.85546875" style="747" bestFit="1" customWidth="1"/>
    <col min="9761" max="9761" width="13.85546875" style="747" customWidth="1"/>
    <col min="9762" max="9762" width="13.85546875" style="747" bestFit="1" customWidth="1"/>
    <col min="9763" max="9763" width="13.85546875" style="747" customWidth="1"/>
    <col min="9764" max="9764" width="13.85546875" style="747" bestFit="1" customWidth="1"/>
    <col min="9765" max="9765" width="13.85546875" style="747" customWidth="1"/>
    <col min="9766" max="9766" width="13.85546875" style="747" bestFit="1" customWidth="1"/>
    <col min="9767" max="9767" width="13.85546875" style="747" customWidth="1"/>
    <col min="9768" max="9768" width="13.85546875" style="747" bestFit="1" customWidth="1"/>
    <col min="9769" max="9769" width="13.85546875" style="747" customWidth="1"/>
    <col min="9770" max="9770" width="13.85546875" style="747" bestFit="1" customWidth="1"/>
    <col min="9771" max="9771" width="13.85546875" style="747" customWidth="1"/>
    <col min="9772" max="9772" width="13.85546875" style="747" bestFit="1" customWidth="1"/>
    <col min="9773" max="9773" width="13.85546875" style="747" customWidth="1"/>
    <col min="9774" max="9774" width="13.85546875" style="747" bestFit="1" customWidth="1"/>
    <col min="9775" max="9775" width="13.85546875" style="747" customWidth="1"/>
    <col min="9776" max="9776" width="13.85546875" style="747" bestFit="1" customWidth="1"/>
    <col min="9777" max="9777" width="13.85546875" style="747" customWidth="1"/>
    <col min="9778" max="9778" width="13.85546875" style="747" bestFit="1" customWidth="1"/>
    <col min="9779" max="9779" width="13.85546875" style="747" customWidth="1"/>
    <col min="9780" max="9780" width="13.85546875" style="747" bestFit="1" customWidth="1"/>
    <col min="9781" max="9781" width="13.85546875" style="747" customWidth="1"/>
    <col min="9782" max="9782" width="13.85546875" style="747" bestFit="1" customWidth="1"/>
    <col min="9783" max="9783" width="13.85546875" style="747" customWidth="1"/>
    <col min="9784" max="9784" width="13.85546875" style="747" bestFit="1" customWidth="1"/>
    <col min="9785" max="9974" width="6.85546875" style="747"/>
    <col min="9975" max="9975" width="6.5703125" style="747" customWidth="1"/>
    <col min="9976" max="9976" width="13.85546875" style="747" bestFit="1" customWidth="1"/>
    <col min="9977" max="9977" width="35.42578125" style="747" customWidth="1"/>
    <col min="9978" max="9978" width="18.7109375" style="747" bestFit="1" customWidth="1"/>
    <col min="9979" max="9979" width="19" style="747" bestFit="1" customWidth="1"/>
    <col min="9980" max="9981" width="11.42578125" style="747" customWidth="1"/>
    <col min="9982" max="9985" width="10.85546875" style="747" customWidth="1"/>
    <col min="9986" max="9997" width="11.5703125" style="747" customWidth="1"/>
    <col min="9998" max="10001" width="13.85546875" style="747" customWidth="1"/>
    <col min="10002" max="10002" width="13.85546875" style="747" bestFit="1" customWidth="1"/>
    <col min="10003" max="10003" width="13.85546875" style="747" customWidth="1"/>
    <col min="10004" max="10004" width="13.85546875" style="747" bestFit="1" customWidth="1"/>
    <col min="10005" max="10005" width="13.85546875" style="747" customWidth="1"/>
    <col min="10006" max="10006" width="13.85546875" style="747" bestFit="1" customWidth="1"/>
    <col min="10007" max="10007" width="13.85546875" style="747" customWidth="1"/>
    <col min="10008" max="10008" width="13.85546875" style="747" bestFit="1" customWidth="1"/>
    <col min="10009" max="10009" width="13.85546875" style="747" customWidth="1"/>
    <col min="10010" max="10010" width="13.85546875" style="747" bestFit="1" customWidth="1"/>
    <col min="10011" max="10011" width="13.85546875" style="747" customWidth="1"/>
    <col min="10012" max="10012" width="13.85546875" style="747" bestFit="1" customWidth="1"/>
    <col min="10013" max="10013" width="13.85546875" style="747" customWidth="1"/>
    <col min="10014" max="10014" width="13.85546875" style="747" bestFit="1" customWidth="1"/>
    <col min="10015" max="10015" width="13.85546875" style="747" customWidth="1"/>
    <col min="10016" max="10016" width="13.85546875" style="747" bestFit="1" customWidth="1"/>
    <col min="10017" max="10017" width="13.85546875" style="747" customWidth="1"/>
    <col min="10018" max="10018" width="13.85546875" style="747" bestFit="1" customWidth="1"/>
    <col min="10019" max="10019" width="13.85546875" style="747" customWidth="1"/>
    <col min="10020" max="10020" width="13.85546875" style="747" bestFit="1" customWidth="1"/>
    <col min="10021" max="10021" width="13.85546875" style="747" customWidth="1"/>
    <col min="10022" max="10022" width="13.85546875" style="747" bestFit="1" customWidth="1"/>
    <col min="10023" max="10023" width="13.85546875" style="747" customWidth="1"/>
    <col min="10024" max="10024" width="13.85546875" style="747" bestFit="1" customWidth="1"/>
    <col min="10025" max="10025" width="13.85546875" style="747" customWidth="1"/>
    <col min="10026" max="10026" width="13.85546875" style="747" bestFit="1" customWidth="1"/>
    <col min="10027" max="10027" width="13.85546875" style="747" customWidth="1"/>
    <col min="10028" max="10028" width="13.85546875" style="747" bestFit="1" customWidth="1"/>
    <col min="10029" max="10029" width="13.85546875" style="747" customWidth="1"/>
    <col min="10030" max="10030" width="13.85546875" style="747" bestFit="1" customWidth="1"/>
    <col min="10031" max="10031" width="13.85546875" style="747" customWidth="1"/>
    <col min="10032" max="10032" width="13.85546875" style="747" bestFit="1" customWidth="1"/>
    <col min="10033" max="10033" width="13.85546875" style="747" customWidth="1"/>
    <col min="10034" max="10034" width="13.85546875" style="747" bestFit="1" customWidth="1"/>
    <col min="10035" max="10035" width="13.85546875" style="747" customWidth="1"/>
    <col min="10036" max="10036" width="13.85546875" style="747" bestFit="1" customWidth="1"/>
    <col min="10037" max="10037" width="13.85546875" style="747" customWidth="1"/>
    <col min="10038" max="10038" width="13.85546875" style="747" bestFit="1" customWidth="1"/>
    <col min="10039" max="10039" width="13.85546875" style="747" customWidth="1"/>
    <col min="10040" max="10040" width="13.85546875" style="747" bestFit="1" customWidth="1"/>
    <col min="10041" max="10230" width="6.85546875" style="747"/>
    <col min="10231" max="10231" width="6.5703125" style="747" customWidth="1"/>
    <col min="10232" max="10232" width="13.85546875" style="747" bestFit="1" customWidth="1"/>
    <col min="10233" max="10233" width="35.42578125" style="747" customWidth="1"/>
    <col min="10234" max="10234" width="18.7109375" style="747" bestFit="1" customWidth="1"/>
    <col min="10235" max="10235" width="19" style="747" bestFit="1" customWidth="1"/>
    <col min="10236" max="10237" width="11.42578125" style="747" customWidth="1"/>
    <col min="10238" max="10241" width="10.85546875" style="747" customWidth="1"/>
    <col min="10242" max="10253" width="11.5703125" style="747" customWidth="1"/>
    <col min="10254" max="10257" width="13.85546875" style="747" customWidth="1"/>
    <col min="10258" max="10258" width="13.85546875" style="747" bestFit="1" customWidth="1"/>
    <col min="10259" max="10259" width="13.85546875" style="747" customWidth="1"/>
    <col min="10260" max="10260" width="13.85546875" style="747" bestFit="1" customWidth="1"/>
    <col min="10261" max="10261" width="13.85546875" style="747" customWidth="1"/>
    <col min="10262" max="10262" width="13.85546875" style="747" bestFit="1" customWidth="1"/>
    <col min="10263" max="10263" width="13.85546875" style="747" customWidth="1"/>
    <col min="10264" max="10264" width="13.85546875" style="747" bestFit="1" customWidth="1"/>
    <col min="10265" max="10265" width="13.85546875" style="747" customWidth="1"/>
    <col min="10266" max="10266" width="13.85546875" style="747" bestFit="1" customWidth="1"/>
    <col min="10267" max="10267" width="13.85546875" style="747" customWidth="1"/>
    <col min="10268" max="10268" width="13.85546875" style="747" bestFit="1" customWidth="1"/>
    <col min="10269" max="10269" width="13.85546875" style="747" customWidth="1"/>
    <col min="10270" max="10270" width="13.85546875" style="747" bestFit="1" customWidth="1"/>
    <col min="10271" max="10271" width="13.85546875" style="747" customWidth="1"/>
    <col min="10272" max="10272" width="13.85546875" style="747" bestFit="1" customWidth="1"/>
    <col min="10273" max="10273" width="13.85546875" style="747" customWidth="1"/>
    <col min="10274" max="10274" width="13.85546875" style="747" bestFit="1" customWidth="1"/>
    <col min="10275" max="10275" width="13.85546875" style="747" customWidth="1"/>
    <col min="10276" max="10276" width="13.85546875" style="747" bestFit="1" customWidth="1"/>
    <col min="10277" max="10277" width="13.85546875" style="747" customWidth="1"/>
    <col min="10278" max="10278" width="13.85546875" style="747" bestFit="1" customWidth="1"/>
    <col min="10279" max="10279" width="13.85546875" style="747" customWidth="1"/>
    <col min="10280" max="10280" width="13.85546875" style="747" bestFit="1" customWidth="1"/>
    <col min="10281" max="10281" width="13.85546875" style="747" customWidth="1"/>
    <col min="10282" max="10282" width="13.85546875" style="747" bestFit="1" customWidth="1"/>
    <col min="10283" max="10283" width="13.85546875" style="747" customWidth="1"/>
    <col min="10284" max="10284" width="13.85546875" style="747" bestFit="1" customWidth="1"/>
    <col min="10285" max="10285" width="13.85546875" style="747" customWidth="1"/>
    <col min="10286" max="10286" width="13.85546875" style="747" bestFit="1" customWidth="1"/>
    <col min="10287" max="10287" width="13.85546875" style="747" customWidth="1"/>
    <col min="10288" max="10288" width="13.85546875" style="747" bestFit="1" customWidth="1"/>
    <col min="10289" max="10289" width="13.85546875" style="747" customWidth="1"/>
    <col min="10290" max="10290" width="13.85546875" style="747" bestFit="1" customWidth="1"/>
    <col min="10291" max="10291" width="13.85546875" style="747" customWidth="1"/>
    <col min="10292" max="10292" width="13.85546875" style="747" bestFit="1" customWidth="1"/>
    <col min="10293" max="10293" width="13.85546875" style="747" customWidth="1"/>
    <col min="10294" max="10294" width="13.85546875" style="747" bestFit="1" customWidth="1"/>
    <col min="10295" max="10295" width="13.85546875" style="747" customWidth="1"/>
    <col min="10296" max="10296" width="13.85546875" style="747" bestFit="1" customWidth="1"/>
    <col min="10297" max="10486" width="6.85546875" style="747"/>
    <col min="10487" max="10487" width="6.5703125" style="747" customWidth="1"/>
    <col min="10488" max="10488" width="13.85546875" style="747" bestFit="1" customWidth="1"/>
    <col min="10489" max="10489" width="35.42578125" style="747" customWidth="1"/>
    <col min="10490" max="10490" width="18.7109375" style="747" bestFit="1" customWidth="1"/>
    <col min="10491" max="10491" width="19" style="747" bestFit="1" customWidth="1"/>
    <col min="10492" max="10493" width="11.42578125" style="747" customWidth="1"/>
    <col min="10494" max="10497" width="10.85546875" style="747" customWidth="1"/>
    <col min="10498" max="10509" width="11.5703125" style="747" customWidth="1"/>
    <col min="10510" max="10513" width="13.85546875" style="747" customWidth="1"/>
    <col min="10514" max="10514" width="13.85546875" style="747" bestFit="1" customWidth="1"/>
    <col min="10515" max="10515" width="13.85546875" style="747" customWidth="1"/>
    <col min="10516" max="10516" width="13.85546875" style="747" bestFit="1" customWidth="1"/>
    <col min="10517" max="10517" width="13.85546875" style="747" customWidth="1"/>
    <col min="10518" max="10518" width="13.85546875" style="747" bestFit="1" customWidth="1"/>
    <col min="10519" max="10519" width="13.85546875" style="747" customWidth="1"/>
    <col min="10520" max="10520" width="13.85546875" style="747" bestFit="1" customWidth="1"/>
    <col min="10521" max="10521" width="13.85546875" style="747" customWidth="1"/>
    <col min="10522" max="10522" width="13.85546875" style="747" bestFit="1" customWidth="1"/>
    <col min="10523" max="10523" width="13.85546875" style="747" customWidth="1"/>
    <col min="10524" max="10524" width="13.85546875" style="747" bestFit="1" customWidth="1"/>
    <col min="10525" max="10525" width="13.85546875" style="747" customWidth="1"/>
    <col min="10526" max="10526" width="13.85546875" style="747" bestFit="1" customWidth="1"/>
    <col min="10527" max="10527" width="13.85546875" style="747" customWidth="1"/>
    <col min="10528" max="10528" width="13.85546875" style="747" bestFit="1" customWidth="1"/>
    <col min="10529" max="10529" width="13.85546875" style="747" customWidth="1"/>
    <col min="10530" max="10530" width="13.85546875" style="747" bestFit="1" customWidth="1"/>
    <col min="10531" max="10531" width="13.85546875" style="747" customWidth="1"/>
    <col min="10532" max="10532" width="13.85546875" style="747" bestFit="1" customWidth="1"/>
    <col min="10533" max="10533" width="13.85546875" style="747" customWidth="1"/>
    <col min="10534" max="10534" width="13.85546875" style="747" bestFit="1" customWidth="1"/>
    <col min="10535" max="10535" width="13.85546875" style="747" customWidth="1"/>
    <col min="10536" max="10536" width="13.85546875" style="747" bestFit="1" customWidth="1"/>
    <col min="10537" max="10537" width="13.85546875" style="747" customWidth="1"/>
    <col min="10538" max="10538" width="13.85546875" style="747" bestFit="1" customWidth="1"/>
    <col min="10539" max="10539" width="13.85546875" style="747" customWidth="1"/>
    <col min="10540" max="10540" width="13.85546875" style="747" bestFit="1" customWidth="1"/>
    <col min="10541" max="10541" width="13.85546875" style="747" customWidth="1"/>
    <col min="10542" max="10542" width="13.85546875" style="747" bestFit="1" customWidth="1"/>
    <col min="10543" max="10543" width="13.85546875" style="747" customWidth="1"/>
    <col min="10544" max="10544" width="13.85546875" style="747" bestFit="1" customWidth="1"/>
    <col min="10545" max="10545" width="13.85546875" style="747" customWidth="1"/>
    <col min="10546" max="10546" width="13.85546875" style="747" bestFit="1" customWidth="1"/>
    <col min="10547" max="10547" width="13.85546875" style="747" customWidth="1"/>
    <col min="10548" max="10548" width="13.85546875" style="747" bestFit="1" customWidth="1"/>
    <col min="10549" max="10549" width="13.85546875" style="747" customWidth="1"/>
    <col min="10550" max="10550" width="13.85546875" style="747" bestFit="1" customWidth="1"/>
    <col min="10551" max="10551" width="13.85546875" style="747" customWidth="1"/>
    <col min="10552" max="10552" width="13.85546875" style="747" bestFit="1" customWidth="1"/>
    <col min="10553" max="10742" width="6.85546875" style="747"/>
    <col min="10743" max="10743" width="6.5703125" style="747" customWidth="1"/>
    <col min="10744" max="10744" width="13.85546875" style="747" bestFit="1" customWidth="1"/>
    <col min="10745" max="10745" width="35.42578125" style="747" customWidth="1"/>
    <col min="10746" max="10746" width="18.7109375" style="747" bestFit="1" customWidth="1"/>
    <col min="10747" max="10747" width="19" style="747" bestFit="1" customWidth="1"/>
    <col min="10748" max="10749" width="11.42578125" style="747" customWidth="1"/>
    <col min="10750" max="10753" width="10.85546875" style="747" customWidth="1"/>
    <col min="10754" max="10765" width="11.5703125" style="747" customWidth="1"/>
    <col min="10766" max="10769" width="13.85546875" style="747" customWidth="1"/>
    <col min="10770" max="10770" width="13.85546875" style="747" bestFit="1" customWidth="1"/>
    <col min="10771" max="10771" width="13.85546875" style="747" customWidth="1"/>
    <col min="10772" max="10772" width="13.85546875" style="747" bestFit="1" customWidth="1"/>
    <col min="10773" max="10773" width="13.85546875" style="747" customWidth="1"/>
    <col min="10774" max="10774" width="13.85546875" style="747" bestFit="1" customWidth="1"/>
    <col min="10775" max="10775" width="13.85546875" style="747" customWidth="1"/>
    <col min="10776" max="10776" width="13.85546875" style="747" bestFit="1" customWidth="1"/>
    <col min="10777" max="10777" width="13.85546875" style="747" customWidth="1"/>
    <col min="10778" max="10778" width="13.85546875" style="747" bestFit="1" customWidth="1"/>
    <col min="10779" max="10779" width="13.85546875" style="747" customWidth="1"/>
    <col min="10780" max="10780" width="13.85546875" style="747" bestFit="1" customWidth="1"/>
    <col min="10781" max="10781" width="13.85546875" style="747" customWidth="1"/>
    <col min="10782" max="10782" width="13.85546875" style="747" bestFit="1" customWidth="1"/>
    <col min="10783" max="10783" width="13.85546875" style="747" customWidth="1"/>
    <col min="10784" max="10784" width="13.85546875" style="747" bestFit="1" customWidth="1"/>
    <col min="10785" max="10785" width="13.85546875" style="747" customWidth="1"/>
    <col min="10786" max="10786" width="13.85546875" style="747" bestFit="1" customWidth="1"/>
    <col min="10787" max="10787" width="13.85546875" style="747" customWidth="1"/>
    <col min="10788" max="10788" width="13.85546875" style="747" bestFit="1" customWidth="1"/>
    <col min="10789" max="10789" width="13.85546875" style="747" customWidth="1"/>
    <col min="10790" max="10790" width="13.85546875" style="747" bestFit="1" customWidth="1"/>
    <col min="10791" max="10791" width="13.85546875" style="747" customWidth="1"/>
    <col min="10792" max="10792" width="13.85546875" style="747" bestFit="1" customWidth="1"/>
    <col min="10793" max="10793" width="13.85546875" style="747" customWidth="1"/>
    <col min="10794" max="10794" width="13.85546875" style="747" bestFit="1" customWidth="1"/>
    <col min="10795" max="10795" width="13.85546875" style="747" customWidth="1"/>
    <col min="10796" max="10796" width="13.85546875" style="747" bestFit="1" customWidth="1"/>
    <col min="10797" max="10797" width="13.85546875" style="747" customWidth="1"/>
    <col min="10798" max="10798" width="13.85546875" style="747" bestFit="1" customWidth="1"/>
    <col min="10799" max="10799" width="13.85546875" style="747" customWidth="1"/>
    <col min="10800" max="10800" width="13.85546875" style="747" bestFit="1" customWidth="1"/>
    <col min="10801" max="10801" width="13.85546875" style="747" customWidth="1"/>
    <col min="10802" max="10802" width="13.85546875" style="747" bestFit="1" customWidth="1"/>
    <col min="10803" max="10803" width="13.85546875" style="747" customWidth="1"/>
    <col min="10804" max="10804" width="13.85546875" style="747" bestFit="1" customWidth="1"/>
    <col min="10805" max="10805" width="13.85546875" style="747" customWidth="1"/>
    <col min="10806" max="10806" width="13.85546875" style="747" bestFit="1" customWidth="1"/>
    <col min="10807" max="10807" width="13.85546875" style="747" customWidth="1"/>
    <col min="10808" max="10808" width="13.85546875" style="747" bestFit="1" customWidth="1"/>
    <col min="10809" max="10998" width="6.85546875" style="747"/>
    <col min="10999" max="10999" width="6.5703125" style="747" customWidth="1"/>
    <col min="11000" max="11000" width="13.85546875" style="747" bestFit="1" customWidth="1"/>
    <col min="11001" max="11001" width="35.42578125" style="747" customWidth="1"/>
    <col min="11002" max="11002" width="18.7109375" style="747" bestFit="1" customWidth="1"/>
    <col min="11003" max="11003" width="19" style="747" bestFit="1" customWidth="1"/>
    <col min="11004" max="11005" width="11.42578125" style="747" customWidth="1"/>
    <col min="11006" max="11009" width="10.85546875" style="747" customWidth="1"/>
    <col min="11010" max="11021" width="11.5703125" style="747" customWidth="1"/>
    <col min="11022" max="11025" width="13.85546875" style="747" customWidth="1"/>
    <col min="11026" max="11026" width="13.85546875" style="747" bestFit="1" customWidth="1"/>
    <col min="11027" max="11027" width="13.85546875" style="747" customWidth="1"/>
    <col min="11028" max="11028" width="13.85546875" style="747" bestFit="1" customWidth="1"/>
    <col min="11029" max="11029" width="13.85546875" style="747" customWidth="1"/>
    <col min="11030" max="11030" width="13.85546875" style="747" bestFit="1" customWidth="1"/>
    <col min="11031" max="11031" width="13.85546875" style="747" customWidth="1"/>
    <col min="11032" max="11032" width="13.85546875" style="747" bestFit="1" customWidth="1"/>
    <col min="11033" max="11033" width="13.85546875" style="747" customWidth="1"/>
    <col min="11034" max="11034" width="13.85546875" style="747" bestFit="1" customWidth="1"/>
    <col min="11035" max="11035" width="13.85546875" style="747" customWidth="1"/>
    <col min="11036" max="11036" width="13.85546875" style="747" bestFit="1" customWidth="1"/>
    <col min="11037" max="11037" width="13.85546875" style="747" customWidth="1"/>
    <col min="11038" max="11038" width="13.85546875" style="747" bestFit="1" customWidth="1"/>
    <col min="11039" max="11039" width="13.85546875" style="747" customWidth="1"/>
    <col min="11040" max="11040" width="13.85546875" style="747" bestFit="1" customWidth="1"/>
    <col min="11041" max="11041" width="13.85546875" style="747" customWidth="1"/>
    <col min="11042" max="11042" width="13.85546875" style="747" bestFit="1" customWidth="1"/>
    <col min="11043" max="11043" width="13.85546875" style="747" customWidth="1"/>
    <col min="11044" max="11044" width="13.85546875" style="747" bestFit="1" customWidth="1"/>
    <col min="11045" max="11045" width="13.85546875" style="747" customWidth="1"/>
    <col min="11046" max="11046" width="13.85546875" style="747" bestFit="1" customWidth="1"/>
    <col min="11047" max="11047" width="13.85546875" style="747" customWidth="1"/>
    <col min="11048" max="11048" width="13.85546875" style="747" bestFit="1" customWidth="1"/>
    <col min="11049" max="11049" width="13.85546875" style="747" customWidth="1"/>
    <col min="11050" max="11050" width="13.85546875" style="747" bestFit="1" customWidth="1"/>
    <col min="11051" max="11051" width="13.85546875" style="747" customWidth="1"/>
    <col min="11052" max="11052" width="13.85546875" style="747" bestFit="1" customWidth="1"/>
    <col min="11053" max="11053" width="13.85546875" style="747" customWidth="1"/>
    <col min="11054" max="11054" width="13.85546875" style="747" bestFit="1" customWidth="1"/>
    <col min="11055" max="11055" width="13.85546875" style="747" customWidth="1"/>
    <col min="11056" max="11056" width="13.85546875" style="747" bestFit="1" customWidth="1"/>
    <col min="11057" max="11057" width="13.85546875" style="747" customWidth="1"/>
    <col min="11058" max="11058" width="13.85546875" style="747" bestFit="1" customWidth="1"/>
    <col min="11059" max="11059" width="13.85546875" style="747" customWidth="1"/>
    <col min="11060" max="11060" width="13.85546875" style="747" bestFit="1" customWidth="1"/>
    <col min="11061" max="11061" width="13.85546875" style="747" customWidth="1"/>
    <col min="11062" max="11062" width="13.85546875" style="747" bestFit="1" customWidth="1"/>
    <col min="11063" max="11063" width="13.85546875" style="747" customWidth="1"/>
    <col min="11064" max="11064" width="13.85546875" style="747" bestFit="1" customWidth="1"/>
    <col min="11065" max="11254" width="6.85546875" style="747"/>
    <col min="11255" max="11255" width="6.5703125" style="747" customWidth="1"/>
    <col min="11256" max="11256" width="13.85546875" style="747" bestFit="1" customWidth="1"/>
    <col min="11257" max="11257" width="35.42578125" style="747" customWidth="1"/>
    <col min="11258" max="11258" width="18.7109375" style="747" bestFit="1" customWidth="1"/>
    <col min="11259" max="11259" width="19" style="747" bestFit="1" customWidth="1"/>
    <col min="11260" max="11261" width="11.42578125" style="747" customWidth="1"/>
    <col min="11262" max="11265" width="10.85546875" style="747" customWidth="1"/>
    <col min="11266" max="11277" width="11.5703125" style="747" customWidth="1"/>
    <col min="11278" max="11281" width="13.85546875" style="747" customWidth="1"/>
    <col min="11282" max="11282" width="13.85546875" style="747" bestFit="1" customWidth="1"/>
    <col min="11283" max="11283" width="13.85546875" style="747" customWidth="1"/>
    <col min="11284" max="11284" width="13.85546875" style="747" bestFit="1" customWidth="1"/>
    <col min="11285" max="11285" width="13.85546875" style="747" customWidth="1"/>
    <col min="11286" max="11286" width="13.85546875" style="747" bestFit="1" customWidth="1"/>
    <col min="11287" max="11287" width="13.85546875" style="747" customWidth="1"/>
    <col min="11288" max="11288" width="13.85546875" style="747" bestFit="1" customWidth="1"/>
    <col min="11289" max="11289" width="13.85546875" style="747" customWidth="1"/>
    <col min="11290" max="11290" width="13.85546875" style="747" bestFit="1" customWidth="1"/>
    <col min="11291" max="11291" width="13.85546875" style="747" customWidth="1"/>
    <col min="11292" max="11292" width="13.85546875" style="747" bestFit="1" customWidth="1"/>
    <col min="11293" max="11293" width="13.85546875" style="747" customWidth="1"/>
    <col min="11294" max="11294" width="13.85546875" style="747" bestFit="1" customWidth="1"/>
    <col min="11295" max="11295" width="13.85546875" style="747" customWidth="1"/>
    <col min="11296" max="11296" width="13.85546875" style="747" bestFit="1" customWidth="1"/>
    <col min="11297" max="11297" width="13.85546875" style="747" customWidth="1"/>
    <col min="11298" max="11298" width="13.85546875" style="747" bestFit="1" customWidth="1"/>
    <col min="11299" max="11299" width="13.85546875" style="747" customWidth="1"/>
    <col min="11300" max="11300" width="13.85546875" style="747" bestFit="1" customWidth="1"/>
    <col min="11301" max="11301" width="13.85546875" style="747" customWidth="1"/>
    <col min="11302" max="11302" width="13.85546875" style="747" bestFit="1" customWidth="1"/>
    <col min="11303" max="11303" width="13.85546875" style="747" customWidth="1"/>
    <col min="11304" max="11304" width="13.85546875" style="747" bestFit="1" customWidth="1"/>
    <col min="11305" max="11305" width="13.85546875" style="747" customWidth="1"/>
    <col min="11306" max="11306" width="13.85546875" style="747" bestFit="1" customWidth="1"/>
    <col min="11307" max="11307" width="13.85546875" style="747" customWidth="1"/>
    <col min="11308" max="11308" width="13.85546875" style="747" bestFit="1" customWidth="1"/>
    <col min="11309" max="11309" width="13.85546875" style="747" customWidth="1"/>
    <col min="11310" max="11310" width="13.85546875" style="747" bestFit="1" customWidth="1"/>
    <col min="11311" max="11311" width="13.85546875" style="747" customWidth="1"/>
    <col min="11312" max="11312" width="13.85546875" style="747" bestFit="1" customWidth="1"/>
    <col min="11313" max="11313" width="13.85546875" style="747" customWidth="1"/>
    <col min="11314" max="11314" width="13.85546875" style="747" bestFit="1" customWidth="1"/>
    <col min="11315" max="11315" width="13.85546875" style="747" customWidth="1"/>
    <col min="11316" max="11316" width="13.85546875" style="747" bestFit="1" customWidth="1"/>
    <col min="11317" max="11317" width="13.85546875" style="747" customWidth="1"/>
    <col min="11318" max="11318" width="13.85546875" style="747" bestFit="1" customWidth="1"/>
    <col min="11319" max="11319" width="13.85546875" style="747" customWidth="1"/>
    <col min="11320" max="11320" width="13.85546875" style="747" bestFit="1" customWidth="1"/>
    <col min="11321" max="11510" width="6.85546875" style="747"/>
    <col min="11511" max="11511" width="6.5703125" style="747" customWidth="1"/>
    <col min="11512" max="11512" width="13.85546875" style="747" bestFit="1" customWidth="1"/>
    <col min="11513" max="11513" width="35.42578125" style="747" customWidth="1"/>
    <col min="11514" max="11514" width="18.7109375" style="747" bestFit="1" customWidth="1"/>
    <col min="11515" max="11515" width="19" style="747" bestFit="1" customWidth="1"/>
    <col min="11516" max="11517" width="11.42578125" style="747" customWidth="1"/>
    <col min="11518" max="11521" width="10.85546875" style="747" customWidth="1"/>
    <col min="11522" max="11533" width="11.5703125" style="747" customWidth="1"/>
    <col min="11534" max="11537" width="13.85546875" style="747" customWidth="1"/>
    <col min="11538" max="11538" width="13.85546875" style="747" bestFit="1" customWidth="1"/>
    <col min="11539" max="11539" width="13.85546875" style="747" customWidth="1"/>
    <col min="11540" max="11540" width="13.85546875" style="747" bestFit="1" customWidth="1"/>
    <col min="11541" max="11541" width="13.85546875" style="747" customWidth="1"/>
    <col min="11542" max="11542" width="13.85546875" style="747" bestFit="1" customWidth="1"/>
    <col min="11543" max="11543" width="13.85546875" style="747" customWidth="1"/>
    <col min="11544" max="11544" width="13.85546875" style="747" bestFit="1" customWidth="1"/>
    <col min="11545" max="11545" width="13.85546875" style="747" customWidth="1"/>
    <col min="11546" max="11546" width="13.85546875" style="747" bestFit="1" customWidth="1"/>
    <col min="11547" max="11547" width="13.85546875" style="747" customWidth="1"/>
    <col min="11548" max="11548" width="13.85546875" style="747" bestFit="1" customWidth="1"/>
    <col min="11549" max="11549" width="13.85546875" style="747" customWidth="1"/>
    <col min="11550" max="11550" width="13.85546875" style="747" bestFit="1" customWidth="1"/>
    <col min="11551" max="11551" width="13.85546875" style="747" customWidth="1"/>
    <col min="11552" max="11552" width="13.85546875" style="747" bestFit="1" customWidth="1"/>
    <col min="11553" max="11553" width="13.85546875" style="747" customWidth="1"/>
    <col min="11554" max="11554" width="13.85546875" style="747" bestFit="1" customWidth="1"/>
    <col min="11555" max="11555" width="13.85546875" style="747" customWidth="1"/>
    <col min="11556" max="11556" width="13.85546875" style="747" bestFit="1" customWidth="1"/>
    <col min="11557" max="11557" width="13.85546875" style="747" customWidth="1"/>
    <col min="11558" max="11558" width="13.85546875" style="747" bestFit="1" customWidth="1"/>
    <col min="11559" max="11559" width="13.85546875" style="747" customWidth="1"/>
    <col min="11560" max="11560" width="13.85546875" style="747" bestFit="1" customWidth="1"/>
    <col min="11561" max="11561" width="13.85546875" style="747" customWidth="1"/>
    <col min="11562" max="11562" width="13.85546875" style="747" bestFit="1" customWidth="1"/>
    <col min="11563" max="11563" width="13.85546875" style="747" customWidth="1"/>
    <col min="11564" max="11564" width="13.85546875" style="747" bestFit="1" customWidth="1"/>
    <col min="11565" max="11565" width="13.85546875" style="747" customWidth="1"/>
    <col min="11566" max="11566" width="13.85546875" style="747" bestFit="1" customWidth="1"/>
    <col min="11567" max="11567" width="13.85546875" style="747" customWidth="1"/>
    <col min="11568" max="11568" width="13.85546875" style="747" bestFit="1" customWidth="1"/>
    <col min="11569" max="11569" width="13.85546875" style="747" customWidth="1"/>
    <col min="11570" max="11570" width="13.85546875" style="747" bestFit="1" customWidth="1"/>
    <col min="11571" max="11571" width="13.85546875" style="747" customWidth="1"/>
    <col min="11572" max="11572" width="13.85546875" style="747" bestFit="1" customWidth="1"/>
    <col min="11573" max="11573" width="13.85546875" style="747" customWidth="1"/>
    <col min="11574" max="11574" width="13.85546875" style="747" bestFit="1" customWidth="1"/>
    <col min="11575" max="11575" width="13.85546875" style="747" customWidth="1"/>
    <col min="11576" max="11576" width="13.85546875" style="747" bestFit="1" customWidth="1"/>
    <col min="11577" max="11766" width="6.85546875" style="747"/>
    <col min="11767" max="11767" width="6.5703125" style="747" customWidth="1"/>
    <col min="11768" max="11768" width="13.85546875" style="747" bestFit="1" customWidth="1"/>
    <col min="11769" max="11769" width="35.42578125" style="747" customWidth="1"/>
    <col min="11770" max="11770" width="18.7109375" style="747" bestFit="1" customWidth="1"/>
    <col min="11771" max="11771" width="19" style="747" bestFit="1" customWidth="1"/>
    <col min="11772" max="11773" width="11.42578125" style="747" customWidth="1"/>
    <col min="11774" max="11777" width="10.85546875" style="747" customWidth="1"/>
    <col min="11778" max="11789" width="11.5703125" style="747" customWidth="1"/>
    <col min="11790" max="11793" width="13.85546875" style="747" customWidth="1"/>
    <col min="11794" max="11794" width="13.85546875" style="747" bestFit="1" customWidth="1"/>
    <col min="11795" max="11795" width="13.85546875" style="747" customWidth="1"/>
    <col min="11796" max="11796" width="13.85546875" style="747" bestFit="1" customWidth="1"/>
    <col min="11797" max="11797" width="13.85546875" style="747" customWidth="1"/>
    <col min="11798" max="11798" width="13.85546875" style="747" bestFit="1" customWidth="1"/>
    <col min="11799" max="11799" width="13.85546875" style="747" customWidth="1"/>
    <col min="11800" max="11800" width="13.85546875" style="747" bestFit="1" customWidth="1"/>
    <col min="11801" max="11801" width="13.85546875" style="747" customWidth="1"/>
    <col min="11802" max="11802" width="13.85546875" style="747" bestFit="1" customWidth="1"/>
    <col min="11803" max="11803" width="13.85546875" style="747" customWidth="1"/>
    <col min="11804" max="11804" width="13.85546875" style="747" bestFit="1" customWidth="1"/>
    <col min="11805" max="11805" width="13.85546875" style="747" customWidth="1"/>
    <col min="11806" max="11806" width="13.85546875" style="747" bestFit="1" customWidth="1"/>
    <col min="11807" max="11807" width="13.85546875" style="747" customWidth="1"/>
    <col min="11808" max="11808" width="13.85546875" style="747" bestFit="1" customWidth="1"/>
    <col min="11809" max="11809" width="13.85546875" style="747" customWidth="1"/>
    <col min="11810" max="11810" width="13.85546875" style="747" bestFit="1" customWidth="1"/>
    <col min="11811" max="11811" width="13.85546875" style="747" customWidth="1"/>
    <col min="11812" max="11812" width="13.85546875" style="747" bestFit="1" customWidth="1"/>
    <col min="11813" max="11813" width="13.85546875" style="747" customWidth="1"/>
    <col min="11814" max="11814" width="13.85546875" style="747" bestFit="1" customWidth="1"/>
    <col min="11815" max="11815" width="13.85546875" style="747" customWidth="1"/>
    <col min="11816" max="11816" width="13.85546875" style="747" bestFit="1" customWidth="1"/>
    <col min="11817" max="11817" width="13.85546875" style="747" customWidth="1"/>
    <col min="11818" max="11818" width="13.85546875" style="747" bestFit="1" customWidth="1"/>
    <col min="11819" max="11819" width="13.85546875" style="747" customWidth="1"/>
    <col min="11820" max="11820" width="13.85546875" style="747" bestFit="1" customWidth="1"/>
    <col min="11821" max="11821" width="13.85546875" style="747" customWidth="1"/>
    <col min="11822" max="11822" width="13.85546875" style="747" bestFit="1" customWidth="1"/>
    <col min="11823" max="11823" width="13.85546875" style="747" customWidth="1"/>
    <col min="11824" max="11824" width="13.85546875" style="747" bestFit="1" customWidth="1"/>
    <col min="11825" max="11825" width="13.85546875" style="747" customWidth="1"/>
    <col min="11826" max="11826" width="13.85546875" style="747" bestFit="1" customWidth="1"/>
    <col min="11827" max="11827" width="13.85546875" style="747" customWidth="1"/>
    <col min="11828" max="11828" width="13.85546875" style="747" bestFit="1" customWidth="1"/>
    <col min="11829" max="11829" width="13.85546875" style="747" customWidth="1"/>
    <col min="11830" max="11830" width="13.85546875" style="747" bestFit="1" customWidth="1"/>
    <col min="11831" max="11831" width="13.85546875" style="747" customWidth="1"/>
    <col min="11832" max="11832" width="13.85546875" style="747" bestFit="1" customWidth="1"/>
    <col min="11833" max="12022" width="6.85546875" style="747"/>
    <col min="12023" max="12023" width="6.5703125" style="747" customWidth="1"/>
    <col min="12024" max="12024" width="13.85546875" style="747" bestFit="1" customWidth="1"/>
    <col min="12025" max="12025" width="35.42578125" style="747" customWidth="1"/>
    <col min="12026" max="12026" width="18.7109375" style="747" bestFit="1" customWidth="1"/>
    <col min="12027" max="12027" width="19" style="747" bestFit="1" customWidth="1"/>
    <col min="12028" max="12029" width="11.42578125" style="747" customWidth="1"/>
    <col min="12030" max="12033" width="10.85546875" style="747" customWidth="1"/>
    <col min="12034" max="12045" width="11.5703125" style="747" customWidth="1"/>
    <col min="12046" max="12049" width="13.85546875" style="747" customWidth="1"/>
    <col min="12050" max="12050" width="13.85546875" style="747" bestFit="1" customWidth="1"/>
    <col min="12051" max="12051" width="13.85546875" style="747" customWidth="1"/>
    <col min="12052" max="12052" width="13.85546875" style="747" bestFit="1" customWidth="1"/>
    <col min="12053" max="12053" width="13.85546875" style="747" customWidth="1"/>
    <col min="12054" max="12054" width="13.85546875" style="747" bestFit="1" customWidth="1"/>
    <col min="12055" max="12055" width="13.85546875" style="747" customWidth="1"/>
    <col min="12056" max="12056" width="13.85546875" style="747" bestFit="1" customWidth="1"/>
    <col min="12057" max="12057" width="13.85546875" style="747" customWidth="1"/>
    <col min="12058" max="12058" width="13.85546875" style="747" bestFit="1" customWidth="1"/>
    <col min="12059" max="12059" width="13.85546875" style="747" customWidth="1"/>
    <col min="12060" max="12060" width="13.85546875" style="747" bestFit="1" customWidth="1"/>
    <col min="12061" max="12061" width="13.85546875" style="747" customWidth="1"/>
    <col min="12062" max="12062" width="13.85546875" style="747" bestFit="1" customWidth="1"/>
    <col min="12063" max="12063" width="13.85546875" style="747" customWidth="1"/>
    <col min="12064" max="12064" width="13.85546875" style="747" bestFit="1" customWidth="1"/>
    <col min="12065" max="12065" width="13.85546875" style="747" customWidth="1"/>
    <col min="12066" max="12066" width="13.85546875" style="747" bestFit="1" customWidth="1"/>
    <col min="12067" max="12067" width="13.85546875" style="747" customWidth="1"/>
    <col min="12068" max="12068" width="13.85546875" style="747" bestFit="1" customWidth="1"/>
    <col min="12069" max="12069" width="13.85546875" style="747" customWidth="1"/>
    <col min="12070" max="12070" width="13.85546875" style="747" bestFit="1" customWidth="1"/>
    <col min="12071" max="12071" width="13.85546875" style="747" customWidth="1"/>
    <col min="12072" max="12072" width="13.85546875" style="747" bestFit="1" customWidth="1"/>
    <col min="12073" max="12073" width="13.85546875" style="747" customWidth="1"/>
    <col min="12074" max="12074" width="13.85546875" style="747" bestFit="1" customWidth="1"/>
    <col min="12075" max="12075" width="13.85546875" style="747" customWidth="1"/>
    <col min="12076" max="12076" width="13.85546875" style="747" bestFit="1" customWidth="1"/>
    <col min="12077" max="12077" width="13.85546875" style="747" customWidth="1"/>
    <col min="12078" max="12078" width="13.85546875" style="747" bestFit="1" customWidth="1"/>
    <col min="12079" max="12079" width="13.85546875" style="747" customWidth="1"/>
    <col min="12080" max="12080" width="13.85546875" style="747" bestFit="1" customWidth="1"/>
    <col min="12081" max="12081" width="13.85546875" style="747" customWidth="1"/>
    <col min="12082" max="12082" width="13.85546875" style="747" bestFit="1" customWidth="1"/>
    <col min="12083" max="12083" width="13.85546875" style="747" customWidth="1"/>
    <col min="12084" max="12084" width="13.85546875" style="747" bestFit="1" customWidth="1"/>
    <col min="12085" max="12085" width="13.85546875" style="747" customWidth="1"/>
    <col min="12086" max="12086" width="13.85546875" style="747" bestFit="1" customWidth="1"/>
    <col min="12087" max="12087" width="13.85546875" style="747" customWidth="1"/>
    <col min="12088" max="12088" width="13.85546875" style="747" bestFit="1" customWidth="1"/>
    <col min="12089" max="12278" width="6.85546875" style="747"/>
    <col min="12279" max="12279" width="6.5703125" style="747" customWidth="1"/>
    <col min="12280" max="12280" width="13.85546875" style="747" bestFit="1" customWidth="1"/>
    <col min="12281" max="12281" width="35.42578125" style="747" customWidth="1"/>
    <col min="12282" max="12282" width="18.7109375" style="747" bestFit="1" customWidth="1"/>
    <col min="12283" max="12283" width="19" style="747" bestFit="1" customWidth="1"/>
    <col min="12284" max="12285" width="11.42578125" style="747" customWidth="1"/>
    <col min="12286" max="12289" width="10.85546875" style="747" customWidth="1"/>
    <col min="12290" max="12301" width="11.5703125" style="747" customWidth="1"/>
    <col min="12302" max="12305" width="13.85546875" style="747" customWidth="1"/>
    <col min="12306" max="12306" width="13.85546875" style="747" bestFit="1" customWidth="1"/>
    <col min="12307" max="12307" width="13.85546875" style="747" customWidth="1"/>
    <col min="12308" max="12308" width="13.85546875" style="747" bestFit="1" customWidth="1"/>
    <col min="12309" max="12309" width="13.85546875" style="747" customWidth="1"/>
    <col min="12310" max="12310" width="13.85546875" style="747" bestFit="1" customWidth="1"/>
    <col min="12311" max="12311" width="13.85546875" style="747" customWidth="1"/>
    <col min="12312" max="12312" width="13.85546875" style="747" bestFit="1" customWidth="1"/>
    <col min="12313" max="12313" width="13.85546875" style="747" customWidth="1"/>
    <col min="12314" max="12314" width="13.85546875" style="747" bestFit="1" customWidth="1"/>
    <col min="12315" max="12315" width="13.85546875" style="747" customWidth="1"/>
    <col min="12316" max="12316" width="13.85546875" style="747" bestFit="1" customWidth="1"/>
    <col min="12317" max="12317" width="13.85546875" style="747" customWidth="1"/>
    <col min="12318" max="12318" width="13.85546875" style="747" bestFit="1" customWidth="1"/>
    <col min="12319" max="12319" width="13.85546875" style="747" customWidth="1"/>
    <col min="12320" max="12320" width="13.85546875" style="747" bestFit="1" customWidth="1"/>
    <col min="12321" max="12321" width="13.85546875" style="747" customWidth="1"/>
    <col min="12322" max="12322" width="13.85546875" style="747" bestFit="1" customWidth="1"/>
    <col min="12323" max="12323" width="13.85546875" style="747" customWidth="1"/>
    <col min="12324" max="12324" width="13.85546875" style="747" bestFit="1" customWidth="1"/>
    <col min="12325" max="12325" width="13.85546875" style="747" customWidth="1"/>
    <col min="12326" max="12326" width="13.85546875" style="747" bestFit="1" customWidth="1"/>
    <col min="12327" max="12327" width="13.85546875" style="747" customWidth="1"/>
    <col min="12328" max="12328" width="13.85546875" style="747" bestFit="1" customWidth="1"/>
    <col min="12329" max="12329" width="13.85546875" style="747" customWidth="1"/>
    <col min="12330" max="12330" width="13.85546875" style="747" bestFit="1" customWidth="1"/>
    <col min="12331" max="12331" width="13.85546875" style="747" customWidth="1"/>
    <col min="12332" max="12332" width="13.85546875" style="747" bestFit="1" customWidth="1"/>
    <col min="12333" max="12333" width="13.85546875" style="747" customWidth="1"/>
    <col min="12334" max="12334" width="13.85546875" style="747" bestFit="1" customWidth="1"/>
    <col min="12335" max="12335" width="13.85546875" style="747" customWidth="1"/>
    <col min="12336" max="12336" width="13.85546875" style="747" bestFit="1" customWidth="1"/>
    <col min="12337" max="12337" width="13.85546875" style="747" customWidth="1"/>
    <col min="12338" max="12338" width="13.85546875" style="747" bestFit="1" customWidth="1"/>
    <col min="12339" max="12339" width="13.85546875" style="747" customWidth="1"/>
    <col min="12340" max="12340" width="13.85546875" style="747" bestFit="1" customWidth="1"/>
    <col min="12341" max="12341" width="13.85546875" style="747" customWidth="1"/>
    <col min="12342" max="12342" width="13.85546875" style="747" bestFit="1" customWidth="1"/>
    <col min="12343" max="12343" width="13.85546875" style="747" customWidth="1"/>
    <col min="12344" max="12344" width="13.85546875" style="747" bestFit="1" customWidth="1"/>
    <col min="12345" max="12534" width="6.85546875" style="747"/>
    <col min="12535" max="12535" width="6.5703125" style="747" customWidth="1"/>
    <col min="12536" max="12536" width="13.85546875" style="747" bestFit="1" customWidth="1"/>
    <col min="12537" max="12537" width="35.42578125" style="747" customWidth="1"/>
    <col min="12538" max="12538" width="18.7109375" style="747" bestFit="1" customWidth="1"/>
    <col min="12539" max="12539" width="19" style="747" bestFit="1" customWidth="1"/>
    <col min="12540" max="12541" width="11.42578125" style="747" customWidth="1"/>
    <col min="12542" max="12545" width="10.85546875" style="747" customWidth="1"/>
    <col min="12546" max="12557" width="11.5703125" style="747" customWidth="1"/>
    <col min="12558" max="12561" width="13.85546875" style="747" customWidth="1"/>
    <col min="12562" max="12562" width="13.85546875" style="747" bestFit="1" customWidth="1"/>
    <col min="12563" max="12563" width="13.85546875" style="747" customWidth="1"/>
    <col min="12564" max="12564" width="13.85546875" style="747" bestFit="1" customWidth="1"/>
    <col min="12565" max="12565" width="13.85546875" style="747" customWidth="1"/>
    <col min="12566" max="12566" width="13.85546875" style="747" bestFit="1" customWidth="1"/>
    <col min="12567" max="12567" width="13.85546875" style="747" customWidth="1"/>
    <col min="12568" max="12568" width="13.85546875" style="747" bestFit="1" customWidth="1"/>
    <col min="12569" max="12569" width="13.85546875" style="747" customWidth="1"/>
    <col min="12570" max="12570" width="13.85546875" style="747" bestFit="1" customWidth="1"/>
    <col min="12571" max="12571" width="13.85546875" style="747" customWidth="1"/>
    <col min="12572" max="12572" width="13.85546875" style="747" bestFit="1" customWidth="1"/>
    <col min="12573" max="12573" width="13.85546875" style="747" customWidth="1"/>
    <col min="12574" max="12574" width="13.85546875" style="747" bestFit="1" customWidth="1"/>
    <col min="12575" max="12575" width="13.85546875" style="747" customWidth="1"/>
    <col min="12576" max="12576" width="13.85546875" style="747" bestFit="1" customWidth="1"/>
    <col min="12577" max="12577" width="13.85546875" style="747" customWidth="1"/>
    <col min="12578" max="12578" width="13.85546875" style="747" bestFit="1" customWidth="1"/>
    <col min="12579" max="12579" width="13.85546875" style="747" customWidth="1"/>
    <col min="12580" max="12580" width="13.85546875" style="747" bestFit="1" customWidth="1"/>
    <col min="12581" max="12581" width="13.85546875" style="747" customWidth="1"/>
    <col min="12582" max="12582" width="13.85546875" style="747" bestFit="1" customWidth="1"/>
    <col min="12583" max="12583" width="13.85546875" style="747" customWidth="1"/>
    <col min="12584" max="12584" width="13.85546875" style="747" bestFit="1" customWidth="1"/>
    <col min="12585" max="12585" width="13.85546875" style="747" customWidth="1"/>
    <col min="12586" max="12586" width="13.85546875" style="747" bestFit="1" customWidth="1"/>
    <col min="12587" max="12587" width="13.85546875" style="747" customWidth="1"/>
    <col min="12588" max="12588" width="13.85546875" style="747" bestFit="1" customWidth="1"/>
    <col min="12589" max="12589" width="13.85546875" style="747" customWidth="1"/>
    <col min="12590" max="12590" width="13.85546875" style="747" bestFit="1" customWidth="1"/>
    <col min="12591" max="12591" width="13.85546875" style="747" customWidth="1"/>
    <col min="12592" max="12592" width="13.85546875" style="747" bestFit="1" customWidth="1"/>
    <col min="12593" max="12593" width="13.85546875" style="747" customWidth="1"/>
    <col min="12594" max="12594" width="13.85546875" style="747" bestFit="1" customWidth="1"/>
    <col min="12595" max="12595" width="13.85546875" style="747" customWidth="1"/>
    <col min="12596" max="12596" width="13.85546875" style="747" bestFit="1" customWidth="1"/>
    <col min="12597" max="12597" width="13.85546875" style="747" customWidth="1"/>
    <col min="12598" max="12598" width="13.85546875" style="747" bestFit="1" customWidth="1"/>
    <col min="12599" max="12599" width="13.85546875" style="747" customWidth="1"/>
    <col min="12600" max="12600" width="13.85546875" style="747" bestFit="1" customWidth="1"/>
    <col min="12601" max="12790" width="6.85546875" style="747"/>
    <col min="12791" max="12791" width="6.5703125" style="747" customWidth="1"/>
    <col min="12792" max="12792" width="13.85546875" style="747" bestFit="1" customWidth="1"/>
    <col min="12793" max="12793" width="35.42578125" style="747" customWidth="1"/>
    <col min="12794" max="12794" width="18.7109375" style="747" bestFit="1" customWidth="1"/>
    <col min="12795" max="12795" width="19" style="747" bestFit="1" customWidth="1"/>
    <col min="12796" max="12797" width="11.42578125" style="747" customWidth="1"/>
    <col min="12798" max="12801" width="10.85546875" style="747" customWidth="1"/>
    <col min="12802" max="12813" width="11.5703125" style="747" customWidth="1"/>
    <col min="12814" max="12817" width="13.85546875" style="747" customWidth="1"/>
    <col min="12818" max="12818" width="13.85546875" style="747" bestFit="1" customWidth="1"/>
    <col min="12819" max="12819" width="13.85546875" style="747" customWidth="1"/>
    <col min="12820" max="12820" width="13.85546875" style="747" bestFit="1" customWidth="1"/>
    <col min="12821" max="12821" width="13.85546875" style="747" customWidth="1"/>
    <col min="12822" max="12822" width="13.85546875" style="747" bestFit="1" customWidth="1"/>
    <col min="12823" max="12823" width="13.85546875" style="747" customWidth="1"/>
    <col min="12824" max="12824" width="13.85546875" style="747" bestFit="1" customWidth="1"/>
    <col min="12825" max="12825" width="13.85546875" style="747" customWidth="1"/>
    <col min="12826" max="12826" width="13.85546875" style="747" bestFit="1" customWidth="1"/>
    <col min="12827" max="12827" width="13.85546875" style="747" customWidth="1"/>
    <col min="12828" max="12828" width="13.85546875" style="747" bestFit="1" customWidth="1"/>
    <col min="12829" max="12829" width="13.85546875" style="747" customWidth="1"/>
    <col min="12830" max="12830" width="13.85546875" style="747" bestFit="1" customWidth="1"/>
    <col min="12831" max="12831" width="13.85546875" style="747" customWidth="1"/>
    <col min="12832" max="12832" width="13.85546875" style="747" bestFit="1" customWidth="1"/>
    <col min="12833" max="12833" width="13.85546875" style="747" customWidth="1"/>
    <col min="12834" max="12834" width="13.85546875" style="747" bestFit="1" customWidth="1"/>
    <col min="12835" max="12835" width="13.85546875" style="747" customWidth="1"/>
    <col min="12836" max="12836" width="13.85546875" style="747" bestFit="1" customWidth="1"/>
    <col min="12837" max="12837" width="13.85546875" style="747" customWidth="1"/>
    <col min="12838" max="12838" width="13.85546875" style="747" bestFit="1" customWidth="1"/>
    <col min="12839" max="12839" width="13.85546875" style="747" customWidth="1"/>
    <col min="12840" max="12840" width="13.85546875" style="747" bestFit="1" customWidth="1"/>
    <col min="12841" max="12841" width="13.85546875" style="747" customWidth="1"/>
    <col min="12842" max="12842" width="13.85546875" style="747" bestFit="1" customWidth="1"/>
    <col min="12843" max="12843" width="13.85546875" style="747" customWidth="1"/>
    <col min="12844" max="12844" width="13.85546875" style="747" bestFit="1" customWidth="1"/>
    <col min="12845" max="12845" width="13.85546875" style="747" customWidth="1"/>
    <col min="12846" max="12846" width="13.85546875" style="747" bestFit="1" customWidth="1"/>
    <col min="12847" max="12847" width="13.85546875" style="747" customWidth="1"/>
    <col min="12848" max="12848" width="13.85546875" style="747" bestFit="1" customWidth="1"/>
    <col min="12849" max="12849" width="13.85546875" style="747" customWidth="1"/>
    <col min="12850" max="12850" width="13.85546875" style="747" bestFit="1" customWidth="1"/>
    <col min="12851" max="12851" width="13.85546875" style="747" customWidth="1"/>
    <col min="12852" max="12852" width="13.85546875" style="747" bestFit="1" customWidth="1"/>
    <col min="12853" max="12853" width="13.85546875" style="747" customWidth="1"/>
    <col min="12854" max="12854" width="13.85546875" style="747" bestFit="1" customWidth="1"/>
    <col min="12855" max="12855" width="13.85546875" style="747" customWidth="1"/>
    <col min="12856" max="12856" width="13.85546875" style="747" bestFit="1" customWidth="1"/>
    <col min="12857" max="13046" width="6.85546875" style="747"/>
    <col min="13047" max="13047" width="6.5703125" style="747" customWidth="1"/>
    <col min="13048" max="13048" width="13.85546875" style="747" bestFit="1" customWidth="1"/>
    <col min="13049" max="13049" width="35.42578125" style="747" customWidth="1"/>
    <col min="13050" max="13050" width="18.7109375" style="747" bestFit="1" customWidth="1"/>
    <col min="13051" max="13051" width="19" style="747" bestFit="1" customWidth="1"/>
    <col min="13052" max="13053" width="11.42578125" style="747" customWidth="1"/>
    <col min="13054" max="13057" width="10.85546875" style="747" customWidth="1"/>
    <col min="13058" max="13069" width="11.5703125" style="747" customWidth="1"/>
    <col min="13070" max="13073" width="13.85546875" style="747" customWidth="1"/>
    <col min="13074" max="13074" width="13.85546875" style="747" bestFit="1" customWidth="1"/>
    <col min="13075" max="13075" width="13.85546875" style="747" customWidth="1"/>
    <col min="13076" max="13076" width="13.85546875" style="747" bestFit="1" customWidth="1"/>
    <col min="13077" max="13077" width="13.85546875" style="747" customWidth="1"/>
    <col min="13078" max="13078" width="13.85546875" style="747" bestFit="1" customWidth="1"/>
    <col min="13079" max="13079" width="13.85546875" style="747" customWidth="1"/>
    <col min="13080" max="13080" width="13.85546875" style="747" bestFit="1" customWidth="1"/>
    <col min="13081" max="13081" width="13.85546875" style="747" customWidth="1"/>
    <col min="13082" max="13082" width="13.85546875" style="747" bestFit="1" customWidth="1"/>
    <col min="13083" max="13083" width="13.85546875" style="747" customWidth="1"/>
    <col min="13084" max="13084" width="13.85546875" style="747" bestFit="1" customWidth="1"/>
    <col min="13085" max="13085" width="13.85546875" style="747" customWidth="1"/>
    <col min="13086" max="13086" width="13.85546875" style="747" bestFit="1" customWidth="1"/>
    <col min="13087" max="13087" width="13.85546875" style="747" customWidth="1"/>
    <col min="13088" max="13088" width="13.85546875" style="747" bestFit="1" customWidth="1"/>
    <col min="13089" max="13089" width="13.85546875" style="747" customWidth="1"/>
    <col min="13090" max="13090" width="13.85546875" style="747" bestFit="1" customWidth="1"/>
    <col min="13091" max="13091" width="13.85546875" style="747" customWidth="1"/>
    <col min="13092" max="13092" width="13.85546875" style="747" bestFit="1" customWidth="1"/>
    <col min="13093" max="13093" width="13.85546875" style="747" customWidth="1"/>
    <col min="13094" max="13094" width="13.85546875" style="747" bestFit="1" customWidth="1"/>
    <col min="13095" max="13095" width="13.85546875" style="747" customWidth="1"/>
    <col min="13096" max="13096" width="13.85546875" style="747" bestFit="1" customWidth="1"/>
    <col min="13097" max="13097" width="13.85546875" style="747" customWidth="1"/>
    <col min="13098" max="13098" width="13.85546875" style="747" bestFit="1" customWidth="1"/>
    <col min="13099" max="13099" width="13.85546875" style="747" customWidth="1"/>
    <col min="13100" max="13100" width="13.85546875" style="747" bestFit="1" customWidth="1"/>
    <col min="13101" max="13101" width="13.85546875" style="747" customWidth="1"/>
    <col min="13102" max="13102" width="13.85546875" style="747" bestFit="1" customWidth="1"/>
    <col min="13103" max="13103" width="13.85546875" style="747" customWidth="1"/>
    <col min="13104" max="13104" width="13.85546875" style="747" bestFit="1" customWidth="1"/>
    <col min="13105" max="13105" width="13.85546875" style="747" customWidth="1"/>
    <col min="13106" max="13106" width="13.85546875" style="747" bestFit="1" customWidth="1"/>
    <col min="13107" max="13107" width="13.85546875" style="747" customWidth="1"/>
    <col min="13108" max="13108" width="13.85546875" style="747" bestFit="1" customWidth="1"/>
    <col min="13109" max="13109" width="13.85546875" style="747" customWidth="1"/>
    <col min="13110" max="13110" width="13.85546875" style="747" bestFit="1" customWidth="1"/>
    <col min="13111" max="13111" width="13.85546875" style="747" customWidth="1"/>
    <col min="13112" max="13112" width="13.85546875" style="747" bestFit="1" customWidth="1"/>
    <col min="13113" max="13302" width="6.85546875" style="747"/>
    <col min="13303" max="13303" width="6.5703125" style="747" customWidth="1"/>
    <col min="13304" max="13304" width="13.85546875" style="747" bestFit="1" customWidth="1"/>
    <col min="13305" max="13305" width="35.42578125" style="747" customWidth="1"/>
    <col min="13306" max="13306" width="18.7109375" style="747" bestFit="1" customWidth="1"/>
    <col min="13307" max="13307" width="19" style="747" bestFit="1" customWidth="1"/>
    <col min="13308" max="13309" width="11.42578125" style="747" customWidth="1"/>
    <col min="13310" max="13313" width="10.85546875" style="747" customWidth="1"/>
    <col min="13314" max="13325" width="11.5703125" style="747" customWidth="1"/>
    <col min="13326" max="13329" width="13.85546875" style="747" customWidth="1"/>
    <col min="13330" max="13330" width="13.85546875" style="747" bestFit="1" customWidth="1"/>
    <col min="13331" max="13331" width="13.85546875" style="747" customWidth="1"/>
    <col min="13332" max="13332" width="13.85546875" style="747" bestFit="1" customWidth="1"/>
    <col min="13333" max="13333" width="13.85546875" style="747" customWidth="1"/>
    <col min="13334" max="13334" width="13.85546875" style="747" bestFit="1" customWidth="1"/>
    <col min="13335" max="13335" width="13.85546875" style="747" customWidth="1"/>
    <col min="13336" max="13336" width="13.85546875" style="747" bestFit="1" customWidth="1"/>
    <col min="13337" max="13337" width="13.85546875" style="747" customWidth="1"/>
    <col min="13338" max="13338" width="13.85546875" style="747" bestFit="1" customWidth="1"/>
    <col min="13339" max="13339" width="13.85546875" style="747" customWidth="1"/>
    <col min="13340" max="13340" width="13.85546875" style="747" bestFit="1" customWidth="1"/>
    <col min="13341" max="13341" width="13.85546875" style="747" customWidth="1"/>
    <col min="13342" max="13342" width="13.85546875" style="747" bestFit="1" customWidth="1"/>
    <col min="13343" max="13343" width="13.85546875" style="747" customWidth="1"/>
    <col min="13344" max="13344" width="13.85546875" style="747" bestFit="1" customWidth="1"/>
    <col min="13345" max="13345" width="13.85546875" style="747" customWidth="1"/>
    <col min="13346" max="13346" width="13.85546875" style="747" bestFit="1" customWidth="1"/>
    <col min="13347" max="13347" width="13.85546875" style="747" customWidth="1"/>
    <col min="13348" max="13348" width="13.85546875" style="747" bestFit="1" customWidth="1"/>
    <col min="13349" max="13349" width="13.85546875" style="747" customWidth="1"/>
    <col min="13350" max="13350" width="13.85546875" style="747" bestFit="1" customWidth="1"/>
    <col min="13351" max="13351" width="13.85546875" style="747" customWidth="1"/>
    <col min="13352" max="13352" width="13.85546875" style="747" bestFit="1" customWidth="1"/>
    <col min="13353" max="13353" width="13.85546875" style="747" customWidth="1"/>
    <col min="13354" max="13354" width="13.85546875" style="747" bestFit="1" customWidth="1"/>
    <col min="13355" max="13355" width="13.85546875" style="747" customWidth="1"/>
    <col min="13356" max="13356" width="13.85546875" style="747" bestFit="1" customWidth="1"/>
    <col min="13357" max="13357" width="13.85546875" style="747" customWidth="1"/>
    <col min="13358" max="13358" width="13.85546875" style="747" bestFit="1" customWidth="1"/>
    <col min="13359" max="13359" width="13.85546875" style="747" customWidth="1"/>
    <col min="13360" max="13360" width="13.85546875" style="747" bestFit="1" customWidth="1"/>
    <col min="13361" max="13361" width="13.85546875" style="747" customWidth="1"/>
    <col min="13362" max="13362" width="13.85546875" style="747" bestFit="1" customWidth="1"/>
    <col min="13363" max="13363" width="13.85546875" style="747" customWidth="1"/>
    <col min="13364" max="13364" width="13.85546875" style="747" bestFit="1" customWidth="1"/>
    <col min="13365" max="13365" width="13.85546875" style="747" customWidth="1"/>
    <col min="13366" max="13366" width="13.85546875" style="747" bestFit="1" customWidth="1"/>
    <col min="13367" max="13367" width="13.85546875" style="747" customWidth="1"/>
    <col min="13368" max="13368" width="13.85546875" style="747" bestFit="1" customWidth="1"/>
    <col min="13369" max="13558" width="6.85546875" style="747"/>
    <col min="13559" max="13559" width="6.5703125" style="747" customWidth="1"/>
    <col min="13560" max="13560" width="13.85546875" style="747" bestFit="1" customWidth="1"/>
    <col min="13561" max="13561" width="35.42578125" style="747" customWidth="1"/>
    <col min="13562" max="13562" width="18.7109375" style="747" bestFit="1" customWidth="1"/>
    <col min="13563" max="13563" width="19" style="747" bestFit="1" customWidth="1"/>
    <col min="13564" max="13565" width="11.42578125" style="747" customWidth="1"/>
    <col min="13566" max="13569" width="10.85546875" style="747" customWidth="1"/>
    <col min="13570" max="13581" width="11.5703125" style="747" customWidth="1"/>
    <col min="13582" max="13585" width="13.85546875" style="747" customWidth="1"/>
    <col min="13586" max="13586" width="13.85546875" style="747" bestFit="1" customWidth="1"/>
    <col min="13587" max="13587" width="13.85546875" style="747" customWidth="1"/>
    <col min="13588" max="13588" width="13.85546875" style="747" bestFit="1" customWidth="1"/>
    <col min="13589" max="13589" width="13.85546875" style="747" customWidth="1"/>
    <col min="13590" max="13590" width="13.85546875" style="747" bestFit="1" customWidth="1"/>
    <col min="13591" max="13591" width="13.85546875" style="747" customWidth="1"/>
    <col min="13592" max="13592" width="13.85546875" style="747" bestFit="1" customWidth="1"/>
    <col min="13593" max="13593" width="13.85546875" style="747" customWidth="1"/>
    <col min="13594" max="13594" width="13.85546875" style="747" bestFit="1" customWidth="1"/>
    <col min="13595" max="13595" width="13.85546875" style="747" customWidth="1"/>
    <col min="13596" max="13596" width="13.85546875" style="747" bestFit="1" customWidth="1"/>
    <col min="13597" max="13597" width="13.85546875" style="747" customWidth="1"/>
    <col min="13598" max="13598" width="13.85546875" style="747" bestFit="1" customWidth="1"/>
    <col min="13599" max="13599" width="13.85546875" style="747" customWidth="1"/>
    <col min="13600" max="13600" width="13.85546875" style="747" bestFit="1" customWidth="1"/>
    <col min="13601" max="13601" width="13.85546875" style="747" customWidth="1"/>
    <col min="13602" max="13602" width="13.85546875" style="747" bestFit="1" customWidth="1"/>
    <col min="13603" max="13603" width="13.85546875" style="747" customWidth="1"/>
    <col min="13604" max="13604" width="13.85546875" style="747" bestFit="1" customWidth="1"/>
    <col min="13605" max="13605" width="13.85546875" style="747" customWidth="1"/>
    <col min="13606" max="13606" width="13.85546875" style="747" bestFit="1" customWidth="1"/>
    <col min="13607" max="13607" width="13.85546875" style="747" customWidth="1"/>
    <col min="13608" max="13608" width="13.85546875" style="747" bestFit="1" customWidth="1"/>
    <col min="13609" max="13609" width="13.85546875" style="747" customWidth="1"/>
    <col min="13610" max="13610" width="13.85546875" style="747" bestFit="1" customWidth="1"/>
    <col min="13611" max="13611" width="13.85546875" style="747" customWidth="1"/>
    <col min="13612" max="13612" width="13.85546875" style="747" bestFit="1" customWidth="1"/>
    <col min="13613" max="13613" width="13.85546875" style="747" customWidth="1"/>
    <col min="13614" max="13614" width="13.85546875" style="747" bestFit="1" customWidth="1"/>
    <col min="13615" max="13615" width="13.85546875" style="747" customWidth="1"/>
    <col min="13616" max="13616" width="13.85546875" style="747" bestFit="1" customWidth="1"/>
    <col min="13617" max="13617" width="13.85546875" style="747" customWidth="1"/>
    <col min="13618" max="13618" width="13.85546875" style="747" bestFit="1" customWidth="1"/>
    <col min="13619" max="13619" width="13.85546875" style="747" customWidth="1"/>
    <col min="13620" max="13620" width="13.85546875" style="747" bestFit="1" customWidth="1"/>
    <col min="13621" max="13621" width="13.85546875" style="747" customWidth="1"/>
    <col min="13622" max="13622" width="13.85546875" style="747" bestFit="1" customWidth="1"/>
    <col min="13623" max="13623" width="13.85546875" style="747" customWidth="1"/>
    <col min="13624" max="13624" width="13.85546875" style="747" bestFit="1" customWidth="1"/>
    <col min="13625" max="13814" width="6.85546875" style="747"/>
    <col min="13815" max="13815" width="6.5703125" style="747" customWidth="1"/>
    <col min="13816" max="13816" width="13.85546875" style="747" bestFit="1" customWidth="1"/>
    <col min="13817" max="13817" width="35.42578125" style="747" customWidth="1"/>
    <col min="13818" max="13818" width="18.7109375" style="747" bestFit="1" customWidth="1"/>
    <col min="13819" max="13819" width="19" style="747" bestFit="1" customWidth="1"/>
    <col min="13820" max="13821" width="11.42578125" style="747" customWidth="1"/>
    <col min="13822" max="13825" width="10.85546875" style="747" customWidth="1"/>
    <col min="13826" max="13837" width="11.5703125" style="747" customWidth="1"/>
    <col min="13838" max="13841" width="13.85546875" style="747" customWidth="1"/>
    <col min="13842" max="13842" width="13.85546875" style="747" bestFit="1" customWidth="1"/>
    <col min="13843" max="13843" width="13.85546875" style="747" customWidth="1"/>
    <col min="13844" max="13844" width="13.85546875" style="747" bestFit="1" customWidth="1"/>
    <col min="13845" max="13845" width="13.85546875" style="747" customWidth="1"/>
    <col min="13846" max="13846" width="13.85546875" style="747" bestFit="1" customWidth="1"/>
    <col min="13847" max="13847" width="13.85546875" style="747" customWidth="1"/>
    <col min="13848" max="13848" width="13.85546875" style="747" bestFit="1" customWidth="1"/>
    <col min="13849" max="13849" width="13.85546875" style="747" customWidth="1"/>
    <col min="13850" max="13850" width="13.85546875" style="747" bestFit="1" customWidth="1"/>
    <col min="13851" max="13851" width="13.85546875" style="747" customWidth="1"/>
    <col min="13852" max="13852" width="13.85546875" style="747" bestFit="1" customWidth="1"/>
    <col min="13853" max="13853" width="13.85546875" style="747" customWidth="1"/>
    <col min="13854" max="13854" width="13.85546875" style="747" bestFit="1" customWidth="1"/>
    <col min="13855" max="13855" width="13.85546875" style="747" customWidth="1"/>
    <col min="13856" max="13856" width="13.85546875" style="747" bestFit="1" customWidth="1"/>
    <col min="13857" max="13857" width="13.85546875" style="747" customWidth="1"/>
    <col min="13858" max="13858" width="13.85546875" style="747" bestFit="1" customWidth="1"/>
    <col min="13859" max="13859" width="13.85546875" style="747" customWidth="1"/>
    <col min="13860" max="13860" width="13.85546875" style="747" bestFit="1" customWidth="1"/>
    <col min="13861" max="13861" width="13.85546875" style="747" customWidth="1"/>
    <col min="13862" max="13862" width="13.85546875" style="747" bestFit="1" customWidth="1"/>
    <col min="13863" max="13863" width="13.85546875" style="747" customWidth="1"/>
    <col min="13864" max="13864" width="13.85546875" style="747" bestFit="1" customWidth="1"/>
    <col min="13865" max="13865" width="13.85546875" style="747" customWidth="1"/>
    <col min="13866" max="13866" width="13.85546875" style="747" bestFit="1" customWidth="1"/>
    <col min="13867" max="13867" width="13.85546875" style="747" customWidth="1"/>
    <col min="13868" max="13868" width="13.85546875" style="747" bestFit="1" customWidth="1"/>
    <col min="13869" max="13869" width="13.85546875" style="747" customWidth="1"/>
    <col min="13870" max="13870" width="13.85546875" style="747" bestFit="1" customWidth="1"/>
    <col min="13871" max="13871" width="13.85546875" style="747" customWidth="1"/>
    <col min="13872" max="13872" width="13.85546875" style="747" bestFit="1" customWidth="1"/>
    <col min="13873" max="13873" width="13.85546875" style="747" customWidth="1"/>
    <col min="13874" max="13874" width="13.85546875" style="747" bestFit="1" customWidth="1"/>
    <col min="13875" max="13875" width="13.85546875" style="747" customWidth="1"/>
    <col min="13876" max="13876" width="13.85546875" style="747" bestFit="1" customWidth="1"/>
    <col min="13877" max="13877" width="13.85546875" style="747" customWidth="1"/>
    <col min="13878" max="13878" width="13.85546875" style="747" bestFit="1" customWidth="1"/>
    <col min="13879" max="13879" width="13.85546875" style="747" customWidth="1"/>
    <col min="13880" max="13880" width="13.85546875" style="747" bestFit="1" customWidth="1"/>
    <col min="13881" max="14070" width="6.85546875" style="747"/>
    <col min="14071" max="14071" width="6.5703125" style="747" customWidth="1"/>
    <col min="14072" max="14072" width="13.85546875" style="747" bestFit="1" customWidth="1"/>
    <col min="14073" max="14073" width="35.42578125" style="747" customWidth="1"/>
    <col min="14074" max="14074" width="18.7109375" style="747" bestFit="1" customWidth="1"/>
    <col min="14075" max="14075" width="19" style="747" bestFit="1" customWidth="1"/>
    <col min="14076" max="14077" width="11.42578125" style="747" customWidth="1"/>
    <col min="14078" max="14081" width="10.85546875" style="747" customWidth="1"/>
    <col min="14082" max="14093" width="11.5703125" style="747" customWidth="1"/>
    <col min="14094" max="14097" width="13.85546875" style="747" customWidth="1"/>
    <col min="14098" max="14098" width="13.85546875" style="747" bestFit="1" customWidth="1"/>
    <col min="14099" max="14099" width="13.85546875" style="747" customWidth="1"/>
    <col min="14100" max="14100" width="13.85546875" style="747" bestFit="1" customWidth="1"/>
    <col min="14101" max="14101" width="13.85546875" style="747" customWidth="1"/>
    <col min="14102" max="14102" width="13.85546875" style="747" bestFit="1" customWidth="1"/>
    <col min="14103" max="14103" width="13.85546875" style="747" customWidth="1"/>
    <col min="14104" max="14104" width="13.85546875" style="747" bestFit="1" customWidth="1"/>
    <col min="14105" max="14105" width="13.85546875" style="747" customWidth="1"/>
    <col min="14106" max="14106" width="13.85546875" style="747" bestFit="1" customWidth="1"/>
    <col min="14107" max="14107" width="13.85546875" style="747" customWidth="1"/>
    <col min="14108" max="14108" width="13.85546875" style="747" bestFit="1" customWidth="1"/>
    <col min="14109" max="14109" width="13.85546875" style="747" customWidth="1"/>
    <col min="14110" max="14110" width="13.85546875" style="747" bestFit="1" customWidth="1"/>
    <col min="14111" max="14111" width="13.85546875" style="747" customWidth="1"/>
    <col min="14112" max="14112" width="13.85546875" style="747" bestFit="1" customWidth="1"/>
    <col min="14113" max="14113" width="13.85546875" style="747" customWidth="1"/>
    <col min="14114" max="14114" width="13.85546875" style="747" bestFit="1" customWidth="1"/>
    <col min="14115" max="14115" width="13.85546875" style="747" customWidth="1"/>
    <col min="14116" max="14116" width="13.85546875" style="747" bestFit="1" customWidth="1"/>
    <col min="14117" max="14117" width="13.85546875" style="747" customWidth="1"/>
    <col min="14118" max="14118" width="13.85546875" style="747" bestFit="1" customWidth="1"/>
    <col min="14119" max="14119" width="13.85546875" style="747" customWidth="1"/>
    <col min="14120" max="14120" width="13.85546875" style="747" bestFit="1" customWidth="1"/>
    <col min="14121" max="14121" width="13.85546875" style="747" customWidth="1"/>
    <col min="14122" max="14122" width="13.85546875" style="747" bestFit="1" customWidth="1"/>
    <col min="14123" max="14123" width="13.85546875" style="747" customWidth="1"/>
    <col min="14124" max="14124" width="13.85546875" style="747" bestFit="1" customWidth="1"/>
    <col min="14125" max="14125" width="13.85546875" style="747" customWidth="1"/>
    <col min="14126" max="14126" width="13.85546875" style="747" bestFit="1" customWidth="1"/>
    <col min="14127" max="14127" width="13.85546875" style="747" customWidth="1"/>
    <col min="14128" max="14128" width="13.85546875" style="747" bestFit="1" customWidth="1"/>
    <col min="14129" max="14129" width="13.85546875" style="747" customWidth="1"/>
    <col min="14130" max="14130" width="13.85546875" style="747" bestFit="1" customWidth="1"/>
    <col min="14131" max="14131" width="13.85546875" style="747" customWidth="1"/>
    <col min="14132" max="14132" width="13.85546875" style="747" bestFit="1" customWidth="1"/>
    <col min="14133" max="14133" width="13.85546875" style="747" customWidth="1"/>
    <col min="14134" max="14134" width="13.85546875" style="747" bestFit="1" customWidth="1"/>
    <col min="14135" max="14135" width="13.85546875" style="747" customWidth="1"/>
    <col min="14136" max="14136" width="13.85546875" style="747" bestFit="1" customWidth="1"/>
    <col min="14137" max="14326" width="6.85546875" style="747"/>
    <col min="14327" max="14327" width="6.5703125" style="747" customWidth="1"/>
    <col min="14328" max="14328" width="13.85546875" style="747" bestFit="1" customWidth="1"/>
    <col min="14329" max="14329" width="35.42578125" style="747" customWidth="1"/>
    <col min="14330" max="14330" width="18.7109375" style="747" bestFit="1" customWidth="1"/>
    <col min="14331" max="14331" width="19" style="747" bestFit="1" customWidth="1"/>
    <col min="14332" max="14333" width="11.42578125" style="747" customWidth="1"/>
    <col min="14334" max="14337" width="10.85546875" style="747" customWidth="1"/>
    <col min="14338" max="14349" width="11.5703125" style="747" customWidth="1"/>
    <col min="14350" max="14353" width="13.85546875" style="747" customWidth="1"/>
    <col min="14354" max="14354" width="13.85546875" style="747" bestFit="1" customWidth="1"/>
    <col min="14355" max="14355" width="13.85546875" style="747" customWidth="1"/>
    <col min="14356" max="14356" width="13.85546875" style="747" bestFit="1" customWidth="1"/>
    <col min="14357" max="14357" width="13.85546875" style="747" customWidth="1"/>
    <col min="14358" max="14358" width="13.85546875" style="747" bestFit="1" customWidth="1"/>
    <col min="14359" max="14359" width="13.85546875" style="747" customWidth="1"/>
    <col min="14360" max="14360" width="13.85546875" style="747" bestFit="1" customWidth="1"/>
    <col min="14361" max="14361" width="13.85546875" style="747" customWidth="1"/>
    <col min="14362" max="14362" width="13.85546875" style="747" bestFit="1" customWidth="1"/>
    <col min="14363" max="14363" width="13.85546875" style="747" customWidth="1"/>
    <col min="14364" max="14364" width="13.85546875" style="747" bestFit="1" customWidth="1"/>
    <col min="14365" max="14365" width="13.85546875" style="747" customWidth="1"/>
    <col min="14366" max="14366" width="13.85546875" style="747" bestFit="1" customWidth="1"/>
    <col min="14367" max="14367" width="13.85546875" style="747" customWidth="1"/>
    <col min="14368" max="14368" width="13.85546875" style="747" bestFit="1" customWidth="1"/>
    <col min="14369" max="14369" width="13.85546875" style="747" customWidth="1"/>
    <col min="14370" max="14370" width="13.85546875" style="747" bestFit="1" customWidth="1"/>
    <col min="14371" max="14371" width="13.85546875" style="747" customWidth="1"/>
    <col min="14372" max="14372" width="13.85546875" style="747" bestFit="1" customWidth="1"/>
    <col min="14373" max="14373" width="13.85546875" style="747" customWidth="1"/>
    <col min="14374" max="14374" width="13.85546875" style="747" bestFit="1" customWidth="1"/>
    <col min="14375" max="14375" width="13.85546875" style="747" customWidth="1"/>
    <col min="14376" max="14376" width="13.85546875" style="747" bestFit="1" customWidth="1"/>
    <col min="14377" max="14377" width="13.85546875" style="747" customWidth="1"/>
    <col min="14378" max="14378" width="13.85546875" style="747" bestFit="1" customWidth="1"/>
    <col min="14379" max="14379" width="13.85546875" style="747" customWidth="1"/>
    <col min="14380" max="14380" width="13.85546875" style="747" bestFit="1" customWidth="1"/>
    <col min="14381" max="14381" width="13.85546875" style="747" customWidth="1"/>
    <col min="14382" max="14382" width="13.85546875" style="747" bestFit="1" customWidth="1"/>
    <col min="14383" max="14383" width="13.85546875" style="747" customWidth="1"/>
    <col min="14384" max="14384" width="13.85546875" style="747" bestFit="1" customWidth="1"/>
    <col min="14385" max="14385" width="13.85546875" style="747" customWidth="1"/>
    <col min="14386" max="14386" width="13.85546875" style="747" bestFit="1" customWidth="1"/>
    <col min="14387" max="14387" width="13.85546875" style="747" customWidth="1"/>
    <col min="14388" max="14388" width="13.85546875" style="747" bestFit="1" customWidth="1"/>
    <col min="14389" max="14389" width="13.85546875" style="747" customWidth="1"/>
    <col min="14390" max="14390" width="13.85546875" style="747" bestFit="1" customWidth="1"/>
    <col min="14391" max="14391" width="13.85546875" style="747" customWidth="1"/>
    <col min="14392" max="14392" width="13.85546875" style="747" bestFit="1" customWidth="1"/>
    <col min="14393" max="14582" width="6.85546875" style="747"/>
    <col min="14583" max="14583" width="6.5703125" style="747" customWidth="1"/>
    <col min="14584" max="14584" width="13.85546875" style="747" bestFit="1" customWidth="1"/>
    <col min="14585" max="14585" width="35.42578125" style="747" customWidth="1"/>
    <col min="14586" max="14586" width="18.7109375" style="747" bestFit="1" customWidth="1"/>
    <col min="14587" max="14587" width="19" style="747" bestFit="1" customWidth="1"/>
    <col min="14588" max="14589" width="11.42578125" style="747" customWidth="1"/>
    <col min="14590" max="14593" width="10.85546875" style="747" customWidth="1"/>
    <col min="14594" max="14605" width="11.5703125" style="747" customWidth="1"/>
    <col min="14606" max="14609" width="13.85546875" style="747" customWidth="1"/>
    <col min="14610" max="14610" width="13.85546875" style="747" bestFit="1" customWidth="1"/>
    <col min="14611" max="14611" width="13.85546875" style="747" customWidth="1"/>
    <col min="14612" max="14612" width="13.85546875" style="747" bestFit="1" customWidth="1"/>
    <col min="14613" max="14613" width="13.85546875" style="747" customWidth="1"/>
    <col min="14614" max="14614" width="13.85546875" style="747" bestFit="1" customWidth="1"/>
    <col min="14615" max="14615" width="13.85546875" style="747" customWidth="1"/>
    <col min="14616" max="14616" width="13.85546875" style="747" bestFit="1" customWidth="1"/>
    <col min="14617" max="14617" width="13.85546875" style="747" customWidth="1"/>
    <col min="14618" max="14618" width="13.85546875" style="747" bestFit="1" customWidth="1"/>
    <col min="14619" max="14619" width="13.85546875" style="747" customWidth="1"/>
    <col min="14620" max="14620" width="13.85546875" style="747" bestFit="1" customWidth="1"/>
    <col min="14621" max="14621" width="13.85546875" style="747" customWidth="1"/>
    <col min="14622" max="14622" width="13.85546875" style="747" bestFit="1" customWidth="1"/>
    <col min="14623" max="14623" width="13.85546875" style="747" customWidth="1"/>
    <col min="14624" max="14624" width="13.85546875" style="747" bestFit="1" customWidth="1"/>
    <col min="14625" max="14625" width="13.85546875" style="747" customWidth="1"/>
    <col min="14626" max="14626" width="13.85546875" style="747" bestFit="1" customWidth="1"/>
    <col min="14627" max="14627" width="13.85546875" style="747" customWidth="1"/>
    <col min="14628" max="14628" width="13.85546875" style="747" bestFit="1" customWidth="1"/>
    <col min="14629" max="14629" width="13.85546875" style="747" customWidth="1"/>
    <col min="14630" max="14630" width="13.85546875" style="747" bestFit="1" customWidth="1"/>
    <col min="14631" max="14631" width="13.85546875" style="747" customWidth="1"/>
    <col min="14632" max="14632" width="13.85546875" style="747" bestFit="1" customWidth="1"/>
    <col min="14633" max="14633" width="13.85546875" style="747" customWidth="1"/>
    <col min="14634" max="14634" width="13.85546875" style="747" bestFit="1" customWidth="1"/>
    <col min="14635" max="14635" width="13.85546875" style="747" customWidth="1"/>
    <col min="14636" max="14636" width="13.85546875" style="747" bestFit="1" customWidth="1"/>
    <col min="14637" max="14637" width="13.85546875" style="747" customWidth="1"/>
    <col min="14638" max="14638" width="13.85546875" style="747" bestFit="1" customWidth="1"/>
    <col min="14639" max="14639" width="13.85546875" style="747" customWidth="1"/>
    <col min="14640" max="14640" width="13.85546875" style="747" bestFit="1" customWidth="1"/>
    <col min="14641" max="14641" width="13.85546875" style="747" customWidth="1"/>
    <col min="14642" max="14642" width="13.85546875" style="747" bestFit="1" customWidth="1"/>
    <col min="14643" max="14643" width="13.85546875" style="747" customWidth="1"/>
    <col min="14644" max="14644" width="13.85546875" style="747" bestFit="1" customWidth="1"/>
    <col min="14645" max="14645" width="13.85546875" style="747" customWidth="1"/>
    <col min="14646" max="14646" width="13.85546875" style="747" bestFit="1" customWidth="1"/>
    <col min="14647" max="14647" width="13.85546875" style="747" customWidth="1"/>
    <col min="14648" max="14648" width="13.85546875" style="747" bestFit="1" customWidth="1"/>
    <col min="14649" max="14838" width="6.85546875" style="747"/>
    <col min="14839" max="14839" width="6.5703125" style="747" customWidth="1"/>
    <col min="14840" max="14840" width="13.85546875" style="747" bestFit="1" customWidth="1"/>
    <col min="14841" max="14841" width="35.42578125" style="747" customWidth="1"/>
    <col min="14842" max="14842" width="18.7109375" style="747" bestFit="1" customWidth="1"/>
    <col min="14843" max="14843" width="19" style="747" bestFit="1" customWidth="1"/>
    <col min="14844" max="14845" width="11.42578125" style="747" customWidth="1"/>
    <col min="14846" max="14849" width="10.85546875" style="747" customWidth="1"/>
    <col min="14850" max="14861" width="11.5703125" style="747" customWidth="1"/>
    <col min="14862" max="14865" width="13.85546875" style="747" customWidth="1"/>
    <col min="14866" max="14866" width="13.85546875" style="747" bestFit="1" customWidth="1"/>
    <col min="14867" max="14867" width="13.85546875" style="747" customWidth="1"/>
    <col min="14868" max="14868" width="13.85546875" style="747" bestFit="1" customWidth="1"/>
    <col min="14869" max="14869" width="13.85546875" style="747" customWidth="1"/>
    <col min="14870" max="14870" width="13.85546875" style="747" bestFit="1" customWidth="1"/>
    <col min="14871" max="14871" width="13.85546875" style="747" customWidth="1"/>
    <col min="14872" max="14872" width="13.85546875" style="747" bestFit="1" customWidth="1"/>
    <col min="14873" max="14873" width="13.85546875" style="747" customWidth="1"/>
    <col min="14874" max="14874" width="13.85546875" style="747" bestFit="1" customWidth="1"/>
    <col min="14875" max="14875" width="13.85546875" style="747" customWidth="1"/>
    <col min="14876" max="14876" width="13.85546875" style="747" bestFit="1" customWidth="1"/>
    <col min="14877" max="14877" width="13.85546875" style="747" customWidth="1"/>
    <col min="14878" max="14878" width="13.85546875" style="747" bestFit="1" customWidth="1"/>
    <col min="14879" max="14879" width="13.85546875" style="747" customWidth="1"/>
    <col min="14880" max="14880" width="13.85546875" style="747" bestFit="1" customWidth="1"/>
    <col min="14881" max="14881" width="13.85546875" style="747" customWidth="1"/>
    <col min="14882" max="14882" width="13.85546875" style="747" bestFit="1" customWidth="1"/>
    <col min="14883" max="14883" width="13.85546875" style="747" customWidth="1"/>
    <col min="14884" max="14884" width="13.85546875" style="747" bestFit="1" customWidth="1"/>
    <col min="14885" max="14885" width="13.85546875" style="747" customWidth="1"/>
    <col min="14886" max="14886" width="13.85546875" style="747" bestFit="1" customWidth="1"/>
    <col min="14887" max="14887" width="13.85546875" style="747" customWidth="1"/>
    <col min="14888" max="14888" width="13.85546875" style="747" bestFit="1" customWidth="1"/>
    <col min="14889" max="14889" width="13.85546875" style="747" customWidth="1"/>
    <col min="14890" max="14890" width="13.85546875" style="747" bestFit="1" customWidth="1"/>
    <col min="14891" max="14891" width="13.85546875" style="747" customWidth="1"/>
    <col min="14892" max="14892" width="13.85546875" style="747" bestFit="1" customWidth="1"/>
    <col min="14893" max="14893" width="13.85546875" style="747" customWidth="1"/>
    <col min="14894" max="14894" width="13.85546875" style="747" bestFit="1" customWidth="1"/>
    <col min="14895" max="14895" width="13.85546875" style="747" customWidth="1"/>
    <col min="14896" max="14896" width="13.85546875" style="747" bestFit="1" customWidth="1"/>
    <col min="14897" max="14897" width="13.85546875" style="747" customWidth="1"/>
    <col min="14898" max="14898" width="13.85546875" style="747" bestFit="1" customWidth="1"/>
    <col min="14899" max="14899" width="13.85546875" style="747" customWidth="1"/>
    <col min="14900" max="14900" width="13.85546875" style="747" bestFit="1" customWidth="1"/>
    <col min="14901" max="14901" width="13.85546875" style="747" customWidth="1"/>
    <col min="14902" max="14902" width="13.85546875" style="747" bestFit="1" customWidth="1"/>
    <col min="14903" max="14903" width="13.85546875" style="747" customWidth="1"/>
    <col min="14904" max="14904" width="13.85546875" style="747" bestFit="1" customWidth="1"/>
    <col min="14905" max="15094" width="6.85546875" style="747"/>
    <col min="15095" max="15095" width="6.5703125" style="747" customWidth="1"/>
    <col min="15096" max="15096" width="13.85546875" style="747" bestFit="1" customWidth="1"/>
    <col min="15097" max="15097" width="35.42578125" style="747" customWidth="1"/>
    <col min="15098" max="15098" width="18.7109375" style="747" bestFit="1" customWidth="1"/>
    <col min="15099" max="15099" width="19" style="747" bestFit="1" customWidth="1"/>
    <col min="15100" max="15101" width="11.42578125" style="747" customWidth="1"/>
    <col min="15102" max="15105" width="10.85546875" style="747" customWidth="1"/>
    <col min="15106" max="15117" width="11.5703125" style="747" customWidth="1"/>
    <col min="15118" max="15121" width="13.85546875" style="747" customWidth="1"/>
    <col min="15122" max="15122" width="13.85546875" style="747" bestFit="1" customWidth="1"/>
    <col min="15123" max="15123" width="13.85546875" style="747" customWidth="1"/>
    <col min="15124" max="15124" width="13.85546875" style="747" bestFit="1" customWidth="1"/>
    <col min="15125" max="15125" width="13.85546875" style="747" customWidth="1"/>
    <col min="15126" max="15126" width="13.85546875" style="747" bestFit="1" customWidth="1"/>
    <col min="15127" max="15127" width="13.85546875" style="747" customWidth="1"/>
    <col min="15128" max="15128" width="13.85546875" style="747" bestFit="1" customWidth="1"/>
    <col min="15129" max="15129" width="13.85546875" style="747" customWidth="1"/>
    <col min="15130" max="15130" width="13.85546875" style="747" bestFit="1" customWidth="1"/>
    <col min="15131" max="15131" width="13.85546875" style="747" customWidth="1"/>
    <col min="15132" max="15132" width="13.85546875" style="747" bestFit="1" customWidth="1"/>
    <col min="15133" max="15133" width="13.85546875" style="747" customWidth="1"/>
    <col min="15134" max="15134" width="13.85546875" style="747" bestFit="1" customWidth="1"/>
    <col min="15135" max="15135" width="13.85546875" style="747" customWidth="1"/>
    <col min="15136" max="15136" width="13.85546875" style="747" bestFit="1" customWidth="1"/>
    <col min="15137" max="15137" width="13.85546875" style="747" customWidth="1"/>
    <col min="15138" max="15138" width="13.85546875" style="747" bestFit="1" customWidth="1"/>
    <col min="15139" max="15139" width="13.85546875" style="747" customWidth="1"/>
    <col min="15140" max="15140" width="13.85546875" style="747" bestFit="1" customWidth="1"/>
    <col min="15141" max="15141" width="13.85546875" style="747" customWidth="1"/>
    <col min="15142" max="15142" width="13.85546875" style="747" bestFit="1" customWidth="1"/>
    <col min="15143" max="15143" width="13.85546875" style="747" customWidth="1"/>
    <col min="15144" max="15144" width="13.85546875" style="747" bestFit="1" customWidth="1"/>
    <col min="15145" max="15145" width="13.85546875" style="747" customWidth="1"/>
    <col min="15146" max="15146" width="13.85546875" style="747" bestFit="1" customWidth="1"/>
    <col min="15147" max="15147" width="13.85546875" style="747" customWidth="1"/>
    <col min="15148" max="15148" width="13.85546875" style="747" bestFit="1" customWidth="1"/>
    <col min="15149" max="15149" width="13.85546875" style="747" customWidth="1"/>
    <col min="15150" max="15150" width="13.85546875" style="747" bestFit="1" customWidth="1"/>
    <col min="15151" max="15151" width="13.85546875" style="747" customWidth="1"/>
    <col min="15152" max="15152" width="13.85546875" style="747" bestFit="1" customWidth="1"/>
    <col min="15153" max="15153" width="13.85546875" style="747" customWidth="1"/>
    <col min="15154" max="15154" width="13.85546875" style="747" bestFit="1" customWidth="1"/>
    <col min="15155" max="15155" width="13.85546875" style="747" customWidth="1"/>
    <col min="15156" max="15156" width="13.85546875" style="747" bestFit="1" customWidth="1"/>
    <col min="15157" max="15157" width="13.85546875" style="747" customWidth="1"/>
    <col min="15158" max="15158" width="13.85546875" style="747" bestFit="1" customWidth="1"/>
    <col min="15159" max="15159" width="13.85546875" style="747" customWidth="1"/>
    <col min="15160" max="15160" width="13.85546875" style="747" bestFit="1" customWidth="1"/>
    <col min="15161" max="15350" width="6.85546875" style="747"/>
    <col min="15351" max="15351" width="6.5703125" style="747" customWidth="1"/>
    <col min="15352" max="15352" width="13.85546875" style="747" bestFit="1" customWidth="1"/>
    <col min="15353" max="15353" width="35.42578125" style="747" customWidth="1"/>
    <col min="15354" max="15354" width="18.7109375" style="747" bestFit="1" customWidth="1"/>
    <col min="15355" max="15355" width="19" style="747" bestFit="1" customWidth="1"/>
    <col min="15356" max="15357" width="11.42578125" style="747" customWidth="1"/>
    <col min="15358" max="15361" width="10.85546875" style="747" customWidth="1"/>
    <col min="15362" max="15373" width="11.5703125" style="747" customWidth="1"/>
    <col min="15374" max="15377" width="13.85546875" style="747" customWidth="1"/>
    <col min="15378" max="15378" width="13.85546875" style="747" bestFit="1" customWidth="1"/>
    <col min="15379" max="15379" width="13.85546875" style="747" customWidth="1"/>
    <col min="15380" max="15380" width="13.85546875" style="747" bestFit="1" customWidth="1"/>
    <col min="15381" max="15381" width="13.85546875" style="747" customWidth="1"/>
    <col min="15382" max="15382" width="13.85546875" style="747" bestFit="1" customWidth="1"/>
    <col min="15383" max="15383" width="13.85546875" style="747" customWidth="1"/>
    <col min="15384" max="15384" width="13.85546875" style="747" bestFit="1" customWidth="1"/>
    <col min="15385" max="15385" width="13.85546875" style="747" customWidth="1"/>
    <col min="15386" max="15386" width="13.85546875" style="747" bestFit="1" customWidth="1"/>
    <col min="15387" max="15387" width="13.85546875" style="747" customWidth="1"/>
    <col min="15388" max="15388" width="13.85546875" style="747" bestFit="1" customWidth="1"/>
    <col min="15389" max="15389" width="13.85546875" style="747" customWidth="1"/>
    <col min="15390" max="15390" width="13.85546875" style="747" bestFit="1" customWidth="1"/>
    <col min="15391" max="15391" width="13.85546875" style="747" customWidth="1"/>
    <col min="15392" max="15392" width="13.85546875" style="747" bestFit="1" customWidth="1"/>
    <col min="15393" max="15393" width="13.85546875" style="747" customWidth="1"/>
    <col min="15394" max="15394" width="13.85546875" style="747" bestFit="1" customWidth="1"/>
    <col min="15395" max="15395" width="13.85546875" style="747" customWidth="1"/>
    <col min="15396" max="15396" width="13.85546875" style="747" bestFit="1" customWidth="1"/>
    <col min="15397" max="15397" width="13.85546875" style="747" customWidth="1"/>
    <col min="15398" max="15398" width="13.85546875" style="747" bestFit="1" customWidth="1"/>
    <col min="15399" max="15399" width="13.85546875" style="747" customWidth="1"/>
    <col min="15400" max="15400" width="13.85546875" style="747" bestFit="1" customWidth="1"/>
    <col min="15401" max="15401" width="13.85546875" style="747" customWidth="1"/>
    <col min="15402" max="15402" width="13.85546875" style="747" bestFit="1" customWidth="1"/>
    <col min="15403" max="15403" width="13.85546875" style="747" customWidth="1"/>
    <col min="15404" max="15404" width="13.85546875" style="747" bestFit="1" customWidth="1"/>
    <col min="15405" max="15405" width="13.85546875" style="747" customWidth="1"/>
    <col min="15406" max="15406" width="13.85546875" style="747" bestFit="1" customWidth="1"/>
    <col min="15407" max="15407" width="13.85546875" style="747" customWidth="1"/>
    <col min="15408" max="15408" width="13.85546875" style="747" bestFit="1" customWidth="1"/>
    <col min="15409" max="15409" width="13.85546875" style="747" customWidth="1"/>
    <col min="15410" max="15410" width="13.85546875" style="747" bestFit="1" customWidth="1"/>
    <col min="15411" max="15411" width="13.85546875" style="747" customWidth="1"/>
    <col min="15412" max="15412" width="13.85546875" style="747" bestFit="1" customWidth="1"/>
    <col min="15413" max="15413" width="13.85546875" style="747" customWidth="1"/>
    <col min="15414" max="15414" width="13.85546875" style="747" bestFit="1" customWidth="1"/>
    <col min="15415" max="15415" width="13.85546875" style="747" customWidth="1"/>
    <col min="15416" max="15416" width="13.85546875" style="747" bestFit="1" customWidth="1"/>
    <col min="15417" max="15606" width="6.85546875" style="747"/>
    <col min="15607" max="15607" width="6.5703125" style="747" customWidth="1"/>
    <col min="15608" max="15608" width="13.85546875" style="747" bestFit="1" customWidth="1"/>
    <col min="15609" max="15609" width="35.42578125" style="747" customWidth="1"/>
    <col min="15610" max="15610" width="18.7109375" style="747" bestFit="1" customWidth="1"/>
    <col min="15611" max="15611" width="19" style="747" bestFit="1" customWidth="1"/>
    <col min="15612" max="15613" width="11.42578125" style="747" customWidth="1"/>
    <col min="15614" max="15617" width="10.85546875" style="747" customWidth="1"/>
    <col min="15618" max="15629" width="11.5703125" style="747" customWidth="1"/>
    <col min="15630" max="15633" width="13.85546875" style="747" customWidth="1"/>
    <col min="15634" max="15634" width="13.85546875" style="747" bestFit="1" customWidth="1"/>
    <col min="15635" max="15635" width="13.85546875" style="747" customWidth="1"/>
    <col min="15636" max="15636" width="13.85546875" style="747" bestFit="1" customWidth="1"/>
    <col min="15637" max="15637" width="13.85546875" style="747" customWidth="1"/>
    <col min="15638" max="15638" width="13.85546875" style="747" bestFit="1" customWidth="1"/>
    <col min="15639" max="15639" width="13.85546875" style="747" customWidth="1"/>
    <col min="15640" max="15640" width="13.85546875" style="747" bestFit="1" customWidth="1"/>
    <col min="15641" max="15641" width="13.85546875" style="747" customWidth="1"/>
    <col min="15642" max="15642" width="13.85546875" style="747" bestFit="1" customWidth="1"/>
    <col min="15643" max="15643" width="13.85546875" style="747" customWidth="1"/>
    <col min="15644" max="15644" width="13.85546875" style="747" bestFit="1" customWidth="1"/>
    <col min="15645" max="15645" width="13.85546875" style="747" customWidth="1"/>
    <col min="15646" max="15646" width="13.85546875" style="747" bestFit="1" customWidth="1"/>
    <col min="15647" max="15647" width="13.85546875" style="747" customWidth="1"/>
    <col min="15648" max="15648" width="13.85546875" style="747" bestFit="1" customWidth="1"/>
    <col min="15649" max="15649" width="13.85546875" style="747" customWidth="1"/>
    <col min="15650" max="15650" width="13.85546875" style="747" bestFit="1" customWidth="1"/>
    <col min="15651" max="15651" width="13.85546875" style="747" customWidth="1"/>
    <col min="15652" max="15652" width="13.85546875" style="747" bestFit="1" customWidth="1"/>
    <col min="15653" max="15653" width="13.85546875" style="747" customWidth="1"/>
    <col min="15654" max="15654" width="13.85546875" style="747" bestFit="1" customWidth="1"/>
    <col min="15655" max="15655" width="13.85546875" style="747" customWidth="1"/>
    <col min="15656" max="15656" width="13.85546875" style="747" bestFit="1" customWidth="1"/>
    <col min="15657" max="15657" width="13.85546875" style="747" customWidth="1"/>
    <col min="15658" max="15658" width="13.85546875" style="747" bestFit="1" customWidth="1"/>
    <col min="15659" max="15659" width="13.85546875" style="747" customWidth="1"/>
    <col min="15660" max="15660" width="13.85546875" style="747" bestFit="1" customWidth="1"/>
    <col min="15661" max="15661" width="13.85546875" style="747" customWidth="1"/>
    <col min="15662" max="15662" width="13.85546875" style="747" bestFit="1" customWidth="1"/>
    <col min="15663" max="15663" width="13.85546875" style="747" customWidth="1"/>
    <col min="15664" max="15664" width="13.85546875" style="747" bestFit="1" customWidth="1"/>
    <col min="15665" max="15665" width="13.85546875" style="747" customWidth="1"/>
    <col min="15666" max="15666" width="13.85546875" style="747" bestFit="1" customWidth="1"/>
    <col min="15667" max="15667" width="13.85546875" style="747" customWidth="1"/>
    <col min="15668" max="15668" width="13.85546875" style="747" bestFit="1" customWidth="1"/>
    <col min="15669" max="15669" width="13.85546875" style="747" customWidth="1"/>
    <col min="15670" max="15670" width="13.85546875" style="747" bestFit="1" customWidth="1"/>
    <col min="15671" max="15671" width="13.85546875" style="747" customWidth="1"/>
    <col min="15672" max="15672" width="13.85546875" style="747" bestFit="1" customWidth="1"/>
    <col min="15673" max="15862" width="6.85546875" style="747"/>
    <col min="15863" max="15863" width="6.5703125" style="747" customWidth="1"/>
    <col min="15864" max="15864" width="13.85546875" style="747" bestFit="1" customWidth="1"/>
    <col min="15865" max="15865" width="35.42578125" style="747" customWidth="1"/>
    <col min="15866" max="15866" width="18.7109375" style="747" bestFit="1" customWidth="1"/>
    <col min="15867" max="15867" width="19" style="747" bestFit="1" customWidth="1"/>
    <col min="15868" max="15869" width="11.42578125" style="747" customWidth="1"/>
    <col min="15870" max="15873" width="10.85546875" style="747" customWidth="1"/>
    <col min="15874" max="15885" width="11.5703125" style="747" customWidth="1"/>
    <col min="15886" max="15889" width="13.85546875" style="747" customWidth="1"/>
    <col min="15890" max="15890" width="13.85546875" style="747" bestFit="1" customWidth="1"/>
    <col min="15891" max="15891" width="13.85546875" style="747" customWidth="1"/>
    <col min="15892" max="15892" width="13.85546875" style="747" bestFit="1" customWidth="1"/>
    <col min="15893" max="15893" width="13.85546875" style="747" customWidth="1"/>
    <col min="15894" max="15894" width="13.85546875" style="747" bestFit="1" customWidth="1"/>
    <col min="15895" max="15895" width="13.85546875" style="747" customWidth="1"/>
    <col min="15896" max="15896" width="13.85546875" style="747" bestFit="1" customWidth="1"/>
    <col min="15897" max="15897" width="13.85546875" style="747" customWidth="1"/>
    <col min="15898" max="15898" width="13.85546875" style="747" bestFit="1" customWidth="1"/>
    <col min="15899" max="15899" width="13.85546875" style="747" customWidth="1"/>
    <col min="15900" max="15900" width="13.85546875" style="747" bestFit="1" customWidth="1"/>
    <col min="15901" max="15901" width="13.85546875" style="747" customWidth="1"/>
    <col min="15902" max="15902" width="13.85546875" style="747" bestFit="1" customWidth="1"/>
    <col min="15903" max="15903" width="13.85546875" style="747" customWidth="1"/>
    <col min="15904" max="15904" width="13.85546875" style="747" bestFit="1" customWidth="1"/>
    <col min="15905" max="15905" width="13.85546875" style="747" customWidth="1"/>
    <col min="15906" max="15906" width="13.85546875" style="747" bestFit="1" customWidth="1"/>
    <col min="15907" max="15907" width="13.85546875" style="747" customWidth="1"/>
    <col min="15908" max="15908" width="13.85546875" style="747" bestFit="1" customWidth="1"/>
    <col min="15909" max="15909" width="13.85546875" style="747" customWidth="1"/>
    <col min="15910" max="15910" width="13.85546875" style="747" bestFit="1" customWidth="1"/>
    <col min="15911" max="15911" width="13.85546875" style="747" customWidth="1"/>
    <col min="15912" max="15912" width="13.85546875" style="747" bestFit="1" customWidth="1"/>
    <col min="15913" max="15913" width="13.85546875" style="747" customWidth="1"/>
    <col min="15914" max="15914" width="13.85546875" style="747" bestFit="1" customWidth="1"/>
    <col min="15915" max="15915" width="13.85546875" style="747" customWidth="1"/>
    <col min="15916" max="15916" width="13.85546875" style="747" bestFit="1" customWidth="1"/>
    <col min="15917" max="15917" width="13.85546875" style="747" customWidth="1"/>
    <col min="15918" max="15918" width="13.85546875" style="747" bestFit="1" customWidth="1"/>
    <col min="15919" max="15919" width="13.85546875" style="747" customWidth="1"/>
    <col min="15920" max="15920" width="13.85546875" style="747" bestFit="1" customWidth="1"/>
    <col min="15921" max="15921" width="13.85546875" style="747" customWidth="1"/>
    <col min="15922" max="15922" width="13.85546875" style="747" bestFit="1" customWidth="1"/>
    <col min="15923" max="15923" width="13.85546875" style="747" customWidth="1"/>
    <col min="15924" max="15924" width="13.85546875" style="747" bestFit="1" customWidth="1"/>
    <col min="15925" max="15925" width="13.85546875" style="747" customWidth="1"/>
    <col min="15926" max="15926" width="13.85546875" style="747" bestFit="1" customWidth="1"/>
    <col min="15927" max="15927" width="13.85546875" style="747" customWidth="1"/>
    <col min="15928" max="15928" width="13.85546875" style="747" bestFit="1" customWidth="1"/>
    <col min="15929" max="16118" width="6.85546875" style="747"/>
    <col min="16119" max="16119" width="6.5703125" style="747" customWidth="1"/>
    <col min="16120" max="16120" width="13.85546875" style="747" bestFit="1" customWidth="1"/>
    <col min="16121" max="16121" width="35.42578125" style="747" customWidth="1"/>
    <col min="16122" max="16122" width="18.7109375" style="747" bestFit="1" customWidth="1"/>
    <col min="16123" max="16123" width="19" style="747" bestFit="1" customWidth="1"/>
    <col min="16124" max="16125" width="11.42578125" style="747" customWidth="1"/>
    <col min="16126" max="16129" width="10.85546875" style="747" customWidth="1"/>
    <col min="16130" max="16141" width="11.5703125" style="747" customWidth="1"/>
    <col min="16142" max="16145" width="13.85546875" style="747" customWidth="1"/>
    <col min="16146" max="16146" width="13.85546875" style="747" bestFit="1" customWidth="1"/>
    <col min="16147" max="16147" width="13.85546875" style="747" customWidth="1"/>
    <col min="16148" max="16148" width="13.85546875" style="747" bestFit="1" customWidth="1"/>
    <col min="16149" max="16149" width="13.85546875" style="747" customWidth="1"/>
    <col min="16150" max="16150" width="13.85546875" style="747" bestFit="1" customWidth="1"/>
    <col min="16151" max="16151" width="13.85546875" style="747" customWidth="1"/>
    <col min="16152" max="16152" width="13.85546875" style="747" bestFit="1" customWidth="1"/>
    <col min="16153" max="16153" width="13.85546875" style="747" customWidth="1"/>
    <col min="16154" max="16154" width="13.85546875" style="747" bestFit="1" customWidth="1"/>
    <col min="16155" max="16155" width="13.85546875" style="747" customWidth="1"/>
    <col min="16156" max="16156" width="13.85546875" style="747" bestFit="1" customWidth="1"/>
    <col min="16157" max="16157" width="13.85546875" style="747" customWidth="1"/>
    <col min="16158" max="16158" width="13.85546875" style="747" bestFit="1" customWidth="1"/>
    <col min="16159" max="16159" width="13.85546875" style="747" customWidth="1"/>
    <col min="16160" max="16160" width="13.85546875" style="747" bestFit="1" customWidth="1"/>
    <col min="16161" max="16161" width="13.85546875" style="747" customWidth="1"/>
    <col min="16162" max="16162" width="13.85546875" style="747" bestFit="1" customWidth="1"/>
    <col min="16163" max="16163" width="13.85546875" style="747" customWidth="1"/>
    <col min="16164" max="16164" width="13.85546875" style="747" bestFit="1" customWidth="1"/>
    <col min="16165" max="16165" width="13.85546875" style="747" customWidth="1"/>
    <col min="16166" max="16166" width="13.85546875" style="747" bestFit="1" customWidth="1"/>
    <col min="16167" max="16167" width="13.85546875" style="747" customWidth="1"/>
    <col min="16168" max="16168" width="13.85546875" style="747" bestFit="1" customWidth="1"/>
    <col min="16169" max="16169" width="13.85546875" style="747" customWidth="1"/>
    <col min="16170" max="16170" width="13.85546875" style="747" bestFit="1" customWidth="1"/>
    <col min="16171" max="16171" width="13.85546875" style="747" customWidth="1"/>
    <col min="16172" max="16172" width="13.85546875" style="747" bestFit="1" customWidth="1"/>
    <col min="16173" max="16173" width="13.85546875" style="747" customWidth="1"/>
    <col min="16174" max="16174" width="13.85546875" style="747" bestFit="1" customWidth="1"/>
    <col min="16175" max="16175" width="13.85546875" style="747" customWidth="1"/>
    <col min="16176" max="16176" width="13.85546875" style="747" bestFit="1" customWidth="1"/>
    <col min="16177" max="16177" width="13.85546875" style="747" customWidth="1"/>
    <col min="16178" max="16178" width="13.85546875" style="747" bestFit="1" customWidth="1"/>
    <col min="16179" max="16179" width="13.85546875" style="747" customWidth="1"/>
    <col min="16180" max="16180" width="13.85546875" style="747" bestFit="1" customWidth="1"/>
    <col min="16181" max="16181" width="13.85546875" style="747" customWidth="1"/>
    <col min="16182" max="16182" width="13.85546875" style="747" bestFit="1" customWidth="1"/>
    <col min="16183" max="16183" width="13.85546875" style="747" customWidth="1"/>
    <col min="16184" max="16184" width="13.85546875" style="747" bestFit="1" customWidth="1"/>
    <col min="16185" max="16384" width="6.85546875" style="747"/>
  </cols>
  <sheetData>
    <row r="1" spans="1:56" ht="21">
      <c r="A1" s="744" t="s">
        <v>532</v>
      </c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6"/>
      <c r="Q1" s="745"/>
      <c r="R1" s="745"/>
      <c r="S1" s="745"/>
      <c r="T1" s="745"/>
      <c r="U1" s="745"/>
      <c r="V1" s="745"/>
      <c r="W1" s="745"/>
      <c r="X1" s="745"/>
      <c r="Y1" s="745"/>
      <c r="Z1" s="745"/>
      <c r="AA1" s="745"/>
      <c r="AB1" s="745"/>
      <c r="AC1" s="745"/>
      <c r="AD1" s="745"/>
      <c r="AE1" s="745"/>
      <c r="AF1" s="745"/>
      <c r="AG1" s="745"/>
      <c r="AH1" s="745"/>
      <c r="AI1" s="745"/>
      <c r="AJ1" s="745"/>
      <c r="AK1" s="745"/>
    </row>
    <row r="2" spans="1:56">
      <c r="A2" s="748" t="str">
        <f>[7]Master!C1</f>
        <v>Date as on 1-July-2017</v>
      </c>
    </row>
    <row r="3" spans="1:56" ht="57" customHeight="1">
      <c r="A3" s="750" t="s">
        <v>13</v>
      </c>
      <c r="B3" s="750" t="s">
        <v>3</v>
      </c>
      <c r="C3" s="750" t="s">
        <v>15</v>
      </c>
      <c r="D3" s="751" t="s">
        <v>315</v>
      </c>
      <c r="E3" s="751" t="s">
        <v>316</v>
      </c>
      <c r="F3" s="1298" t="s">
        <v>317</v>
      </c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1298"/>
      <c r="BD3" s="1298"/>
    </row>
    <row r="4" spans="1:56">
      <c r="B4" s="752"/>
      <c r="C4" s="752"/>
      <c r="D4" s="752"/>
      <c r="E4" s="752"/>
      <c r="F4" s="753">
        <v>1000</v>
      </c>
      <c r="G4" s="753">
        <v>10000</v>
      </c>
      <c r="H4" s="753">
        <v>20000</v>
      </c>
      <c r="I4" s="753">
        <v>30000</v>
      </c>
      <c r="J4" s="753">
        <v>40000</v>
      </c>
      <c r="K4" s="753">
        <v>50000</v>
      </c>
      <c r="L4" s="753">
        <v>60000</v>
      </c>
      <c r="M4" s="753">
        <v>70000</v>
      </c>
      <c r="N4" s="753">
        <v>80000</v>
      </c>
      <c r="O4" s="753">
        <v>90000</v>
      </c>
      <c r="P4" s="754">
        <v>100000</v>
      </c>
      <c r="Q4" s="753">
        <v>105000</v>
      </c>
      <c r="R4" s="753">
        <v>110000</v>
      </c>
      <c r="S4" s="753">
        <v>115000</v>
      </c>
      <c r="T4" s="753">
        <v>120000</v>
      </c>
      <c r="U4" s="753">
        <v>125000</v>
      </c>
      <c r="V4" s="753">
        <v>130000</v>
      </c>
      <c r="W4" s="753">
        <v>135000</v>
      </c>
      <c r="X4" s="753">
        <v>140000</v>
      </c>
      <c r="Y4" s="753">
        <v>145000</v>
      </c>
      <c r="Z4" s="753">
        <v>150000</v>
      </c>
      <c r="AA4" s="753">
        <v>155000</v>
      </c>
      <c r="AB4" s="753">
        <v>160000</v>
      </c>
      <c r="AC4" s="753">
        <v>165000</v>
      </c>
      <c r="AD4" s="753">
        <v>170000</v>
      </c>
      <c r="AE4" s="753">
        <v>175000</v>
      </c>
      <c r="AF4" s="753">
        <v>180000</v>
      </c>
      <c r="AG4" s="753">
        <v>185000</v>
      </c>
      <c r="AH4" s="753">
        <v>190000</v>
      </c>
      <c r="AI4" s="753">
        <v>195000</v>
      </c>
      <c r="AJ4" s="753">
        <v>200000</v>
      </c>
      <c r="AK4" s="753">
        <v>205000</v>
      </c>
      <c r="AL4" s="753">
        <v>210000</v>
      </c>
      <c r="AM4" s="753">
        <v>215000</v>
      </c>
      <c r="AN4" s="753">
        <v>220000</v>
      </c>
      <c r="AO4" s="753">
        <v>225000</v>
      </c>
      <c r="AP4" s="753">
        <v>230000</v>
      </c>
      <c r="AQ4" s="753">
        <v>235000</v>
      </c>
      <c r="AR4" s="753">
        <v>240000</v>
      </c>
      <c r="AS4" s="753">
        <v>245000</v>
      </c>
      <c r="AT4" s="753">
        <v>250000</v>
      </c>
      <c r="AU4" s="753">
        <v>255000</v>
      </c>
      <c r="AV4" s="753">
        <v>260000</v>
      </c>
      <c r="AW4" s="753">
        <v>265000</v>
      </c>
      <c r="AX4" s="753">
        <v>270000</v>
      </c>
      <c r="AY4" s="753">
        <v>275000</v>
      </c>
      <c r="AZ4" s="753">
        <v>280000</v>
      </c>
      <c r="BA4" s="753">
        <v>285000</v>
      </c>
      <c r="BB4" s="753">
        <v>290000</v>
      </c>
      <c r="BC4" s="753">
        <v>295000</v>
      </c>
      <c r="BD4" s="753">
        <v>300000</v>
      </c>
    </row>
    <row r="5" spans="1:56">
      <c r="A5" s="755" t="s">
        <v>318</v>
      </c>
      <c r="B5" s="752"/>
      <c r="C5" s="752"/>
      <c r="D5" s="752"/>
      <c r="E5" s="752"/>
      <c r="F5" s="752"/>
      <c r="G5" s="756"/>
      <c r="H5" s="756"/>
      <c r="I5" s="756"/>
      <c r="J5" s="756"/>
      <c r="K5" s="756"/>
      <c r="L5" s="756"/>
      <c r="M5" s="756"/>
      <c r="N5" s="756"/>
      <c r="O5" s="756"/>
      <c r="P5" s="757"/>
      <c r="Q5" s="756"/>
      <c r="R5" s="756"/>
      <c r="S5" s="756"/>
      <c r="T5" s="756"/>
      <c r="U5" s="756"/>
      <c r="V5" s="756"/>
      <c r="W5" s="756"/>
      <c r="X5" s="756"/>
      <c r="Y5" s="756"/>
      <c r="Z5" s="756"/>
      <c r="AA5" s="756"/>
      <c r="AB5" s="756"/>
      <c r="AC5" s="756"/>
    </row>
    <row r="6" spans="1:56">
      <c r="A6" s="758">
        <v>1</v>
      </c>
      <c r="B6" s="759" t="str">
        <f>[7]Master!A14</f>
        <v>0888083119</v>
      </c>
      <c r="C6" s="760" t="s">
        <v>632</v>
      </c>
      <c r="D6" s="758">
        <v>5.6</v>
      </c>
      <c r="E6" s="581">
        <f>VLOOKUP(B6,MRP!$A:$B,2,0)</f>
        <v>325</v>
      </c>
      <c r="F6" s="761"/>
      <c r="G6" s="762">
        <f t="shared" ref="G6:P6" si="0">$D$6*$E$6</f>
        <v>1819.9999999999998</v>
      </c>
      <c r="H6" s="762">
        <f t="shared" si="0"/>
        <v>1819.9999999999998</v>
      </c>
      <c r="I6" s="762">
        <f t="shared" si="0"/>
        <v>1819.9999999999998</v>
      </c>
      <c r="J6" s="762">
        <f t="shared" si="0"/>
        <v>1819.9999999999998</v>
      </c>
      <c r="K6" s="762">
        <f t="shared" si="0"/>
        <v>1819.9999999999998</v>
      </c>
      <c r="L6" s="762">
        <f t="shared" si="0"/>
        <v>1819.9999999999998</v>
      </c>
      <c r="M6" s="762">
        <f t="shared" si="0"/>
        <v>1819.9999999999998</v>
      </c>
      <c r="N6" s="762">
        <f t="shared" si="0"/>
        <v>1819.9999999999998</v>
      </c>
      <c r="O6" s="762">
        <f t="shared" si="0"/>
        <v>1819.9999999999998</v>
      </c>
      <c r="P6" s="762">
        <f t="shared" si="0"/>
        <v>1819.9999999999998</v>
      </c>
      <c r="Q6" s="762"/>
      <c r="R6" s="762">
        <f t="shared" ref="R6:BD6" si="1">$D$6*$E$6</f>
        <v>1819.9999999999998</v>
      </c>
      <c r="S6" s="762"/>
      <c r="T6" s="762">
        <f t="shared" si="1"/>
        <v>1819.9999999999998</v>
      </c>
      <c r="U6" s="762"/>
      <c r="V6" s="762">
        <f t="shared" si="1"/>
        <v>1819.9999999999998</v>
      </c>
      <c r="W6" s="762"/>
      <c r="X6" s="762">
        <f t="shared" si="1"/>
        <v>1819.9999999999998</v>
      </c>
      <c r="Y6" s="762"/>
      <c r="Z6" s="762">
        <f t="shared" si="1"/>
        <v>1819.9999999999998</v>
      </c>
      <c r="AA6" s="762"/>
      <c r="AB6" s="762">
        <f t="shared" si="1"/>
        <v>1819.9999999999998</v>
      </c>
      <c r="AC6" s="762"/>
      <c r="AD6" s="762">
        <f t="shared" si="1"/>
        <v>1819.9999999999998</v>
      </c>
      <c r="AE6" s="762"/>
      <c r="AF6" s="762">
        <f t="shared" si="1"/>
        <v>1819.9999999999998</v>
      </c>
      <c r="AG6" s="762"/>
      <c r="AH6" s="762">
        <f t="shared" si="1"/>
        <v>1819.9999999999998</v>
      </c>
      <c r="AI6" s="762"/>
      <c r="AJ6" s="762">
        <f t="shared" si="1"/>
        <v>1819.9999999999998</v>
      </c>
      <c r="AK6" s="762"/>
      <c r="AL6" s="762">
        <f t="shared" si="1"/>
        <v>1819.9999999999998</v>
      </c>
      <c r="AM6" s="762"/>
      <c r="AN6" s="762">
        <f t="shared" si="1"/>
        <v>1819.9999999999998</v>
      </c>
      <c r="AO6" s="762"/>
      <c r="AP6" s="762">
        <f t="shared" si="1"/>
        <v>1819.9999999999998</v>
      </c>
      <c r="AQ6" s="762"/>
      <c r="AR6" s="762">
        <f t="shared" si="1"/>
        <v>1819.9999999999998</v>
      </c>
      <c r="AS6" s="762"/>
      <c r="AT6" s="762">
        <f t="shared" si="1"/>
        <v>1819.9999999999998</v>
      </c>
      <c r="AU6" s="762"/>
      <c r="AV6" s="762">
        <f t="shared" si="1"/>
        <v>1819.9999999999998</v>
      </c>
      <c r="AW6" s="762"/>
      <c r="AX6" s="762">
        <f t="shared" si="1"/>
        <v>1819.9999999999998</v>
      </c>
      <c r="AY6" s="762"/>
      <c r="AZ6" s="762">
        <f t="shared" si="1"/>
        <v>1819.9999999999998</v>
      </c>
      <c r="BA6" s="762"/>
      <c r="BB6" s="762">
        <f t="shared" si="1"/>
        <v>1819.9999999999998</v>
      </c>
      <c r="BC6" s="762"/>
      <c r="BD6" s="762">
        <f t="shared" si="1"/>
        <v>1819.9999999999998</v>
      </c>
    </row>
    <row r="7" spans="1:56">
      <c r="A7" s="758">
        <v>2</v>
      </c>
      <c r="B7" s="763" t="str">
        <f>[7]Master!A31</f>
        <v>90915YZZD2</v>
      </c>
      <c r="C7" s="760" t="str">
        <f>VLOOKUP(B7,[7]Master!$A$13:$D$37,2,0)</f>
        <v>Engine Oil Filter</v>
      </c>
      <c r="D7" s="758">
        <v>1</v>
      </c>
      <c r="E7" s="581">
        <f>VLOOKUP(B7,MRP!$A:$B,2,0)</f>
        <v>400.5</v>
      </c>
      <c r="F7" s="761"/>
      <c r="G7" s="762">
        <f t="shared" ref="G7:BD7" si="2">$D$7*$E$7</f>
        <v>400.5</v>
      </c>
      <c r="H7" s="762">
        <f t="shared" si="2"/>
        <v>400.5</v>
      </c>
      <c r="I7" s="762">
        <f t="shared" si="2"/>
        <v>400.5</v>
      </c>
      <c r="J7" s="762">
        <f t="shared" si="2"/>
        <v>400.5</v>
      </c>
      <c r="K7" s="762">
        <f t="shared" si="2"/>
        <v>400.5</v>
      </c>
      <c r="L7" s="762">
        <f t="shared" si="2"/>
        <v>400.5</v>
      </c>
      <c r="M7" s="762">
        <f t="shared" si="2"/>
        <v>400.5</v>
      </c>
      <c r="N7" s="762">
        <f t="shared" si="2"/>
        <v>400.5</v>
      </c>
      <c r="O7" s="762">
        <f t="shared" si="2"/>
        <v>400.5</v>
      </c>
      <c r="P7" s="764">
        <f t="shared" si="2"/>
        <v>400.5</v>
      </c>
      <c r="Q7" s="762"/>
      <c r="R7" s="762">
        <f t="shared" si="2"/>
        <v>400.5</v>
      </c>
      <c r="S7" s="762"/>
      <c r="T7" s="762">
        <f t="shared" si="2"/>
        <v>400.5</v>
      </c>
      <c r="U7" s="762"/>
      <c r="V7" s="762">
        <f t="shared" si="2"/>
        <v>400.5</v>
      </c>
      <c r="W7" s="762"/>
      <c r="X7" s="762">
        <f t="shared" si="2"/>
        <v>400.5</v>
      </c>
      <c r="Y7" s="762"/>
      <c r="Z7" s="762">
        <f t="shared" si="2"/>
        <v>400.5</v>
      </c>
      <c r="AA7" s="762"/>
      <c r="AB7" s="762">
        <f t="shared" si="2"/>
        <v>400.5</v>
      </c>
      <c r="AC7" s="762"/>
      <c r="AD7" s="762">
        <f t="shared" si="2"/>
        <v>400.5</v>
      </c>
      <c r="AE7" s="762"/>
      <c r="AF7" s="762">
        <f t="shared" si="2"/>
        <v>400.5</v>
      </c>
      <c r="AG7" s="762"/>
      <c r="AH7" s="762">
        <f t="shared" si="2"/>
        <v>400.5</v>
      </c>
      <c r="AI7" s="762"/>
      <c r="AJ7" s="762">
        <f t="shared" si="2"/>
        <v>400.5</v>
      </c>
      <c r="AK7" s="762"/>
      <c r="AL7" s="762">
        <f t="shared" si="2"/>
        <v>400.5</v>
      </c>
      <c r="AM7" s="762"/>
      <c r="AN7" s="762">
        <f t="shared" si="2"/>
        <v>400.5</v>
      </c>
      <c r="AO7" s="762"/>
      <c r="AP7" s="762">
        <f t="shared" si="2"/>
        <v>400.5</v>
      </c>
      <c r="AQ7" s="762"/>
      <c r="AR7" s="762">
        <f t="shared" si="2"/>
        <v>400.5</v>
      </c>
      <c r="AS7" s="762"/>
      <c r="AT7" s="762">
        <f t="shared" si="2"/>
        <v>400.5</v>
      </c>
      <c r="AU7" s="762"/>
      <c r="AV7" s="762">
        <f t="shared" si="2"/>
        <v>400.5</v>
      </c>
      <c r="AW7" s="762"/>
      <c r="AX7" s="762">
        <f t="shared" si="2"/>
        <v>400.5</v>
      </c>
      <c r="AY7" s="762"/>
      <c r="AZ7" s="762">
        <f t="shared" si="2"/>
        <v>400.5</v>
      </c>
      <c r="BA7" s="762"/>
      <c r="BB7" s="762">
        <f t="shared" si="2"/>
        <v>400.5</v>
      </c>
      <c r="BC7" s="762"/>
      <c r="BD7" s="762">
        <f t="shared" si="2"/>
        <v>400.5</v>
      </c>
    </row>
    <row r="8" spans="1:56" s="770" customFormat="1">
      <c r="A8" s="765">
        <v>3</v>
      </c>
      <c r="B8" s="766" t="str">
        <f>[7]Master!A29</f>
        <v>90430T0017</v>
      </c>
      <c r="C8" s="760" t="str">
        <f>VLOOKUP(B8,[7]Master!$A$13:$D$37,2,0)</f>
        <v>Gasket Engine Oil Drain Plug</v>
      </c>
      <c r="D8" s="758">
        <v>1</v>
      </c>
      <c r="E8" s="581">
        <f>VLOOKUP(B8,MRP!$A:$B,2,0)</f>
        <v>58</v>
      </c>
      <c r="F8" s="767"/>
      <c r="G8" s="768">
        <f t="shared" ref="G8:BD8" si="3">$D$8*$E$8</f>
        <v>58</v>
      </c>
      <c r="H8" s="768">
        <f t="shared" si="3"/>
        <v>58</v>
      </c>
      <c r="I8" s="768">
        <f t="shared" si="3"/>
        <v>58</v>
      </c>
      <c r="J8" s="768">
        <f t="shared" si="3"/>
        <v>58</v>
      </c>
      <c r="K8" s="768">
        <f t="shared" si="3"/>
        <v>58</v>
      </c>
      <c r="L8" s="768">
        <f t="shared" si="3"/>
        <v>58</v>
      </c>
      <c r="M8" s="768">
        <f t="shared" si="3"/>
        <v>58</v>
      </c>
      <c r="N8" s="768">
        <f t="shared" si="3"/>
        <v>58</v>
      </c>
      <c r="O8" s="768">
        <f t="shared" si="3"/>
        <v>58</v>
      </c>
      <c r="P8" s="769">
        <f t="shared" si="3"/>
        <v>58</v>
      </c>
      <c r="Q8" s="768"/>
      <c r="R8" s="768">
        <f t="shared" si="3"/>
        <v>58</v>
      </c>
      <c r="S8" s="768"/>
      <c r="T8" s="768">
        <f t="shared" si="3"/>
        <v>58</v>
      </c>
      <c r="U8" s="768"/>
      <c r="V8" s="768">
        <f t="shared" si="3"/>
        <v>58</v>
      </c>
      <c r="W8" s="768"/>
      <c r="X8" s="768">
        <f t="shared" si="3"/>
        <v>58</v>
      </c>
      <c r="Y8" s="768"/>
      <c r="Z8" s="768">
        <f t="shared" si="3"/>
        <v>58</v>
      </c>
      <c r="AA8" s="768"/>
      <c r="AB8" s="768">
        <f t="shared" si="3"/>
        <v>58</v>
      </c>
      <c r="AC8" s="768"/>
      <c r="AD8" s="768">
        <f t="shared" si="3"/>
        <v>58</v>
      </c>
      <c r="AE8" s="768"/>
      <c r="AF8" s="768">
        <f t="shared" si="3"/>
        <v>58</v>
      </c>
      <c r="AG8" s="768"/>
      <c r="AH8" s="768">
        <f t="shared" si="3"/>
        <v>58</v>
      </c>
      <c r="AI8" s="768"/>
      <c r="AJ8" s="768">
        <f t="shared" si="3"/>
        <v>58</v>
      </c>
      <c r="AK8" s="768"/>
      <c r="AL8" s="768">
        <f t="shared" si="3"/>
        <v>58</v>
      </c>
      <c r="AM8" s="768"/>
      <c r="AN8" s="768">
        <f t="shared" si="3"/>
        <v>58</v>
      </c>
      <c r="AO8" s="768"/>
      <c r="AP8" s="768">
        <f t="shared" si="3"/>
        <v>58</v>
      </c>
      <c r="AQ8" s="768"/>
      <c r="AR8" s="768">
        <f t="shared" si="3"/>
        <v>58</v>
      </c>
      <c r="AS8" s="768"/>
      <c r="AT8" s="768">
        <f t="shared" si="3"/>
        <v>58</v>
      </c>
      <c r="AU8" s="768"/>
      <c r="AV8" s="768">
        <f t="shared" si="3"/>
        <v>58</v>
      </c>
      <c r="AW8" s="768"/>
      <c r="AX8" s="768">
        <f t="shared" si="3"/>
        <v>58</v>
      </c>
      <c r="AY8" s="768"/>
      <c r="AZ8" s="768">
        <f t="shared" si="3"/>
        <v>58</v>
      </c>
      <c r="BA8" s="768"/>
      <c r="BB8" s="768">
        <f t="shared" si="3"/>
        <v>58</v>
      </c>
      <c r="BC8" s="768"/>
      <c r="BD8" s="768">
        <f t="shared" si="3"/>
        <v>58</v>
      </c>
    </row>
    <row r="9" spans="1:56">
      <c r="A9" s="758">
        <v>4</v>
      </c>
      <c r="B9" s="763" t="str">
        <f>[7]Master!A32</f>
        <v>178010L050</v>
      </c>
      <c r="C9" s="760" t="str">
        <f>VLOOKUP(B9,[7]Master!$A$13:$D$37,2,0)</f>
        <v>Air Cleaner Filter</v>
      </c>
      <c r="D9" s="758">
        <v>1</v>
      </c>
      <c r="E9" s="581">
        <f>VLOOKUP(B9,MRP!$A:$B,2,0)</f>
        <v>1633.5</v>
      </c>
      <c r="F9" s="761"/>
      <c r="G9" s="762"/>
      <c r="H9" s="762"/>
      <c r="I9" s="758"/>
      <c r="J9" s="762">
        <f>$D$9*$E$9</f>
        <v>1633.5</v>
      </c>
      <c r="K9" s="762"/>
      <c r="L9" s="762"/>
      <c r="M9" s="762"/>
      <c r="N9" s="762">
        <f>$D$9*$E$9</f>
        <v>1633.5</v>
      </c>
      <c r="O9" s="762"/>
      <c r="P9" s="764"/>
      <c r="Q9" s="762"/>
      <c r="R9" s="762"/>
      <c r="S9" s="762"/>
      <c r="T9" s="762">
        <f>$D$9*$E$9</f>
        <v>1633.5</v>
      </c>
      <c r="U9" s="762"/>
      <c r="V9" s="762"/>
      <c r="W9" s="762"/>
      <c r="X9" s="762"/>
      <c r="Y9" s="762"/>
      <c r="Z9" s="762"/>
      <c r="AA9" s="762"/>
      <c r="AB9" s="762">
        <f>$D$9*$E$9</f>
        <v>1633.5</v>
      </c>
      <c r="AC9" s="762"/>
      <c r="AD9" s="771"/>
      <c r="AE9" s="771"/>
      <c r="AF9" s="771"/>
      <c r="AG9" s="771"/>
      <c r="AH9" s="771"/>
      <c r="AI9" s="771"/>
      <c r="AJ9" s="762">
        <f>$D$9*$E$9</f>
        <v>1633.5</v>
      </c>
      <c r="AK9" s="762"/>
      <c r="AL9" s="762"/>
      <c r="AM9" s="762"/>
      <c r="AN9" s="771"/>
      <c r="AO9" s="771"/>
      <c r="AP9" s="771"/>
      <c r="AQ9" s="771"/>
      <c r="AR9" s="762">
        <f>$D$9*$E$9</f>
        <v>1633.5</v>
      </c>
      <c r="AS9" s="762"/>
      <c r="AT9" s="762"/>
      <c r="AU9" s="762"/>
      <c r="AV9" s="762"/>
      <c r="AW9" s="762"/>
      <c r="AX9" s="762"/>
      <c r="AY9" s="762"/>
      <c r="AZ9" s="762">
        <f>$D$9*$E$9</f>
        <v>1633.5</v>
      </c>
      <c r="BA9" s="762"/>
      <c r="BB9" s="762"/>
      <c r="BC9" s="762"/>
      <c r="BD9" s="762"/>
    </row>
    <row r="10" spans="1:56">
      <c r="A10" s="758">
        <v>5</v>
      </c>
      <c r="B10" s="763" t="str">
        <f>[7]Master!A30</f>
        <v>871390K050</v>
      </c>
      <c r="C10" s="760" t="s">
        <v>17</v>
      </c>
      <c r="D10" s="758">
        <v>1</v>
      </c>
      <c r="E10" s="581">
        <f>VLOOKUP(B10,MRP!$A:$B,2,0)</f>
        <v>1840</v>
      </c>
      <c r="F10" s="761"/>
      <c r="G10" s="762"/>
      <c r="H10" s="762">
        <f>$D$10*$E$10</f>
        <v>1840</v>
      </c>
      <c r="I10" s="758"/>
      <c r="J10" s="762">
        <f>$D$10*$E$10</f>
        <v>1840</v>
      </c>
      <c r="L10" s="762">
        <f>$D$10*$E$10</f>
        <v>1840</v>
      </c>
      <c r="N10" s="762">
        <f>$D$10*$E$10</f>
        <v>1840</v>
      </c>
      <c r="P10" s="762">
        <f>$D$10*$E$10</f>
        <v>1840</v>
      </c>
      <c r="Q10" s="762"/>
      <c r="S10" s="762"/>
      <c r="T10" s="762">
        <f>$D$10*$E$10</f>
        <v>1840</v>
      </c>
      <c r="U10" s="762"/>
      <c r="W10" s="762"/>
      <c r="X10" s="762">
        <f>$D$10*$E$10</f>
        <v>1840</v>
      </c>
      <c r="Y10" s="762"/>
      <c r="AA10" s="762"/>
      <c r="AB10" s="762">
        <f>$D$10*$E$10</f>
        <v>1840</v>
      </c>
      <c r="AC10" s="762"/>
      <c r="AD10" s="771"/>
      <c r="AE10" s="771"/>
      <c r="AF10" s="762">
        <f>$D$10*$E$10</f>
        <v>1840</v>
      </c>
      <c r="AG10" s="762"/>
      <c r="AI10" s="762"/>
      <c r="AJ10" s="762">
        <f>$D$10*$E$10</f>
        <v>1840</v>
      </c>
      <c r="AK10" s="762"/>
      <c r="AM10" s="762"/>
      <c r="AN10" s="762">
        <f>$D$10*$E$10</f>
        <v>1840</v>
      </c>
      <c r="AO10" s="762"/>
      <c r="AP10" s="771"/>
      <c r="AQ10" s="771"/>
      <c r="AR10" s="762">
        <f>$D$10*$E$10</f>
        <v>1840</v>
      </c>
      <c r="AS10" s="762"/>
      <c r="AU10" s="762"/>
      <c r="AV10" s="762">
        <f>$D$10*$E$10</f>
        <v>1840</v>
      </c>
      <c r="AW10" s="762"/>
      <c r="AY10" s="762"/>
      <c r="AZ10" s="762">
        <f>$D$10*$E$10</f>
        <v>1840</v>
      </c>
      <c r="BA10" s="762"/>
      <c r="BB10" s="771"/>
      <c r="BC10" s="771"/>
      <c r="BD10" s="762">
        <f>$D$10*$E$10</f>
        <v>1840</v>
      </c>
    </row>
    <row r="11" spans="1:56">
      <c r="A11" s="758">
        <v>6</v>
      </c>
      <c r="B11" s="759" t="str">
        <f>[7]Master!A23</f>
        <v>0888980074</v>
      </c>
      <c r="C11" s="760" t="str">
        <f>VLOOKUP(B11,[7]Master!$A$13:$D$37,2,0)</f>
        <v>Super Long Life Coolant</v>
      </c>
      <c r="D11" s="758">
        <v>8.1</v>
      </c>
      <c r="E11" s="581">
        <f>VLOOKUP(B11,MRP!$A:$B,2,0)</f>
        <v>301</v>
      </c>
      <c r="F11" s="761"/>
      <c r="G11" s="762"/>
      <c r="H11" s="762"/>
      <c r="I11" s="762"/>
      <c r="J11" s="762"/>
      <c r="K11" s="762"/>
      <c r="L11" s="762"/>
      <c r="M11" s="762"/>
      <c r="N11" s="762"/>
      <c r="O11" s="762"/>
      <c r="P11" s="764"/>
      <c r="Q11" s="762"/>
      <c r="R11" s="762"/>
      <c r="S11" s="762"/>
      <c r="T11" s="762"/>
      <c r="U11" s="762"/>
      <c r="V11" s="762"/>
      <c r="W11" s="762"/>
      <c r="X11" s="762"/>
      <c r="Y11" s="762"/>
      <c r="Z11" s="762"/>
      <c r="AA11" s="762"/>
      <c r="AB11" s="762">
        <f>D11*E11</f>
        <v>2438.1</v>
      </c>
      <c r="AC11" s="762"/>
      <c r="AD11" s="771"/>
      <c r="AE11" s="771"/>
      <c r="AF11" s="771"/>
      <c r="AG11" s="771"/>
      <c r="AH11" s="771"/>
      <c r="AI11" s="771"/>
      <c r="AJ11" s="771"/>
      <c r="AK11" s="771"/>
      <c r="AL11" s="762"/>
      <c r="AM11" s="762"/>
      <c r="AN11" s="771"/>
      <c r="AO11" s="771"/>
      <c r="AP11" s="771"/>
      <c r="AQ11" s="771"/>
      <c r="AR11" s="762">
        <f>+$E$11*$D$11</f>
        <v>2438.1</v>
      </c>
      <c r="AS11" s="762"/>
      <c r="AT11" s="762"/>
      <c r="AU11" s="762"/>
      <c r="AV11" s="762"/>
      <c r="AW11" s="762"/>
      <c r="AX11" s="762"/>
      <c r="AY11" s="762"/>
      <c r="AZ11" s="771"/>
      <c r="BA11" s="771"/>
      <c r="BB11" s="762"/>
      <c r="BC11" s="762"/>
      <c r="BD11" s="762"/>
    </row>
    <row r="12" spans="1:56">
      <c r="A12" s="765">
        <v>7</v>
      </c>
      <c r="B12" s="759" t="str">
        <f>[7]Master!A24</f>
        <v>0882380015</v>
      </c>
      <c r="C12" s="760" t="str">
        <f>VLOOKUP(B12,[7]Master!$A$13:$D$37,2,0)</f>
        <v>Brake Fluid (250 ml)</v>
      </c>
      <c r="D12" s="832">
        <v>2</v>
      </c>
      <c r="E12" s="581">
        <f>VLOOKUP(B12,MRP!$A:$B,2,0)</f>
        <v>172.5</v>
      </c>
      <c r="F12" s="761"/>
      <c r="G12" s="762"/>
      <c r="H12" s="762"/>
      <c r="I12" s="762"/>
      <c r="J12" s="762">
        <f>$D$12*$E$12</f>
        <v>345</v>
      </c>
      <c r="K12" s="762"/>
      <c r="L12" s="762"/>
      <c r="M12" s="762"/>
      <c r="N12" s="762">
        <f>$D$12*$E$12</f>
        <v>345</v>
      </c>
      <c r="O12" s="762"/>
      <c r="P12" s="764"/>
      <c r="Q12" s="762"/>
      <c r="R12" s="762"/>
      <c r="S12" s="762"/>
      <c r="T12" s="762">
        <f>$D$12*$E$12</f>
        <v>345</v>
      </c>
      <c r="U12" s="762"/>
      <c r="V12" s="762"/>
      <c r="W12" s="762"/>
      <c r="X12" s="762"/>
      <c r="Y12" s="762"/>
      <c r="Z12" s="762"/>
      <c r="AA12" s="762"/>
      <c r="AB12" s="762">
        <f>$D$12*$E$12</f>
        <v>345</v>
      </c>
      <c r="AC12" s="762"/>
      <c r="AD12" s="771"/>
      <c r="AE12" s="771"/>
      <c r="AF12" s="771"/>
      <c r="AG12" s="771"/>
      <c r="AH12" s="771"/>
      <c r="AI12" s="771"/>
      <c r="AJ12" s="762">
        <f>$D$12*$E$12</f>
        <v>345</v>
      </c>
      <c r="AK12" s="762"/>
      <c r="AL12" s="762"/>
      <c r="AM12" s="762"/>
      <c r="AN12" s="771"/>
      <c r="AO12" s="771"/>
      <c r="AP12" s="771"/>
      <c r="AQ12" s="771"/>
      <c r="AR12" s="762">
        <f>$D$12*$E$12</f>
        <v>345</v>
      </c>
      <c r="AS12" s="762"/>
      <c r="AT12" s="762"/>
      <c r="AU12" s="762"/>
      <c r="AV12" s="762"/>
      <c r="AW12" s="762"/>
      <c r="AX12" s="762"/>
      <c r="AY12" s="762"/>
      <c r="AZ12" s="762">
        <f>$D$12*$E$12</f>
        <v>345</v>
      </c>
      <c r="BA12" s="762"/>
      <c r="BB12" s="762"/>
      <c r="BC12" s="762"/>
      <c r="BD12" s="762"/>
    </row>
    <row r="13" spans="1:56">
      <c r="A13" s="758">
        <v>9</v>
      </c>
      <c r="B13" s="763" t="str">
        <f>[7]Master!A16</f>
        <v>0888580713</v>
      </c>
      <c r="C13" s="760" t="str">
        <f>VLOOKUP(B13,[7]Master!$A$13:$D$37,2,0)</f>
        <v>Differential Oil</v>
      </c>
      <c r="D13" s="758">
        <v>3</v>
      </c>
      <c r="E13" s="581">
        <f>VLOOKUP(B13,MRP!$A:$B,2,0)</f>
        <v>315</v>
      </c>
      <c r="F13" s="761"/>
      <c r="G13" s="762"/>
      <c r="H13" s="762"/>
      <c r="I13" s="762"/>
      <c r="J13" s="762">
        <f>$D$13*$E$13</f>
        <v>945</v>
      </c>
      <c r="K13" s="762"/>
      <c r="L13" s="762"/>
      <c r="M13" s="762"/>
      <c r="N13" s="762">
        <f>$D$13*$E$13</f>
        <v>945</v>
      </c>
      <c r="O13" s="762"/>
      <c r="P13" s="764"/>
      <c r="Q13" s="762"/>
      <c r="R13" s="762"/>
      <c r="S13" s="762"/>
      <c r="T13" s="762">
        <f>$D$13*$E$13</f>
        <v>945</v>
      </c>
      <c r="U13" s="762"/>
      <c r="V13" s="762"/>
      <c r="W13" s="762"/>
      <c r="X13" s="762"/>
      <c r="Y13" s="762"/>
      <c r="Z13" s="762"/>
      <c r="AA13" s="762"/>
      <c r="AB13" s="762">
        <f>$D$13*$E$13</f>
        <v>945</v>
      </c>
      <c r="AC13" s="762"/>
      <c r="AD13" s="771"/>
      <c r="AE13" s="771"/>
      <c r="AF13" s="771"/>
      <c r="AG13" s="771"/>
      <c r="AH13" s="771"/>
      <c r="AI13" s="771"/>
      <c r="AJ13" s="762">
        <f>$D$13*$E$13</f>
        <v>945</v>
      </c>
      <c r="AK13" s="762"/>
      <c r="AL13" s="762"/>
      <c r="AM13" s="762"/>
      <c r="AN13" s="771"/>
      <c r="AO13" s="771"/>
      <c r="AP13" s="771"/>
      <c r="AQ13" s="771"/>
      <c r="AR13" s="762">
        <f>$D$13*$E$13</f>
        <v>945</v>
      </c>
      <c r="AS13" s="762"/>
      <c r="AT13" s="762"/>
      <c r="AU13" s="762"/>
      <c r="AV13" s="762"/>
      <c r="AW13" s="762"/>
      <c r="AX13" s="762"/>
      <c r="AY13" s="762"/>
      <c r="AZ13" s="762">
        <f>$D$13*$E$13</f>
        <v>945</v>
      </c>
      <c r="BA13" s="762"/>
      <c r="BB13" s="758"/>
      <c r="BC13" s="758"/>
      <c r="BD13" s="758"/>
    </row>
    <row r="14" spans="1:56">
      <c r="A14" s="758">
        <v>10</v>
      </c>
      <c r="B14" s="759" t="s">
        <v>209</v>
      </c>
      <c r="C14" s="760" t="s">
        <v>510</v>
      </c>
      <c r="D14" s="758">
        <v>2</v>
      </c>
      <c r="E14" s="581">
        <f>VLOOKUP(B14,MRP!$A:$B,2,0)</f>
        <v>46.5</v>
      </c>
      <c r="F14" s="761"/>
      <c r="G14" s="762"/>
      <c r="H14" s="762"/>
      <c r="I14" s="762"/>
      <c r="J14" s="762">
        <f>$D$14*$E$14</f>
        <v>93</v>
      </c>
      <c r="K14" s="762"/>
      <c r="L14" s="762"/>
      <c r="M14" s="762"/>
      <c r="N14" s="762">
        <f>$D$14*$E$14</f>
        <v>93</v>
      </c>
      <c r="O14" s="762"/>
      <c r="P14" s="764"/>
      <c r="Q14" s="762"/>
      <c r="R14" s="762"/>
      <c r="S14" s="762"/>
      <c r="T14" s="762">
        <f>$D$14*$E$14</f>
        <v>93</v>
      </c>
      <c r="U14" s="762"/>
      <c r="V14" s="762"/>
      <c r="W14" s="762"/>
      <c r="X14" s="762"/>
      <c r="Y14" s="762"/>
      <c r="Z14" s="762"/>
      <c r="AA14" s="762"/>
      <c r="AB14" s="762">
        <f>$D$14*$E$14</f>
        <v>93</v>
      </c>
      <c r="AC14" s="762"/>
      <c r="AD14" s="771"/>
      <c r="AE14" s="771"/>
      <c r="AF14" s="771"/>
      <c r="AG14" s="771"/>
      <c r="AH14" s="771"/>
      <c r="AI14" s="771"/>
      <c r="AJ14" s="762">
        <f>$D$14*$E$14</f>
        <v>93</v>
      </c>
      <c r="AK14" s="762"/>
      <c r="AL14" s="762"/>
      <c r="AM14" s="762"/>
      <c r="AN14" s="771"/>
      <c r="AO14" s="771"/>
      <c r="AP14" s="771"/>
      <c r="AQ14" s="771"/>
      <c r="AR14" s="762">
        <f>$D$14*$E$14</f>
        <v>93</v>
      </c>
      <c r="AS14" s="762"/>
      <c r="AT14" s="762"/>
      <c r="AU14" s="762"/>
      <c r="AV14" s="762"/>
      <c r="AW14" s="762"/>
      <c r="AX14" s="762"/>
      <c r="AY14" s="762"/>
      <c r="AZ14" s="762">
        <f>$D$14*$E$14</f>
        <v>93</v>
      </c>
      <c r="BA14" s="762"/>
      <c r="BB14" s="758"/>
      <c r="BC14" s="758"/>
      <c r="BD14" s="758"/>
    </row>
    <row r="15" spans="1:56">
      <c r="A15" s="765">
        <v>11</v>
      </c>
      <c r="B15" s="763" t="str">
        <f>[7]Master!A41</f>
        <v>9091901287</v>
      </c>
      <c r="C15" s="760" t="s">
        <v>8</v>
      </c>
      <c r="D15" s="758">
        <v>4</v>
      </c>
      <c r="E15" s="581">
        <f>VLOOKUP(B15,MRP!$A:$B,2,0)</f>
        <v>1825.5</v>
      </c>
      <c r="F15" s="761"/>
      <c r="G15" s="762"/>
      <c r="H15" s="762"/>
      <c r="I15" s="762"/>
      <c r="J15" s="762"/>
      <c r="K15" s="762"/>
      <c r="L15" s="762"/>
      <c r="M15" s="762"/>
      <c r="N15" s="762"/>
      <c r="O15" s="762"/>
      <c r="P15" s="764">
        <f>$D$15*$E$15</f>
        <v>7302</v>
      </c>
      <c r="Q15" s="762"/>
      <c r="R15" s="762"/>
      <c r="S15" s="762"/>
      <c r="T15" s="762"/>
      <c r="U15" s="762"/>
      <c r="V15" s="762"/>
      <c r="W15" s="762"/>
      <c r="X15" s="762"/>
      <c r="Y15" s="762"/>
      <c r="Z15" s="762"/>
      <c r="AA15" s="762"/>
      <c r="AB15" s="762"/>
      <c r="AC15" s="762"/>
      <c r="AD15" s="771"/>
      <c r="AE15" s="771"/>
      <c r="AF15" s="771"/>
      <c r="AG15" s="771"/>
      <c r="AH15" s="771"/>
      <c r="AI15" s="771"/>
      <c r="AJ15" s="762">
        <f>$D$15*$E$15</f>
        <v>7302</v>
      </c>
      <c r="AK15" s="762"/>
      <c r="AL15" s="762"/>
      <c r="AM15" s="762"/>
      <c r="AN15" s="771"/>
      <c r="AO15" s="771"/>
      <c r="AP15" s="771"/>
      <c r="AQ15" s="771"/>
      <c r="AR15" s="762"/>
      <c r="AS15" s="762"/>
      <c r="AT15" s="762"/>
      <c r="AU15" s="762"/>
      <c r="AV15" s="762"/>
      <c r="AW15" s="762"/>
      <c r="AX15" s="762"/>
      <c r="AY15" s="762"/>
      <c r="AZ15" s="762"/>
      <c r="BA15" s="762"/>
      <c r="BB15" s="758"/>
      <c r="BC15" s="758"/>
      <c r="BD15" s="771">
        <f>$D$15*$E$15</f>
        <v>7302</v>
      </c>
    </row>
    <row r="16" spans="1:56">
      <c r="A16" s="758">
        <v>12</v>
      </c>
      <c r="B16" s="759" t="s">
        <v>551</v>
      </c>
      <c r="C16" s="760" t="s">
        <v>9</v>
      </c>
      <c r="D16" s="758">
        <v>1</v>
      </c>
      <c r="E16" s="581">
        <f>VLOOKUP(B16,MRP!$A:$B,2,0)</f>
        <v>2395.5</v>
      </c>
      <c r="F16" s="761"/>
      <c r="G16" s="762"/>
      <c r="H16" s="762"/>
      <c r="I16" s="762"/>
      <c r="J16" s="762"/>
      <c r="K16" s="762"/>
      <c r="L16" s="762"/>
      <c r="M16" s="762"/>
      <c r="N16" s="762">
        <f>$D$16*$E$16</f>
        <v>2395.5</v>
      </c>
      <c r="O16" s="762"/>
      <c r="P16" s="764"/>
      <c r="Q16" s="762"/>
      <c r="R16" s="762"/>
      <c r="S16" s="762"/>
      <c r="T16" s="762"/>
      <c r="U16" s="762"/>
      <c r="V16" s="762"/>
      <c r="W16" s="762"/>
      <c r="X16" s="762"/>
      <c r="Y16" s="762"/>
      <c r="Z16" s="762"/>
      <c r="AA16" s="762"/>
      <c r="AB16" s="762">
        <f>$D$16*$E$16</f>
        <v>2395.5</v>
      </c>
      <c r="AC16" s="762"/>
      <c r="AD16" s="771"/>
      <c r="AE16" s="771"/>
      <c r="AF16" s="771"/>
      <c r="AG16" s="771"/>
      <c r="AH16" s="771"/>
      <c r="AI16" s="771"/>
      <c r="AJ16" s="762"/>
      <c r="AK16" s="762"/>
      <c r="AL16" s="762"/>
      <c r="AM16" s="762"/>
      <c r="AN16" s="771"/>
      <c r="AO16" s="771"/>
      <c r="AP16" s="771"/>
      <c r="AQ16" s="771"/>
      <c r="AR16" s="762">
        <f>$D$16*$E$16</f>
        <v>2395.5</v>
      </c>
      <c r="AS16" s="762"/>
      <c r="AT16" s="762"/>
      <c r="AU16" s="762"/>
      <c r="AV16" s="762"/>
      <c r="AW16" s="762"/>
      <c r="AX16" s="762"/>
      <c r="AY16" s="762"/>
      <c r="AZ16" s="762"/>
      <c r="BA16" s="762"/>
      <c r="BB16" s="758"/>
      <c r="BC16" s="758"/>
      <c r="BD16" s="758"/>
    </row>
    <row r="17" spans="1:56">
      <c r="B17" s="772"/>
      <c r="C17" s="748"/>
      <c r="D17" s="773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5"/>
      <c r="Q17" s="774"/>
      <c r="R17" s="774"/>
      <c r="S17" s="774"/>
      <c r="T17" s="773"/>
      <c r="U17" s="773"/>
      <c r="V17" s="773"/>
      <c r="W17" s="773"/>
      <c r="X17" s="773"/>
      <c r="Y17" s="773"/>
      <c r="Z17" s="773"/>
      <c r="AA17" s="773"/>
      <c r="AB17" s="773"/>
      <c r="AC17" s="773"/>
      <c r="AD17" s="773"/>
      <c r="AE17" s="773"/>
    </row>
    <row r="18" spans="1:56" s="752" customFormat="1">
      <c r="B18" s="776" t="s">
        <v>226</v>
      </c>
      <c r="C18" s="777" t="s">
        <v>319</v>
      </c>
      <c r="E18" s="778"/>
      <c r="F18" s="779">
        <f>SUM(F6:F14)</f>
        <v>0</v>
      </c>
      <c r="G18" s="779">
        <f t="shared" ref="G18:AL18" si="4">SUM(G6:G16)</f>
        <v>2278.5</v>
      </c>
      <c r="H18" s="779">
        <f t="shared" si="4"/>
        <v>4118.5</v>
      </c>
      <c r="I18" s="779">
        <f t="shared" si="4"/>
        <v>2278.5</v>
      </c>
      <c r="J18" s="779">
        <f t="shared" si="4"/>
        <v>7135</v>
      </c>
      <c r="K18" s="779">
        <f t="shared" si="4"/>
        <v>2278.5</v>
      </c>
      <c r="L18" s="779">
        <f t="shared" si="4"/>
        <v>4118.5</v>
      </c>
      <c r="M18" s="779">
        <f t="shared" si="4"/>
        <v>2278.5</v>
      </c>
      <c r="N18" s="779">
        <f t="shared" si="4"/>
        <v>9530.5</v>
      </c>
      <c r="O18" s="779">
        <f t="shared" si="4"/>
        <v>2278.5</v>
      </c>
      <c r="P18" s="779">
        <f t="shared" si="4"/>
        <v>11420.5</v>
      </c>
      <c r="Q18" s="779">
        <f t="shared" si="4"/>
        <v>0</v>
      </c>
      <c r="R18" s="779">
        <f t="shared" si="4"/>
        <v>2278.5</v>
      </c>
      <c r="S18" s="779">
        <f t="shared" si="4"/>
        <v>0</v>
      </c>
      <c r="T18" s="779">
        <f t="shared" si="4"/>
        <v>7135</v>
      </c>
      <c r="U18" s="779">
        <f t="shared" si="4"/>
        <v>0</v>
      </c>
      <c r="V18" s="779">
        <f t="shared" si="4"/>
        <v>2278.5</v>
      </c>
      <c r="W18" s="779">
        <f t="shared" si="4"/>
        <v>0</v>
      </c>
      <c r="X18" s="779">
        <f t="shared" si="4"/>
        <v>4118.5</v>
      </c>
      <c r="Y18" s="779">
        <f t="shared" si="4"/>
        <v>0</v>
      </c>
      <c r="Z18" s="779">
        <f t="shared" si="4"/>
        <v>2278.5</v>
      </c>
      <c r="AA18" s="779">
        <f t="shared" si="4"/>
        <v>0</v>
      </c>
      <c r="AB18" s="779">
        <f t="shared" si="4"/>
        <v>11968.6</v>
      </c>
      <c r="AC18" s="779">
        <f t="shared" si="4"/>
        <v>0</v>
      </c>
      <c r="AD18" s="779">
        <f t="shared" si="4"/>
        <v>2278.5</v>
      </c>
      <c r="AE18" s="779">
        <f t="shared" si="4"/>
        <v>0</v>
      </c>
      <c r="AF18" s="779">
        <f t="shared" si="4"/>
        <v>4118.5</v>
      </c>
      <c r="AG18" s="779">
        <f t="shared" si="4"/>
        <v>0</v>
      </c>
      <c r="AH18" s="779">
        <f t="shared" si="4"/>
        <v>2278.5</v>
      </c>
      <c r="AI18" s="779">
        <f t="shared" si="4"/>
        <v>0</v>
      </c>
      <c r="AJ18" s="779">
        <f t="shared" si="4"/>
        <v>14437</v>
      </c>
      <c r="AK18" s="779">
        <f t="shared" si="4"/>
        <v>0</v>
      </c>
      <c r="AL18" s="779">
        <f t="shared" si="4"/>
        <v>2278.5</v>
      </c>
      <c r="AM18" s="779">
        <f t="shared" ref="AM18:BD18" si="5">SUM(AM6:AM16)</f>
        <v>0</v>
      </c>
      <c r="AN18" s="779">
        <f t="shared" si="5"/>
        <v>4118.5</v>
      </c>
      <c r="AO18" s="779">
        <f t="shared" si="5"/>
        <v>0</v>
      </c>
      <c r="AP18" s="779">
        <f t="shared" si="5"/>
        <v>2278.5</v>
      </c>
      <c r="AQ18" s="779">
        <f t="shared" si="5"/>
        <v>0</v>
      </c>
      <c r="AR18" s="779">
        <f t="shared" si="5"/>
        <v>11968.6</v>
      </c>
      <c r="AS18" s="779">
        <f t="shared" si="5"/>
        <v>0</v>
      </c>
      <c r="AT18" s="779">
        <f t="shared" si="5"/>
        <v>2278.5</v>
      </c>
      <c r="AU18" s="779">
        <f t="shared" si="5"/>
        <v>0</v>
      </c>
      <c r="AV18" s="779">
        <f t="shared" si="5"/>
        <v>4118.5</v>
      </c>
      <c r="AW18" s="779">
        <f t="shared" si="5"/>
        <v>0</v>
      </c>
      <c r="AX18" s="779">
        <f t="shared" si="5"/>
        <v>2278.5</v>
      </c>
      <c r="AY18" s="779">
        <f t="shared" si="5"/>
        <v>0</v>
      </c>
      <c r="AZ18" s="779">
        <f t="shared" si="5"/>
        <v>7135</v>
      </c>
      <c r="BA18" s="779">
        <f t="shared" si="5"/>
        <v>0</v>
      </c>
      <c r="BB18" s="779">
        <f t="shared" si="5"/>
        <v>2278.5</v>
      </c>
      <c r="BC18" s="779">
        <f t="shared" si="5"/>
        <v>0</v>
      </c>
      <c r="BD18" s="779">
        <f t="shared" si="5"/>
        <v>11420.5</v>
      </c>
    </row>
    <row r="19" spans="1:56">
      <c r="C19" s="748"/>
      <c r="D19" s="773"/>
      <c r="E19" s="780"/>
      <c r="F19" s="781"/>
      <c r="G19" s="782"/>
      <c r="H19" s="782"/>
      <c r="I19" s="782"/>
      <c r="J19" s="782"/>
      <c r="K19" s="782"/>
      <c r="L19" s="782"/>
      <c r="M19" s="782"/>
      <c r="N19" s="782"/>
      <c r="O19" s="782"/>
      <c r="P19" s="783"/>
      <c r="Q19" s="782"/>
      <c r="R19" s="782"/>
      <c r="S19" s="782"/>
      <c r="T19" s="782"/>
      <c r="U19" s="782"/>
      <c r="V19" s="782"/>
      <c r="W19" s="782"/>
      <c r="X19" s="782"/>
      <c r="Y19" s="782"/>
      <c r="Z19" s="782"/>
      <c r="AA19" s="782"/>
      <c r="AB19" s="782"/>
      <c r="AC19" s="782"/>
      <c r="AD19" s="782"/>
      <c r="AE19" s="782"/>
      <c r="AF19" s="782"/>
      <c r="AG19" s="782"/>
      <c r="AH19" s="782"/>
      <c r="AI19" s="782"/>
      <c r="AJ19" s="782"/>
      <c r="AK19" s="782"/>
    </row>
    <row r="20" spans="1:56">
      <c r="A20" s="758">
        <v>12</v>
      </c>
      <c r="B20" s="776" t="s">
        <v>227</v>
      </c>
      <c r="C20" s="777" t="s">
        <v>320</v>
      </c>
      <c r="D20" s="752"/>
      <c r="E20" s="778"/>
      <c r="F20" s="604" t="s">
        <v>572</v>
      </c>
      <c r="G20" s="604" t="s">
        <v>572</v>
      </c>
      <c r="H20" s="604" t="s">
        <v>572</v>
      </c>
      <c r="I20" s="604">
        <f>'PM &amp; GR Charge'!C66</f>
        <v>2678.6</v>
      </c>
      <c r="J20" s="604">
        <f>'PM &amp; GR Charge'!D66</f>
        <v>3138.7999999999997</v>
      </c>
      <c r="K20" s="785">
        <f>I20</f>
        <v>2678.6</v>
      </c>
      <c r="L20" s="785">
        <f>I20</f>
        <v>2678.6</v>
      </c>
      <c r="M20" s="785">
        <f>I20</f>
        <v>2678.6</v>
      </c>
      <c r="N20" s="785">
        <f>J20</f>
        <v>3138.7999999999997</v>
      </c>
      <c r="O20" s="785">
        <f>I20</f>
        <v>2678.6</v>
      </c>
      <c r="P20" s="785">
        <f>I20</f>
        <v>2678.6</v>
      </c>
      <c r="Q20" s="785">
        <f>[7]Master!$C$10</f>
        <v>1250.8</v>
      </c>
      <c r="R20" s="785">
        <f>[7]Master!$A$10</f>
        <v>2183</v>
      </c>
      <c r="S20" s="785">
        <f>[7]Master!$C$10</f>
        <v>1250.8</v>
      </c>
      <c r="T20" s="785">
        <f>[7]Master!$B$10</f>
        <v>2578.2999999999997</v>
      </c>
      <c r="U20" s="785">
        <f>[7]Master!$C$10</f>
        <v>1250.8</v>
      </c>
      <c r="V20" s="785">
        <f>[7]Master!$A$10</f>
        <v>2183</v>
      </c>
      <c r="W20" s="785">
        <f>[7]Master!$C$10</f>
        <v>1250.8</v>
      </c>
      <c r="X20" s="785">
        <f>[7]Master!$A$10</f>
        <v>2183</v>
      </c>
      <c r="Y20" s="785">
        <f>[7]Master!$C$10</f>
        <v>1250.8</v>
      </c>
      <c r="Z20" s="785">
        <f>[7]Master!$A$10</f>
        <v>2183</v>
      </c>
      <c r="AA20" s="785">
        <f>[7]Master!$C$10</f>
        <v>1250.8</v>
      </c>
      <c r="AB20" s="785">
        <f>[7]Master!$B$10</f>
        <v>2578.2999999999997</v>
      </c>
      <c r="AC20" s="785">
        <f>[7]Master!$C$10</f>
        <v>1250.8</v>
      </c>
      <c r="AD20" s="785">
        <f>[7]Master!$A$10</f>
        <v>2183</v>
      </c>
      <c r="AE20" s="785">
        <f>[7]Master!$C$10</f>
        <v>1250.8</v>
      </c>
      <c r="AF20" s="785">
        <f>[7]Master!$A$10</f>
        <v>2183</v>
      </c>
      <c r="AG20" s="785">
        <f>[7]Master!$C$10</f>
        <v>1250.8</v>
      </c>
      <c r="AH20" s="785">
        <f>[7]Master!$A$10</f>
        <v>2183</v>
      </c>
      <c r="AI20" s="785">
        <f>[7]Master!$C$10</f>
        <v>1250.8</v>
      </c>
      <c r="AJ20" s="785">
        <f>[7]Master!$B$10</f>
        <v>2578.2999999999997</v>
      </c>
      <c r="AK20" s="785">
        <f>[7]Master!$C$10</f>
        <v>1250.8</v>
      </c>
      <c r="AL20" s="785">
        <f>[7]Master!$A$10</f>
        <v>2183</v>
      </c>
      <c r="AM20" s="785">
        <f>[7]Master!$C$10</f>
        <v>1250.8</v>
      </c>
      <c r="AN20" s="785">
        <f>[7]Master!$A$10</f>
        <v>2183</v>
      </c>
      <c r="AO20" s="785">
        <f>[7]Master!$C$10</f>
        <v>1250.8</v>
      </c>
      <c r="AP20" s="785">
        <f>[7]Master!$A$10</f>
        <v>2183</v>
      </c>
      <c r="AQ20" s="785">
        <f>[7]Master!$C$10</f>
        <v>1250.8</v>
      </c>
      <c r="AR20" s="785">
        <f>[7]Master!$B$10</f>
        <v>2578.2999999999997</v>
      </c>
      <c r="AS20" s="785">
        <f>[7]Master!$C$10</f>
        <v>1250.8</v>
      </c>
      <c r="AT20" s="785">
        <f>[7]Master!$A$10</f>
        <v>2183</v>
      </c>
      <c r="AU20" s="785">
        <f>[7]Master!$C$10</f>
        <v>1250.8</v>
      </c>
      <c r="AV20" s="785">
        <f>[7]Master!$A$10</f>
        <v>2183</v>
      </c>
      <c r="AW20" s="785">
        <f>[7]Master!$C$10</f>
        <v>1250.8</v>
      </c>
      <c r="AX20" s="785">
        <f>[7]Master!$A$10</f>
        <v>2183</v>
      </c>
      <c r="AY20" s="785">
        <f>[7]Master!$C$10</f>
        <v>1250.8</v>
      </c>
      <c r="AZ20" s="785">
        <f>[7]Master!$B$10</f>
        <v>2578.2999999999997</v>
      </c>
      <c r="BA20" s="785">
        <f>[7]Master!$C$10</f>
        <v>1250.8</v>
      </c>
      <c r="BB20" s="785">
        <f>[7]Master!$A$10</f>
        <v>2183</v>
      </c>
      <c r="BC20" s="785">
        <f>[7]Master!$C$10</f>
        <v>1250.8</v>
      </c>
      <c r="BD20" s="785">
        <f>[7]Master!$A$10</f>
        <v>2183</v>
      </c>
    </row>
    <row r="21" spans="1:56">
      <c r="O21" s="786"/>
      <c r="P21" s="787"/>
      <c r="Q21" s="788"/>
      <c r="AJ21" s="788"/>
      <c r="AK21" s="788"/>
      <c r="BD21" s="788"/>
    </row>
    <row r="22" spans="1:56" s="752" customFormat="1">
      <c r="B22" s="789" t="s">
        <v>321</v>
      </c>
      <c r="C22" s="790" t="s">
        <v>322</v>
      </c>
      <c r="E22" s="745"/>
      <c r="F22" s="887" t="s">
        <v>225</v>
      </c>
      <c r="G22" s="791">
        <f>G18</f>
        <v>2278.5</v>
      </c>
      <c r="H22" s="791">
        <f>H18</f>
        <v>4118.5</v>
      </c>
      <c r="I22" s="791">
        <f t="shared" ref="I22:BD22" si="6">I18+I20</f>
        <v>4957.1000000000004</v>
      </c>
      <c r="J22" s="791">
        <f t="shared" si="6"/>
        <v>10273.799999999999</v>
      </c>
      <c r="K22" s="791">
        <f t="shared" si="6"/>
        <v>4957.1000000000004</v>
      </c>
      <c r="L22" s="791">
        <f t="shared" si="6"/>
        <v>6797.1</v>
      </c>
      <c r="M22" s="791">
        <f t="shared" si="6"/>
        <v>4957.1000000000004</v>
      </c>
      <c r="N22" s="791">
        <f t="shared" si="6"/>
        <v>12669.3</v>
      </c>
      <c r="O22" s="791">
        <f t="shared" si="6"/>
        <v>4957.1000000000004</v>
      </c>
      <c r="P22" s="791">
        <f t="shared" si="6"/>
        <v>14099.1</v>
      </c>
      <c r="Q22" s="791">
        <f t="shared" si="6"/>
        <v>1250.8</v>
      </c>
      <c r="R22" s="791">
        <f t="shared" si="6"/>
        <v>4461.5</v>
      </c>
      <c r="S22" s="791">
        <f t="shared" si="6"/>
        <v>1250.8</v>
      </c>
      <c r="T22" s="791">
        <f t="shared" si="6"/>
        <v>9713.2999999999993</v>
      </c>
      <c r="U22" s="791">
        <f t="shared" si="6"/>
        <v>1250.8</v>
      </c>
      <c r="V22" s="791">
        <f t="shared" si="6"/>
        <v>4461.5</v>
      </c>
      <c r="W22" s="791">
        <f t="shared" si="6"/>
        <v>1250.8</v>
      </c>
      <c r="X22" s="791">
        <f t="shared" si="6"/>
        <v>6301.5</v>
      </c>
      <c r="Y22" s="791">
        <f t="shared" si="6"/>
        <v>1250.8</v>
      </c>
      <c r="Z22" s="791">
        <f t="shared" si="6"/>
        <v>4461.5</v>
      </c>
      <c r="AA22" s="791">
        <f t="shared" si="6"/>
        <v>1250.8</v>
      </c>
      <c r="AB22" s="791">
        <f t="shared" si="6"/>
        <v>14546.9</v>
      </c>
      <c r="AC22" s="791">
        <f t="shared" si="6"/>
        <v>1250.8</v>
      </c>
      <c r="AD22" s="791">
        <f t="shared" si="6"/>
        <v>4461.5</v>
      </c>
      <c r="AE22" s="791">
        <f t="shared" si="6"/>
        <v>1250.8</v>
      </c>
      <c r="AF22" s="791">
        <f t="shared" si="6"/>
        <v>6301.5</v>
      </c>
      <c r="AG22" s="791">
        <f t="shared" si="6"/>
        <v>1250.8</v>
      </c>
      <c r="AH22" s="791">
        <f t="shared" si="6"/>
        <v>4461.5</v>
      </c>
      <c r="AI22" s="791">
        <f t="shared" si="6"/>
        <v>1250.8</v>
      </c>
      <c r="AJ22" s="791">
        <f t="shared" si="6"/>
        <v>17015.3</v>
      </c>
      <c r="AK22" s="791">
        <f t="shared" si="6"/>
        <v>1250.8</v>
      </c>
      <c r="AL22" s="791">
        <f t="shared" si="6"/>
        <v>4461.5</v>
      </c>
      <c r="AM22" s="791">
        <f t="shared" si="6"/>
        <v>1250.8</v>
      </c>
      <c r="AN22" s="791">
        <f t="shared" si="6"/>
        <v>6301.5</v>
      </c>
      <c r="AO22" s="791">
        <f t="shared" si="6"/>
        <v>1250.8</v>
      </c>
      <c r="AP22" s="791">
        <f t="shared" si="6"/>
        <v>4461.5</v>
      </c>
      <c r="AQ22" s="791">
        <f t="shared" si="6"/>
        <v>1250.8</v>
      </c>
      <c r="AR22" s="791">
        <f t="shared" si="6"/>
        <v>14546.9</v>
      </c>
      <c r="AS22" s="791">
        <f t="shared" si="6"/>
        <v>1250.8</v>
      </c>
      <c r="AT22" s="791">
        <f t="shared" si="6"/>
        <v>4461.5</v>
      </c>
      <c r="AU22" s="791">
        <f t="shared" si="6"/>
        <v>1250.8</v>
      </c>
      <c r="AV22" s="791">
        <f t="shared" si="6"/>
        <v>6301.5</v>
      </c>
      <c r="AW22" s="791">
        <f t="shared" si="6"/>
        <v>1250.8</v>
      </c>
      <c r="AX22" s="791">
        <f t="shared" si="6"/>
        <v>4461.5</v>
      </c>
      <c r="AY22" s="791">
        <f t="shared" si="6"/>
        <v>1250.8</v>
      </c>
      <c r="AZ22" s="791">
        <f t="shared" si="6"/>
        <v>9713.2999999999993</v>
      </c>
      <c r="BA22" s="791">
        <f t="shared" si="6"/>
        <v>1250.8</v>
      </c>
      <c r="BB22" s="791">
        <f t="shared" si="6"/>
        <v>4461.5</v>
      </c>
      <c r="BC22" s="791">
        <f t="shared" si="6"/>
        <v>1250.8</v>
      </c>
      <c r="BD22" s="791">
        <f t="shared" si="6"/>
        <v>13603.5</v>
      </c>
    </row>
    <row r="23" spans="1:56">
      <c r="C23" s="792" t="s">
        <v>323</v>
      </c>
      <c r="P23" s="793">
        <f>SUM(F22:P22)/P4</f>
        <v>0.70064700000000002</v>
      </c>
      <c r="Q23" s="794"/>
      <c r="AJ23" s="793">
        <f>SUM(F22:AJ22)/AJ4</f>
        <v>0.79379349999999993</v>
      </c>
      <c r="AK23" s="794"/>
      <c r="BD23" s="793">
        <f>SUM(F22:BD22)/BD4</f>
        <v>0.8134696666666662</v>
      </c>
    </row>
    <row r="24" spans="1:56">
      <c r="O24" s="786"/>
      <c r="P24" s="787"/>
      <c r="Q24" s="788"/>
      <c r="AJ24" s="788"/>
      <c r="AK24" s="788"/>
      <c r="BD24" s="788"/>
    </row>
    <row r="25" spans="1:56">
      <c r="A25" s="758">
        <v>13</v>
      </c>
      <c r="B25" s="795" t="s">
        <v>327</v>
      </c>
      <c r="C25" s="760" t="s">
        <v>328</v>
      </c>
      <c r="D25" s="796">
        <v>1.2</v>
      </c>
      <c r="E25" s="761">
        <f>[7]Master!$D$6</f>
        <v>560.5</v>
      </c>
      <c r="F25" s="762"/>
      <c r="G25" s="797">
        <f>$D$25*$E$25</f>
        <v>672.6</v>
      </c>
      <c r="H25" s="797">
        <f>$D$25*$E$25</f>
        <v>672.6</v>
      </c>
      <c r="I25" s="797">
        <f t="shared" ref="I25:BD25" si="7">$D$25*$E$25</f>
        <v>672.6</v>
      </c>
      <c r="J25" s="797">
        <f t="shared" si="7"/>
        <v>672.6</v>
      </c>
      <c r="K25" s="797">
        <f t="shared" si="7"/>
        <v>672.6</v>
      </c>
      <c r="L25" s="797">
        <f t="shared" si="7"/>
        <v>672.6</v>
      </c>
      <c r="M25" s="797">
        <f t="shared" si="7"/>
        <v>672.6</v>
      </c>
      <c r="N25" s="797">
        <f t="shared" si="7"/>
        <v>672.6</v>
      </c>
      <c r="O25" s="797">
        <f t="shared" si="7"/>
        <v>672.6</v>
      </c>
      <c r="P25" s="798">
        <f t="shared" si="7"/>
        <v>672.6</v>
      </c>
      <c r="Q25" s="797"/>
      <c r="R25" s="797">
        <f t="shared" si="7"/>
        <v>672.6</v>
      </c>
      <c r="S25" s="797"/>
      <c r="T25" s="797">
        <f t="shared" si="7"/>
        <v>672.6</v>
      </c>
      <c r="U25" s="797"/>
      <c r="V25" s="797">
        <f t="shared" si="7"/>
        <v>672.6</v>
      </c>
      <c r="W25" s="797"/>
      <c r="X25" s="797">
        <f t="shared" si="7"/>
        <v>672.6</v>
      </c>
      <c r="Y25" s="797"/>
      <c r="Z25" s="797">
        <f t="shared" si="7"/>
        <v>672.6</v>
      </c>
      <c r="AA25" s="797"/>
      <c r="AB25" s="797">
        <f t="shared" si="7"/>
        <v>672.6</v>
      </c>
      <c r="AC25" s="797"/>
      <c r="AD25" s="797">
        <f t="shared" si="7"/>
        <v>672.6</v>
      </c>
      <c r="AE25" s="797"/>
      <c r="AF25" s="797">
        <f t="shared" si="7"/>
        <v>672.6</v>
      </c>
      <c r="AG25" s="797"/>
      <c r="AH25" s="797">
        <f t="shared" si="7"/>
        <v>672.6</v>
      </c>
      <c r="AI25" s="797"/>
      <c r="AJ25" s="797">
        <f t="shared" si="7"/>
        <v>672.6</v>
      </c>
      <c r="AK25" s="797"/>
      <c r="AL25" s="797">
        <f t="shared" si="7"/>
        <v>672.6</v>
      </c>
      <c r="AM25" s="797"/>
      <c r="AN25" s="797">
        <f t="shared" si="7"/>
        <v>672.6</v>
      </c>
      <c r="AO25" s="797"/>
      <c r="AP25" s="797">
        <f t="shared" si="7"/>
        <v>672.6</v>
      </c>
      <c r="AQ25" s="797"/>
      <c r="AR25" s="797">
        <f t="shared" si="7"/>
        <v>672.6</v>
      </c>
      <c r="AS25" s="797"/>
      <c r="AT25" s="797">
        <f t="shared" si="7"/>
        <v>672.6</v>
      </c>
      <c r="AU25" s="797"/>
      <c r="AV25" s="797">
        <f t="shared" si="7"/>
        <v>672.6</v>
      </c>
      <c r="AW25" s="797"/>
      <c r="AX25" s="797">
        <f t="shared" si="7"/>
        <v>672.6</v>
      </c>
      <c r="AY25" s="797"/>
      <c r="AZ25" s="797">
        <f t="shared" si="7"/>
        <v>672.6</v>
      </c>
      <c r="BA25" s="797"/>
      <c r="BB25" s="797">
        <f t="shared" si="7"/>
        <v>672.6</v>
      </c>
      <c r="BC25" s="797"/>
      <c r="BD25" s="797">
        <f t="shared" si="7"/>
        <v>672.6</v>
      </c>
    </row>
    <row r="26" spans="1:56">
      <c r="A26" s="758">
        <v>14</v>
      </c>
      <c r="B26" s="795" t="s">
        <v>327</v>
      </c>
      <c r="C26" s="760" t="s">
        <v>41</v>
      </c>
      <c r="D26" s="796">
        <v>1.2</v>
      </c>
      <c r="E26" s="761">
        <f>[7]Master!$D$6</f>
        <v>560.5</v>
      </c>
      <c r="F26" s="762"/>
      <c r="G26" s="762">
        <f>$D$26*$E$26</f>
        <v>672.6</v>
      </c>
      <c r="H26" s="762">
        <f>$D$26*$E$26</f>
        <v>672.6</v>
      </c>
      <c r="I26" s="762">
        <f t="shared" ref="I26:BD26" si="8">$D$26*$E$26</f>
        <v>672.6</v>
      </c>
      <c r="J26" s="762">
        <f t="shared" si="8"/>
        <v>672.6</v>
      </c>
      <c r="K26" s="762">
        <f t="shared" si="8"/>
        <v>672.6</v>
      </c>
      <c r="L26" s="762">
        <f t="shared" si="8"/>
        <v>672.6</v>
      </c>
      <c r="M26" s="762">
        <f t="shared" si="8"/>
        <v>672.6</v>
      </c>
      <c r="N26" s="762">
        <f t="shared" si="8"/>
        <v>672.6</v>
      </c>
      <c r="O26" s="762">
        <f t="shared" si="8"/>
        <v>672.6</v>
      </c>
      <c r="P26" s="764">
        <f t="shared" si="8"/>
        <v>672.6</v>
      </c>
      <c r="Q26" s="762"/>
      <c r="R26" s="762">
        <f t="shared" si="8"/>
        <v>672.6</v>
      </c>
      <c r="S26" s="762"/>
      <c r="T26" s="762">
        <f t="shared" si="8"/>
        <v>672.6</v>
      </c>
      <c r="U26" s="762"/>
      <c r="V26" s="762">
        <f t="shared" si="8"/>
        <v>672.6</v>
      </c>
      <c r="W26" s="762"/>
      <c r="X26" s="762">
        <f t="shared" si="8"/>
        <v>672.6</v>
      </c>
      <c r="Y26" s="762"/>
      <c r="Z26" s="762">
        <f t="shared" si="8"/>
        <v>672.6</v>
      </c>
      <c r="AA26" s="762"/>
      <c r="AB26" s="762">
        <f t="shared" si="8"/>
        <v>672.6</v>
      </c>
      <c r="AC26" s="762"/>
      <c r="AD26" s="762">
        <f t="shared" si="8"/>
        <v>672.6</v>
      </c>
      <c r="AE26" s="762"/>
      <c r="AF26" s="762">
        <f t="shared" si="8"/>
        <v>672.6</v>
      </c>
      <c r="AG26" s="762"/>
      <c r="AH26" s="762">
        <f t="shared" si="8"/>
        <v>672.6</v>
      </c>
      <c r="AI26" s="762"/>
      <c r="AJ26" s="762">
        <f t="shared" si="8"/>
        <v>672.6</v>
      </c>
      <c r="AK26" s="762"/>
      <c r="AL26" s="762">
        <f t="shared" si="8"/>
        <v>672.6</v>
      </c>
      <c r="AM26" s="762"/>
      <c r="AN26" s="762">
        <f t="shared" si="8"/>
        <v>672.6</v>
      </c>
      <c r="AO26" s="762"/>
      <c r="AP26" s="762">
        <f t="shared" si="8"/>
        <v>672.6</v>
      </c>
      <c r="AQ26" s="762"/>
      <c r="AR26" s="762">
        <f t="shared" si="8"/>
        <v>672.6</v>
      </c>
      <c r="AS26" s="762"/>
      <c r="AT26" s="762">
        <f t="shared" si="8"/>
        <v>672.6</v>
      </c>
      <c r="AU26" s="762"/>
      <c r="AV26" s="762">
        <f t="shared" si="8"/>
        <v>672.6</v>
      </c>
      <c r="AW26" s="762"/>
      <c r="AX26" s="762">
        <f t="shared" si="8"/>
        <v>672.6</v>
      </c>
      <c r="AY26" s="762"/>
      <c r="AZ26" s="762">
        <f t="shared" si="8"/>
        <v>672.6</v>
      </c>
      <c r="BA26" s="762"/>
      <c r="BB26" s="762">
        <f t="shared" si="8"/>
        <v>672.6</v>
      </c>
      <c r="BC26" s="762"/>
      <c r="BD26" s="762">
        <f t="shared" si="8"/>
        <v>672.6</v>
      </c>
    </row>
    <row r="27" spans="1:56">
      <c r="D27" s="773"/>
      <c r="E27" s="773"/>
      <c r="F27" s="782"/>
      <c r="G27" s="782"/>
      <c r="H27" s="782"/>
      <c r="I27" s="782"/>
      <c r="J27" s="782"/>
      <c r="K27" s="782"/>
      <c r="L27" s="782"/>
      <c r="M27" s="782"/>
      <c r="N27" s="782"/>
      <c r="O27" s="782"/>
      <c r="P27" s="783"/>
      <c r="Q27" s="782"/>
      <c r="R27" s="782"/>
      <c r="S27" s="782"/>
      <c r="T27" s="782"/>
      <c r="U27" s="782"/>
      <c r="V27" s="782"/>
      <c r="W27" s="782"/>
      <c r="X27" s="782"/>
      <c r="Y27" s="782"/>
      <c r="Z27" s="782"/>
      <c r="AA27" s="782"/>
      <c r="AB27" s="782"/>
      <c r="AC27" s="782"/>
      <c r="AD27" s="799"/>
      <c r="AE27" s="799"/>
      <c r="AF27" s="799"/>
      <c r="AG27" s="799"/>
      <c r="AH27" s="799"/>
      <c r="AI27" s="799"/>
      <c r="AJ27" s="799"/>
      <c r="AK27" s="799"/>
    </row>
    <row r="28" spans="1:56" s="752" customFormat="1">
      <c r="B28" s="789" t="s">
        <v>329</v>
      </c>
      <c r="C28" s="790" t="s">
        <v>330</v>
      </c>
      <c r="E28" s="745"/>
      <c r="F28" s="791" t="e">
        <f>F22+F25+F26</f>
        <v>#VALUE!</v>
      </c>
      <c r="G28" s="791">
        <f t="shared" ref="G28:BD28" si="9">G22+G25+G26</f>
        <v>3623.7</v>
      </c>
      <c r="H28" s="791">
        <f t="shared" si="9"/>
        <v>5463.7000000000007</v>
      </c>
      <c r="I28" s="791">
        <f t="shared" si="9"/>
        <v>6302.3000000000011</v>
      </c>
      <c r="J28" s="791">
        <f t="shared" si="9"/>
        <v>11619</v>
      </c>
      <c r="K28" s="791">
        <f t="shared" si="9"/>
        <v>6302.3000000000011</v>
      </c>
      <c r="L28" s="791">
        <f t="shared" si="9"/>
        <v>8142.3000000000011</v>
      </c>
      <c r="M28" s="791">
        <f t="shared" si="9"/>
        <v>6302.3000000000011</v>
      </c>
      <c r="N28" s="791">
        <f t="shared" si="9"/>
        <v>14014.5</v>
      </c>
      <c r="O28" s="791">
        <f t="shared" si="9"/>
        <v>6302.3000000000011</v>
      </c>
      <c r="P28" s="791">
        <f t="shared" si="9"/>
        <v>15444.300000000001</v>
      </c>
      <c r="Q28" s="791">
        <f t="shared" si="9"/>
        <v>1250.8</v>
      </c>
      <c r="R28" s="791">
        <f t="shared" si="9"/>
        <v>5806.7000000000007</v>
      </c>
      <c r="S28" s="791">
        <f t="shared" si="9"/>
        <v>1250.8</v>
      </c>
      <c r="T28" s="791">
        <f t="shared" si="9"/>
        <v>11058.5</v>
      </c>
      <c r="U28" s="791">
        <f t="shared" si="9"/>
        <v>1250.8</v>
      </c>
      <c r="V28" s="791">
        <f t="shared" si="9"/>
        <v>5806.7000000000007</v>
      </c>
      <c r="W28" s="791">
        <f t="shared" si="9"/>
        <v>1250.8</v>
      </c>
      <c r="X28" s="791">
        <f t="shared" si="9"/>
        <v>7646.7000000000007</v>
      </c>
      <c r="Y28" s="791">
        <f t="shared" si="9"/>
        <v>1250.8</v>
      </c>
      <c r="Z28" s="791">
        <f t="shared" si="9"/>
        <v>5806.7000000000007</v>
      </c>
      <c r="AA28" s="791">
        <f t="shared" si="9"/>
        <v>1250.8</v>
      </c>
      <c r="AB28" s="791">
        <f t="shared" si="9"/>
        <v>15892.1</v>
      </c>
      <c r="AC28" s="791">
        <f t="shared" si="9"/>
        <v>1250.8</v>
      </c>
      <c r="AD28" s="791">
        <f t="shared" si="9"/>
        <v>5806.7000000000007</v>
      </c>
      <c r="AE28" s="791">
        <f t="shared" si="9"/>
        <v>1250.8</v>
      </c>
      <c r="AF28" s="791">
        <f t="shared" si="9"/>
        <v>7646.7000000000007</v>
      </c>
      <c r="AG28" s="791">
        <f t="shared" si="9"/>
        <v>1250.8</v>
      </c>
      <c r="AH28" s="791">
        <f t="shared" si="9"/>
        <v>5806.7000000000007</v>
      </c>
      <c r="AI28" s="791">
        <f t="shared" si="9"/>
        <v>1250.8</v>
      </c>
      <c r="AJ28" s="791">
        <f t="shared" si="9"/>
        <v>18360.499999999996</v>
      </c>
      <c r="AK28" s="791">
        <f t="shared" si="9"/>
        <v>1250.8</v>
      </c>
      <c r="AL28" s="791">
        <f t="shared" si="9"/>
        <v>5806.7000000000007</v>
      </c>
      <c r="AM28" s="791">
        <f t="shared" si="9"/>
        <v>1250.8</v>
      </c>
      <c r="AN28" s="791">
        <f t="shared" si="9"/>
        <v>7646.7000000000007</v>
      </c>
      <c r="AO28" s="791">
        <f t="shared" si="9"/>
        <v>1250.8</v>
      </c>
      <c r="AP28" s="791">
        <f t="shared" si="9"/>
        <v>5806.7000000000007</v>
      </c>
      <c r="AQ28" s="791">
        <f t="shared" si="9"/>
        <v>1250.8</v>
      </c>
      <c r="AR28" s="791">
        <f t="shared" si="9"/>
        <v>15892.1</v>
      </c>
      <c r="AS28" s="791">
        <f t="shared" si="9"/>
        <v>1250.8</v>
      </c>
      <c r="AT28" s="791">
        <f t="shared" si="9"/>
        <v>5806.7000000000007</v>
      </c>
      <c r="AU28" s="791">
        <f t="shared" si="9"/>
        <v>1250.8</v>
      </c>
      <c r="AV28" s="791">
        <f t="shared" si="9"/>
        <v>7646.7000000000007</v>
      </c>
      <c r="AW28" s="791">
        <f t="shared" si="9"/>
        <v>1250.8</v>
      </c>
      <c r="AX28" s="791">
        <f t="shared" si="9"/>
        <v>5806.7000000000007</v>
      </c>
      <c r="AY28" s="791">
        <f t="shared" si="9"/>
        <v>1250.8</v>
      </c>
      <c r="AZ28" s="791">
        <f t="shared" si="9"/>
        <v>11058.5</v>
      </c>
      <c r="BA28" s="791">
        <f t="shared" si="9"/>
        <v>1250.8</v>
      </c>
      <c r="BB28" s="791">
        <f t="shared" si="9"/>
        <v>5806.7000000000007</v>
      </c>
      <c r="BC28" s="791">
        <f t="shared" si="9"/>
        <v>1250.8</v>
      </c>
      <c r="BD28" s="791">
        <f t="shared" si="9"/>
        <v>14948.7</v>
      </c>
    </row>
    <row r="29" spans="1:56">
      <c r="C29" s="792" t="s">
        <v>323</v>
      </c>
      <c r="P29" s="793" t="e">
        <f>SUM(F28:P28)/P4</f>
        <v>#VALUE!</v>
      </c>
      <c r="Q29" s="794"/>
      <c r="AJ29" s="793" t="e">
        <f>SUM(F28:AJ28)/AJ4</f>
        <v>#VALUE!</v>
      </c>
      <c r="AK29" s="794"/>
      <c r="BD29" s="793" t="e">
        <f>SUM(F28:BD28)/BD4</f>
        <v>#VALUE!</v>
      </c>
    </row>
    <row r="30" spans="1:56">
      <c r="G30" s="799"/>
      <c r="H30" s="799"/>
      <c r="I30" s="799"/>
      <c r="J30" s="799"/>
      <c r="K30" s="799"/>
      <c r="L30" s="799"/>
      <c r="M30" s="799"/>
      <c r="N30" s="799"/>
      <c r="O30" s="799"/>
      <c r="P30" s="800"/>
      <c r="Q30" s="799"/>
      <c r="R30" s="799"/>
      <c r="S30" s="799"/>
      <c r="T30" s="799"/>
      <c r="U30" s="799"/>
      <c r="V30" s="799"/>
      <c r="W30" s="799"/>
      <c r="X30" s="799"/>
      <c r="Y30" s="799"/>
      <c r="Z30" s="799"/>
      <c r="AA30" s="799"/>
      <c r="AB30" s="799"/>
      <c r="AC30" s="799"/>
      <c r="AD30" s="799"/>
      <c r="AE30" s="799"/>
      <c r="AF30" s="799"/>
      <c r="AG30" s="799"/>
      <c r="AH30" s="799"/>
      <c r="AI30" s="799"/>
      <c r="AJ30" s="799"/>
      <c r="AK30" s="799"/>
      <c r="AL30" s="799"/>
      <c r="AM30" s="799"/>
      <c r="AN30" s="799"/>
      <c r="AO30" s="799"/>
      <c r="AP30" s="799"/>
      <c r="AQ30" s="799"/>
      <c r="AR30" s="799"/>
      <c r="AS30" s="799"/>
      <c r="AT30" s="799"/>
      <c r="AU30" s="799"/>
      <c r="AV30" s="799"/>
      <c r="AW30" s="799"/>
      <c r="AX30" s="799"/>
      <c r="AY30" s="799"/>
      <c r="AZ30" s="799"/>
      <c r="BA30" s="799"/>
      <c r="BB30" s="799"/>
      <c r="BC30" s="799"/>
      <c r="BD30" s="799"/>
    </row>
    <row r="31" spans="1:56">
      <c r="O31" s="786"/>
    </row>
    <row r="32" spans="1:56">
      <c r="A32" s="755" t="s">
        <v>331</v>
      </c>
      <c r="O32" s="799"/>
    </row>
    <row r="33" spans="1:56">
      <c r="A33" s="765">
        <v>1</v>
      </c>
      <c r="B33" s="801" t="s">
        <v>533</v>
      </c>
      <c r="C33" s="760" t="s">
        <v>333</v>
      </c>
      <c r="D33" s="758">
        <v>1</v>
      </c>
      <c r="E33" s="802">
        <v>5543.68</v>
      </c>
      <c r="F33" s="802"/>
      <c r="G33" s="762"/>
      <c r="H33" s="762"/>
      <c r="I33" s="762">
        <f>D33*E33</f>
        <v>5543.68</v>
      </c>
      <c r="J33" s="762"/>
      <c r="K33" s="762"/>
      <c r="L33" s="762">
        <f>D33*E33</f>
        <v>5543.68</v>
      </c>
      <c r="M33" s="762"/>
      <c r="N33" s="762"/>
      <c r="O33" s="762">
        <f>D33*E33</f>
        <v>5543.68</v>
      </c>
      <c r="P33" s="764"/>
      <c r="Q33" s="762"/>
      <c r="R33" s="762"/>
      <c r="S33" s="762"/>
      <c r="T33" s="762">
        <f>D33*E33</f>
        <v>5543.68</v>
      </c>
      <c r="U33" s="762"/>
      <c r="V33" s="762"/>
      <c r="W33" s="762"/>
      <c r="X33" s="762"/>
      <c r="Y33" s="762"/>
      <c r="Z33" s="762">
        <f>D33*E33</f>
        <v>5543.68</v>
      </c>
      <c r="AA33" s="762"/>
      <c r="AB33" s="762"/>
      <c r="AC33" s="762"/>
      <c r="AD33" s="762"/>
      <c r="AE33" s="762"/>
      <c r="AF33" s="762">
        <f>D33*E33</f>
        <v>5543.68</v>
      </c>
      <c r="AG33" s="762"/>
      <c r="AH33" s="762"/>
      <c r="AI33" s="762"/>
      <c r="AJ33" s="762"/>
      <c r="AK33" s="762"/>
      <c r="AL33" s="762">
        <f>D33*E33</f>
        <v>5543.68</v>
      </c>
      <c r="AM33" s="762"/>
      <c r="AN33" s="762"/>
      <c r="AO33" s="762"/>
      <c r="AP33" s="762"/>
      <c r="AQ33" s="762"/>
      <c r="AR33" s="762">
        <f>D33*E33</f>
        <v>5543.68</v>
      </c>
      <c r="AS33" s="762"/>
      <c r="AT33" s="762"/>
      <c r="AU33" s="762"/>
      <c r="AV33" s="762"/>
      <c r="AW33" s="762"/>
      <c r="AX33" s="762">
        <f>D33*E33</f>
        <v>5543.68</v>
      </c>
      <c r="AY33" s="762"/>
      <c r="AZ33" s="762"/>
      <c r="BA33" s="762"/>
      <c r="BB33" s="762"/>
      <c r="BC33" s="762"/>
      <c r="BD33" s="762">
        <f>D33*E33</f>
        <v>5543.68</v>
      </c>
    </row>
    <row r="34" spans="1:56">
      <c r="A34" s="758">
        <v>2</v>
      </c>
      <c r="B34" s="763" t="s">
        <v>534</v>
      </c>
      <c r="C34" s="760" t="s">
        <v>335</v>
      </c>
      <c r="D34" s="758">
        <v>2</v>
      </c>
      <c r="E34" s="802">
        <v>5653.76</v>
      </c>
      <c r="F34" s="802"/>
      <c r="G34" s="762"/>
      <c r="H34" s="762"/>
      <c r="I34" s="762"/>
      <c r="J34" s="762">
        <f>D34*E34</f>
        <v>11307.52</v>
      </c>
      <c r="K34" s="762"/>
      <c r="L34" s="762"/>
      <c r="M34" s="762"/>
      <c r="N34" s="762">
        <f>D34*E34</f>
        <v>11307.52</v>
      </c>
      <c r="O34" s="762"/>
      <c r="P34" s="764"/>
      <c r="Q34" s="762"/>
      <c r="R34" s="762"/>
      <c r="S34" s="762"/>
      <c r="T34" s="762">
        <f>D34*E34</f>
        <v>11307.52</v>
      </c>
      <c r="U34" s="762"/>
      <c r="V34" s="762"/>
      <c r="W34" s="762"/>
      <c r="X34" s="762"/>
      <c r="Y34" s="762"/>
      <c r="Z34" s="762"/>
      <c r="AA34" s="762"/>
      <c r="AB34" s="762">
        <f>D34*E34</f>
        <v>11307.52</v>
      </c>
      <c r="AC34" s="762"/>
      <c r="AD34" s="762"/>
      <c r="AE34" s="762"/>
      <c r="AF34" s="762"/>
      <c r="AG34" s="762"/>
      <c r="AH34" s="762"/>
      <c r="AI34" s="762"/>
      <c r="AJ34" s="762">
        <f>D34*E34</f>
        <v>11307.52</v>
      </c>
      <c r="AK34" s="762"/>
      <c r="AL34" s="762"/>
      <c r="AM34" s="762"/>
      <c r="AN34" s="762"/>
      <c r="AO34" s="762"/>
      <c r="AP34" s="762"/>
      <c r="AQ34" s="762"/>
      <c r="AR34" s="762">
        <f>D34*E34</f>
        <v>11307.52</v>
      </c>
      <c r="AS34" s="762"/>
      <c r="AT34" s="762"/>
      <c r="AU34" s="762"/>
      <c r="AV34" s="762"/>
      <c r="AW34" s="762"/>
      <c r="AX34" s="762"/>
      <c r="AY34" s="762"/>
      <c r="AZ34" s="762">
        <f>D34*E34</f>
        <v>11307.52</v>
      </c>
      <c r="BA34" s="762"/>
      <c r="BB34" s="762"/>
      <c r="BC34" s="762"/>
      <c r="BD34" s="762"/>
    </row>
    <row r="35" spans="1:56">
      <c r="A35" s="758">
        <v>3</v>
      </c>
      <c r="B35" s="759" t="s">
        <v>535</v>
      </c>
      <c r="C35" s="760" t="s">
        <v>336</v>
      </c>
      <c r="D35" s="758">
        <v>1</v>
      </c>
      <c r="E35" s="802">
        <v>4499.2</v>
      </c>
      <c r="F35" s="802"/>
      <c r="G35" s="762"/>
      <c r="H35" s="762"/>
      <c r="I35" s="762"/>
      <c r="J35" s="762"/>
      <c r="K35" s="762"/>
      <c r="L35" s="762">
        <f>D35*E35</f>
        <v>4499.2</v>
      </c>
      <c r="M35" s="762"/>
      <c r="N35" s="762"/>
      <c r="O35" s="762"/>
      <c r="P35" s="764"/>
      <c r="Q35" s="762"/>
      <c r="R35" s="762"/>
      <c r="S35" s="762"/>
      <c r="T35" s="762">
        <f>D35*E35</f>
        <v>4499.2</v>
      </c>
      <c r="U35" s="762"/>
      <c r="V35" s="762"/>
      <c r="W35" s="762"/>
      <c r="X35" s="762"/>
      <c r="Y35" s="762"/>
      <c r="Z35" s="762"/>
      <c r="AA35" s="762"/>
      <c r="AB35" s="762"/>
      <c r="AC35" s="762"/>
      <c r="AD35" s="762"/>
      <c r="AE35" s="762"/>
      <c r="AF35" s="762">
        <f>D35*E35</f>
        <v>4499.2</v>
      </c>
      <c r="AG35" s="762"/>
      <c r="AH35" s="762"/>
      <c r="AI35" s="762"/>
      <c r="AJ35" s="762"/>
      <c r="AK35" s="762"/>
      <c r="AL35" s="762"/>
      <c r="AM35" s="762"/>
      <c r="AN35" s="762"/>
      <c r="AO35" s="762"/>
      <c r="AP35" s="762"/>
      <c r="AQ35" s="762"/>
      <c r="AR35" s="762">
        <f>D35*E35</f>
        <v>4499.2</v>
      </c>
      <c r="AS35" s="762"/>
      <c r="AT35" s="762"/>
      <c r="AU35" s="762"/>
      <c r="AV35" s="762"/>
      <c r="AW35" s="762"/>
      <c r="AX35" s="762"/>
      <c r="AY35" s="762"/>
      <c r="AZ35" s="762"/>
      <c r="BA35" s="762"/>
      <c r="BB35" s="762"/>
      <c r="BC35" s="762"/>
      <c r="BD35" s="762">
        <f>D35*E35</f>
        <v>4499.2</v>
      </c>
    </row>
    <row r="36" spans="1:56">
      <c r="A36" s="765">
        <v>4</v>
      </c>
      <c r="B36" s="763" t="s">
        <v>536</v>
      </c>
      <c r="C36" s="760" t="s">
        <v>338</v>
      </c>
      <c r="D36" s="758">
        <v>2</v>
      </c>
      <c r="E36" s="802">
        <v>4289.28</v>
      </c>
      <c r="F36" s="802"/>
      <c r="G36" s="762"/>
      <c r="H36" s="762"/>
      <c r="I36" s="762"/>
      <c r="J36" s="762"/>
      <c r="K36" s="762"/>
      <c r="L36" s="762">
        <f>D36*E36</f>
        <v>8578.56</v>
      </c>
      <c r="M36" s="762"/>
      <c r="N36" s="762"/>
      <c r="O36" s="762"/>
      <c r="P36" s="764"/>
      <c r="Q36" s="762"/>
      <c r="R36" s="762"/>
      <c r="S36" s="762"/>
      <c r="T36" s="762">
        <f>D36*E36</f>
        <v>8578.56</v>
      </c>
      <c r="U36" s="762"/>
      <c r="V36" s="762"/>
      <c r="W36" s="762"/>
      <c r="X36" s="762"/>
      <c r="Y36" s="762"/>
      <c r="Z36" s="762"/>
      <c r="AA36" s="762"/>
      <c r="AB36" s="762"/>
      <c r="AC36" s="762"/>
      <c r="AD36" s="762"/>
      <c r="AE36" s="762"/>
      <c r="AF36" s="762">
        <f>D36*E36</f>
        <v>8578.56</v>
      </c>
      <c r="AG36" s="762"/>
      <c r="AH36" s="762"/>
      <c r="AI36" s="762"/>
      <c r="AJ36" s="762"/>
      <c r="AK36" s="762"/>
      <c r="AL36" s="762"/>
      <c r="AM36" s="762"/>
      <c r="AN36" s="762"/>
      <c r="AO36" s="762"/>
      <c r="AP36" s="762"/>
      <c r="AQ36" s="762"/>
      <c r="AR36" s="762">
        <f>D36*E36</f>
        <v>8578.56</v>
      </c>
      <c r="AS36" s="762"/>
      <c r="AT36" s="762"/>
      <c r="AU36" s="762"/>
      <c r="AV36" s="762"/>
      <c r="AW36" s="762"/>
      <c r="AX36" s="762"/>
      <c r="AY36" s="762"/>
      <c r="AZ36" s="762"/>
      <c r="BA36" s="762"/>
      <c r="BB36" s="762"/>
      <c r="BC36" s="762"/>
      <c r="BD36" s="762">
        <f>D36*E36</f>
        <v>8578.56</v>
      </c>
    </row>
    <row r="37" spans="1:56">
      <c r="A37" s="758">
        <v>5</v>
      </c>
      <c r="B37" s="803" t="s">
        <v>537</v>
      </c>
      <c r="C37" s="760" t="s">
        <v>340</v>
      </c>
      <c r="D37" s="758">
        <v>1</v>
      </c>
      <c r="E37" s="802">
        <v>2746.88</v>
      </c>
      <c r="F37" s="802"/>
      <c r="G37" s="762"/>
      <c r="H37" s="762"/>
      <c r="I37" s="762"/>
      <c r="J37" s="762"/>
      <c r="K37" s="762"/>
      <c r="L37" s="762">
        <f>D37*E37</f>
        <v>2746.88</v>
      </c>
      <c r="M37" s="762"/>
      <c r="N37" s="762"/>
      <c r="O37" s="762"/>
      <c r="P37" s="764"/>
      <c r="Q37" s="762"/>
      <c r="R37" s="762"/>
      <c r="S37" s="762"/>
      <c r="T37" s="762">
        <f>D37*E37</f>
        <v>2746.88</v>
      </c>
      <c r="U37" s="762"/>
      <c r="V37" s="762"/>
      <c r="W37" s="762"/>
      <c r="X37" s="762"/>
      <c r="Y37" s="762"/>
      <c r="Z37" s="762"/>
      <c r="AA37" s="762"/>
      <c r="AB37" s="762"/>
      <c r="AC37" s="762"/>
      <c r="AD37" s="762"/>
      <c r="AE37" s="762"/>
      <c r="AF37" s="762">
        <f>D37*E37</f>
        <v>2746.88</v>
      </c>
      <c r="AG37" s="762"/>
      <c r="AH37" s="762"/>
      <c r="AI37" s="762"/>
      <c r="AJ37" s="762"/>
      <c r="AK37" s="762"/>
      <c r="AL37" s="762"/>
      <c r="AM37" s="762"/>
      <c r="AN37" s="762"/>
      <c r="AO37" s="762"/>
      <c r="AP37" s="762"/>
      <c r="AQ37" s="762"/>
      <c r="AR37" s="762">
        <f>D37*E37</f>
        <v>2746.88</v>
      </c>
      <c r="AS37" s="762"/>
      <c r="AT37" s="762"/>
      <c r="AU37" s="762"/>
      <c r="AV37" s="762"/>
      <c r="AW37" s="762"/>
      <c r="AX37" s="762"/>
      <c r="AY37" s="762"/>
      <c r="AZ37" s="762"/>
      <c r="BA37" s="762"/>
      <c r="BB37" s="762"/>
      <c r="BC37" s="762"/>
      <c r="BD37" s="762">
        <f>D37*E37</f>
        <v>2746.88</v>
      </c>
    </row>
    <row r="38" spans="1:56">
      <c r="A38" s="758">
        <v>6</v>
      </c>
      <c r="B38" s="763" t="s">
        <v>538</v>
      </c>
      <c r="C38" s="760" t="s">
        <v>342</v>
      </c>
      <c r="D38" s="758">
        <v>1</v>
      </c>
      <c r="E38" s="802">
        <v>5629.4400000000005</v>
      </c>
      <c r="F38" s="802"/>
      <c r="G38" s="762"/>
      <c r="H38" s="762"/>
      <c r="I38" s="762"/>
      <c r="J38" s="762"/>
      <c r="K38" s="762">
        <f>D38*E38</f>
        <v>5629.4400000000005</v>
      </c>
      <c r="L38" s="762"/>
      <c r="M38" s="762"/>
      <c r="N38" s="762"/>
      <c r="O38" s="762"/>
      <c r="P38" s="764">
        <f>D38*E38</f>
        <v>5629.4400000000005</v>
      </c>
      <c r="Q38" s="762"/>
      <c r="R38" s="762"/>
      <c r="S38" s="762"/>
      <c r="T38" s="762"/>
      <c r="U38" s="762"/>
      <c r="V38" s="762"/>
      <c r="W38" s="762"/>
      <c r="X38" s="762"/>
      <c r="Y38" s="762"/>
      <c r="Z38" s="762">
        <f>D38*E38</f>
        <v>5629.4400000000005</v>
      </c>
      <c r="AA38" s="762"/>
      <c r="AB38" s="762"/>
      <c r="AC38" s="762"/>
      <c r="AD38" s="762"/>
      <c r="AE38" s="762"/>
      <c r="AF38" s="762"/>
      <c r="AG38" s="762"/>
      <c r="AH38" s="762"/>
      <c r="AI38" s="762"/>
      <c r="AJ38" s="762">
        <f>D38*E38</f>
        <v>5629.4400000000005</v>
      </c>
      <c r="AK38" s="762"/>
      <c r="AL38" s="762"/>
      <c r="AM38" s="762"/>
      <c r="AN38" s="762"/>
      <c r="AO38" s="762"/>
      <c r="AP38" s="762"/>
      <c r="AQ38" s="762"/>
      <c r="AR38" s="762"/>
      <c r="AS38" s="762"/>
      <c r="AT38" s="762">
        <f>D38*E38</f>
        <v>5629.4400000000005</v>
      </c>
      <c r="AU38" s="762"/>
      <c r="AV38" s="762"/>
      <c r="AW38" s="762"/>
      <c r="AX38" s="762"/>
      <c r="AY38" s="762"/>
      <c r="AZ38" s="762"/>
      <c r="BA38" s="762"/>
      <c r="BB38" s="762"/>
      <c r="BC38" s="762"/>
      <c r="BD38" s="762">
        <f>D38*E38</f>
        <v>5629.4400000000005</v>
      </c>
    </row>
    <row r="39" spans="1:56">
      <c r="A39" s="765">
        <v>7</v>
      </c>
      <c r="B39" s="804" t="s">
        <v>539</v>
      </c>
      <c r="C39" s="760" t="s">
        <v>343</v>
      </c>
      <c r="D39" s="758">
        <v>1</v>
      </c>
      <c r="E39" s="802">
        <v>7165.4400000000005</v>
      </c>
      <c r="F39" s="802"/>
      <c r="G39" s="762"/>
      <c r="H39" s="762"/>
      <c r="I39" s="762"/>
      <c r="J39" s="762"/>
      <c r="K39" s="762">
        <f>D39*E39</f>
        <v>7165.4400000000005</v>
      </c>
      <c r="L39" s="762"/>
      <c r="M39" s="762"/>
      <c r="N39" s="762"/>
      <c r="O39" s="762"/>
      <c r="P39" s="764">
        <f>D39*E39</f>
        <v>7165.4400000000005</v>
      </c>
      <c r="Q39" s="762"/>
      <c r="R39" s="762"/>
      <c r="S39" s="762"/>
      <c r="T39" s="762"/>
      <c r="U39" s="762"/>
      <c r="V39" s="762"/>
      <c r="W39" s="762"/>
      <c r="X39" s="762"/>
      <c r="Y39" s="762"/>
      <c r="Z39" s="762">
        <f>D39*E39</f>
        <v>7165.4400000000005</v>
      </c>
      <c r="AA39" s="762"/>
      <c r="AB39" s="762"/>
      <c r="AC39" s="762"/>
      <c r="AD39" s="762"/>
      <c r="AE39" s="762"/>
      <c r="AF39" s="762"/>
      <c r="AG39" s="762"/>
      <c r="AH39" s="762"/>
      <c r="AI39" s="762"/>
      <c r="AJ39" s="762">
        <f>D39*E39</f>
        <v>7165.4400000000005</v>
      </c>
      <c r="AK39" s="762"/>
      <c r="AL39" s="762"/>
      <c r="AM39" s="762"/>
      <c r="AN39" s="762"/>
      <c r="AO39" s="762"/>
      <c r="AP39" s="762"/>
      <c r="AQ39" s="762"/>
      <c r="AR39" s="762"/>
      <c r="AS39" s="762"/>
      <c r="AT39" s="762">
        <f>D39*E39</f>
        <v>7165.4400000000005</v>
      </c>
      <c r="AU39" s="762"/>
      <c r="AV39" s="762"/>
      <c r="AW39" s="762"/>
      <c r="AX39" s="762"/>
      <c r="AY39" s="762"/>
      <c r="AZ39" s="762"/>
      <c r="BA39" s="762"/>
      <c r="BB39" s="762"/>
      <c r="BC39" s="762"/>
      <c r="BD39" s="762">
        <f>D39*E39</f>
        <v>7165.4400000000005</v>
      </c>
    </row>
    <row r="40" spans="1:56">
      <c r="A40" s="758">
        <v>8</v>
      </c>
      <c r="B40" s="804" t="s">
        <v>540</v>
      </c>
      <c r="C40" s="760" t="s">
        <v>345</v>
      </c>
      <c r="D40" s="758">
        <v>2</v>
      </c>
      <c r="E40" s="802">
        <v>7191.04</v>
      </c>
      <c r="F40" s="802"/>
      <c r="G40" s="762"/>
      <c r="H40" s="762"/>
      <c r="I40" s="762"/>
      <c r="J40" s="762"/>
      <c r="K40" s="762"/>
      <c r="L40" s="762"/>
      <c r="M40" s="762"/>
      <c r="N40" s="762"/>
      <c r="O40" s="762"/>
      <c r="P40" s="764"/>
      <c r="Q40" s="762"/>
      <c r="R40" s="762">
        <f>D40*E40</f>
        <v>14382.08</v>
      </c>
      <c r="S40" s="762"/>
      <c r="T40" s="762"/>
      <c r="U40" s="762"/>
      <c r="V40" s="762"/>
      <c r="W40" s="762"/>
      <c r="X40" s="762"/>
      <c r="Y40" s="762"/>
      <c r="Z40" s="762"/>
      <c r="AA40" s="762"/>
      <c r="AB40" s="762"/>
      <c r="AC40" s="762"/>
      <c r="AD40" s="762">
        <f>D40*E40</f>
        <v>14382.08</v>
      </c>
      <c r="AE40" s="762"/>
      <c r="AF40" s="762"/>
      <c r="AG40" s="762"/>
      <c r="AH40" s="762"/>
      <c r="AI40" s="762"/>
      <c r="AJ40" s="762"/>
      <c r="AK40" s="762"/>
      <c r="AL40" s="762"/>
      <c r="AM40" s="762"/>
      <c r="AN40" s="762"/>
      <c r="AO40" s="762"/>
      <c r="AP40" s="762">
        <f>D40*E40</f>
        <v>14382.08</v>
      </c>
      <c r="AQ40" s="762"/>
      <c r="AR40" s="762"/>
      <c r="AS40" s="762"/>
      <c r="AT40" s="762"/>
      <c r="AU40" s="762"/>
      <c r="AV40" s="762"/>
      <c r="AW40" s="762"/>
      <c r="AX40" s="762"/>
      <c r="AY40" s="762"/>
      <c r="AZ40" s="762"/>
      <c r="BA40" s="762"/>
      <c r="BB40" s="762">
        <f>D40*E40</f>
        <v>14382.08</v>
      </c>
      <c r="BC40" s="762"/>
      <c r="BD40" s="758"/>
    </row>
    <row r="41" spans="1:56">
      <c r="A41" s="758">
        <v>9</v>
      </c>
      <c r="B41" s="801" t="s">
        <v>541</v>
      </c>
      <c r="C41" s="760" t="s">
        <v>347</v>
      </c>
      <c r="D41" s="758">
        <v>2</v>
      </c>
      <c r="E41" s="802">
        <v>2103.04</v>
      </c>
      <c r="F41" s="802"/>
      <c r="G41" s="762"/>
      <c r="H41" s="762"/>
      <c r="I41" s="762"/>
      <c r="J41" s="762"/>
      <c r="K41" s="762"/>
      <c r="L41" s="762"/>
      <c r="M41" s="762"/>
      <c r="N41" s="762"/>
      <c r="O41" s="762"/>
      <c r="P41" s="764"/>
      <c r="Q41" s="762"/>
      <c r="R41" s="762">
        <f>D41*E41</f>
        <v>4206.08</v>
      </c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>
        <f>D41*E41</f>
        <v>4206.08</v>
      </c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>
        <f>D41*E41</f>
        <v>4206.08</v>
      </c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>
        <f>D41*E41</f>
        <v>4206.08</v>
      </c>
      <c r="BC41" s="762"/>
      <c r="BD41" s="758"/>
    </row>
    <row r="42" spans="1:56">
      <c r="A42" s="765">
        <v>10</v>
      </c>
      <c r="B42" s="803" t="s">
        <v>542</v>
      </c>
      <c r="C42" s="760" t="s">
        <v>349</v>
      </c>
      <c r="D42" s="758">
        <v>2</v>
      </c>
      <c r="E42" s="802">
        <v>785.92000000000007</v>
      </c>
      <c r="F42" s="802"/>
      <c r="G42" s="762"/>
      <c r="H42" s="762"/>
      <c r="I42" s="762"/>
      <c r="J42" s="762"/>
      <c r="K42" s="762"/>
      <c r="L42" s="762"/>
      <c r="M42" s="762"/>
      <c r="N42" s="762"/>
      <c r="O42" s="762"/>
      <c r="P42" s="764"/>
      <c r="Q42" s="762"/>
      <c r="R42" s="762">
        <f>D42*E42</f>
        <v>1571.8400000000001</v>
      </c>
      <c r="S42" s="762"/>
      <c r="T42" s="762"/>
      <c r="U42" s="762"/>
      <c r="V42" s="762"/>
      <c r="W42" s="762"/>
      <c r="X42" s="762"/>
      <c r="Y42" s="762"/>
      <c r="Z42" s="762"/>
      <c r="AA42" s="762"/>
      <c r="AB42" s="762"/>
      <c r="AC42" s="762"/>
      <c r="AD42" s="762">
        <f>D42*E42</f>
        <v>1571.8400000000001</v>
      </c>
      <c r="AE42" s="762"/>
      <c r="AF42" s="762"/>
      <c r="AG42" s="762"/>
      <c r="AH42" s="762"/>
      <c r="AI42" s="762"/>
      <c r="AJ42" s="762"/>
      <c r="AK42" s="762"/>
      <c r="AL42" s="762"/>
      <c r="AM42" s="762"/>
      <c r="AN42" s="762"/>
      <c r="AO42" s="762"/>
      <c r="AP42" s="762">
        <f>D42*E42</f>
        <v>1571.8400000000001</v>
      </c>
      <c r="AQ42" s="762"/>
      <c r="AR42" s="762"/>
      <c r="AS42" s="762"/>
      <c r="AT42" s="762"/>
      <c r="AU42" s="762"/>
      <c r="AV42" s="762"/>
      <c r="AW42" s="762"/>
      <c r="AX42" s="762"/>
      <c r="AY42" s="762"/>
      <c r="AZ42" s="762"/>
      <c r="BA42" s="762"/>
      <c r="BB42" s="762">
        <f>D42*E42</f>
        <v>1571.8400000000001</v>
      </c>
      <c r="BC42" s="762"/>
      <c r="BD42" s="758"/>
    </row>
    <row r="43" spans="1:56">
      <c r="A43" s="758">
        <v>11</v>
      </c>
      <c r="B43" s="804" t="s">
        <v>350</v>
      </c>
      <c r="C43" s="760" t="s">
        <v>351</v>
      </c>
      <c r="D43" s="758">
        <v>1</v>
      </c>
      <c r="E43" s="802">
        <v>5194.24</v>
      </c>
      <c r="F43" s="802"/>
      <c r="G43" s="762"/>
      <c r="H43" s="762"/>
      <c r="I43" s="762"/>
      <c r="J43" s="762"/>
      <c r="K43" s="762"/>
      <c r="L43" s="762"/>
      <c r="M43" s="762"/>
      <c r="N43" s="762"/>
      <c r="O43" s="762"/>
      <c r="P43" s="764">
        <f>D43*E43</f>
        <v>5194.24</v>
      </c>
      <c r="Q43" s="762"/>
      <c r="R43" s="762"/>
      <c r="S43" s="762"/>
      <c r="T43" s="762"/>
      <c r="U43" s="762"/>
      <c r="V43" s="762"/>
      <c r="W43" s="762"/>
      <c r="X43" s="762"/>
      <c r="Y43" s="762"/>
      <c r="Z43" s="762"/>
      <c r="AA43" s="762"/>
      <c r="AB43" s="762"/>
      <c r="AC43" s="762"/>
      <c r="AD43" s="762"/>
      <c r="AE43" s="762"/>
      <c r="AF43" s="762"/>
      <c r="AG43" s="762"/>
      <c r="AH43" s="762"/>
      <c r="AI43" s="762"/>
      <c r="AJ43" s="762">
        <f>D43*E43</f>
        <v>5194.24</v>
      </c>
      <c r="AK43" s="762"/>
      <c r="AL43" s="762"/>
      <c r="AM43" s="762"/>
      <c r="AN43" s="762"/>
      <c r="AO43" s="762"/>
      <c r="AP43" s="762"/>
      <c r="AQ43" s="762"/>
      <c r="AR43" s="762"/>
      <c r="AS43" s="762"/>
      <c r="AT43" s="762"/>
      <c r="AU43" s="762"/>
      <c r="AV43" s="762"/>
      <c r="AW43" s="762"/>
      <c r="AX43" s="762"/>
      <c r="AY43" s="762"/>
      <c r="AZ43" s="762"/>
      <c r="BA43" s="762"/>
      <c r="BB43" s="762"/>
      <c r="BC43" s="762"/>
      <c r="BD43" s="762">
        <f>D43*E43</f>
        <v>5194.24</v>
      </c>
    </row>
    <row r="44" spans="1:56">
      <c r="A44" s="758">
        <v>12</v>
      </c>
      <c r="B44" s="801" t="s">
        <v>352</v>
      </c>
      <c r="C44" s="760" t="s">
        <v>353</v>
      </c>
      <c r="D44" s="758">
        <v>2.2000000000000002</v>
      </c>
      <c r="E44" s="805">
        <f>[7]Master!D17</f>
        <v>324.5</v>
      </c>
      <c r="F44" s="762"/>
      <c r="G44" s="762"/>
      <c r="H44" s="762"/>
      <c r="I44" s="762"/>
      <c r="J44" s="762"/>
      <c r="K44" s="762"/>
      <c r="L44" s="762"/>
      <c r="M44" s="762"/>
      <c r="N44" s="762">
        <f>D44*E44</f>
        <v>713.90000000000009</v>
      </c>
      <c r="O44" s="762"/>
      <c r="P44" s="764"/>
      <c r="Q44" s="762"/>
      <c r="R44" s="762"/>
      <c r="S44" s="762"/>
      <c r="T44" s="762"/>
      <c r="U44" s="762"/>
      <c r="V44" s="762"/>
      <c r="W44" s="762"/>
      <c r="X44" s="762"/>
      <c r="Y44" s="762"/>
      <c r="Z44" s="762"/>
      <c r="AA44" s="762"/>
      <c r="AB44" s="762">
        <f>D44*E44</f>
        <v>713.90000000000009</v>
      </c>
      <c r="AC44" s="762"/>
      <c r="AD44" s="762"/>
      <c r="AE44" s="762"/>
      <c r="AF44" s="762"/>
      <c r="AG44" s="762"/>
      <c r="AH44" s="762"/>
      <c r="AI44" s="762"/>
      <c r="AJ44" s="762"/>
      <c r="AK44" s="762"/>
      <c r="AL44" s="762"/>
      <c r="AM44" s="762"/>
      <c r="AN44" s="762"/>
      <c r="AO44" s="762"/>
      <c r="AP44" s="762"/>
      <c r="AQ44" s="762"/>
      <c r="AR44" s="762">
        <f>D44*E44</f>
        <v>713.90000000000009</v>
      </c>
      <c r="AS44" s="762"/>
      <c r="AT44" s="762"/>
      <c r="AU44" s="762"/>
      <c r="AV44" s="762"/>
      <c r="AW44" s="762"/>
      <c r="AX44" s="762"/>
      <c r="AY44" s="762"/>
      <c r="AZ44" s="762"/>
      <c r="BA44" s="762"/>
      <c r="BB44" s="762"/>
      <c r="BC44" s="762"/>
      <c r="BD44" s="762"/>
    </row>
    <row r="45" spans="1:56">
      <c r="A45" s="755" t="s">
        <v>354</v>
      </c>
      <c r="B45" s="752"/>
      <c r="C45" s="806"/>
    </row>
    <row r="46" spans="1:56">
      <c r="A46" s="758">
        <v>1</v>
      </c>
      <c r="B46" s="795" t="s">
        <v>327</v>
      </c>
      <c r="C46" s="760" t="s">
        <v>355</v>
      </c>
      <c r="D46" s="758">
        <v>0.5</v>
      </c>
      <c r="E46" s="761">
        <f>[7]Master!$D$6</f>
        <v>560.5</v>
      </c>
      <c r="F46" s="762"/>
      <c r="G46" s="762"/>
      <c r="H46" s="762"/>
      <c r="I46" s="762">
        <f>$D$46*$E$46</f>
        <v>280.25</v>
      </c>
      <c r="J46" s="762"/>
      <c r="K46" s="762"/>
      <c r="L46" s="762">
        <f>$D$46*$E$46</f>
        <v>280.25</v>
      </c>
      <c r="M46" s="762"/>
      <c r="N46" s="762"/>
      <c r="O46" s="762">
        <f>$D$46*$E$46</f>
        <v>280.25</v>
      </c>
      <c r="P46" s="764"/>
      <c r="Q46" s="762"/>
      <c r="R46" s="762"/>
      <c r="S46" s="762"/>
      <c r="T46" s="807"/>
      <c r="U46" s="807"/>
      <c r="V46" s="762"/>
      <c r="W46" s="762"/>
      <c r="X46" s="762"/>
      <c r="Y46" s="762"/>
      <c r="Z46" s="762">
        <f>$D$46*$E$46</f>
        <v>280.25</v>
      </c>
      <c r="AA46" s="762"/>
      <c r="AB46" s="762"/>
      <c r="AC46" s="762"/>
      <c r="AD46" s="762"/>
      <c r="AE46" s="762"/>
      <c r="AF46" s="762">
        <f>$D$46*$E$46</f>
        <v>280.25</v>
      </c>
      <c r="AG46" s="762"/>
      <c r="AH46" s="762"/>
      <c r="AI46" s="762"/>
      <c r="AJ46" s="762"/>
      <c r="AK46" s="762"/>
      <c r="AL46" s="762">
        <f>$D$46*$E$46</f>
        <v>280.25</v>
      </c>
      <c r="AM46" s="762"/>
      <c r="AN46" s="762"/>
      <c r="AO46" s="762"/>
      <c r="AP46" s="762"/>
      <c r="AQ46" s="762"/>
      <c r="AR46" s="807"/>
      <c r="AS46" s="807"/>
      <c r="AT46" s="762"/>
      <c r="AU46" s="762"/>
      <c r="AV46" s="762"/>
      <c r="AW46" s="762"/>
      <c r="AX46" s="762">
        <f>$D$46*$E$46</f>
        <v>280.25</v>
      </c>
      <c r="AY46" s="762"/>
      <c r="AZ46" s="762"/>
      <c r="BA46" s="762"/>
      <c r="BB46" s="762"/>
      <c r="BC46" s="762"/>
      <c r="BD46" s="762">
        <f>$D$46*$E$46</f>
        <v>280.25</v>
      </c>
    </row>
    <row r="47" spans="1:56">
      <c r="A47" s="758">
        <v>2</v>
      </c>
      <c r="B47" s="795" t="s">
        <v>327</v>
      </c>
      <c r="C47" s="760" t="s">
        <v>356</v>
      </c>
      <c r="D47" s="758">
        <v>1.1000000000000001</v>
      </c>
      <c r="E47" s="761">
        <f>[7]Master!$D$6</f>
        <v>560.5</v>
      </c>
      <c r="F47" s="762"/>
      <c r="G47" s="762"/>
      <c r="H47" s="762"/>
      <c r="I47" s="762"/>
      <c r="J47" s="762">
        <f>$D$47*$E$47</f>
        <v>616.55000000000007</v>
      </c>
      <c r="K47" s="762"/>
      <c r="L47" s="762"/>
      <c r="M47" s="762"/>
      <c r="N47" s="762">
        <f>$D$47*$E$47</f>
        <v>616.55000000000007</v>
      </c>
      <c r="O47" s="762"/>
      <c r="P47" s="764"/>
      <c r="Q47" s="762"/>
      <c r="R47" s="762"/>
      <c r="S47" s="762"/>
      <c r="T47" s="807">
        <f>$D$47*$E$47</f>
        <v>616.55000000000007</v>
      </c>
      <c r="U47" s="807"/>
      <c r="V47" s="762"/>
      <c r="W47" s="762"/>
      <c r="X47" s="762"/>
      <c r="Y47" s="762"/>
      <c r="Z47" s="762"/>
      <c r="AA47" s="762"/>
      <c r="AB47" s="762">
        <f>$D$47*$E$47</f>
        <v>616.55000000000007</v>
      </c>
      <c r="AC47" s="762"/>
      <c r="AD47" s="762"/>
      <c r="AE47" s="762"/>
      <c r="AF47" s="762"/>
      <c r="AG47" s="762"/>
      <c r="AH47" s="762"/>
      <c r="AI47" s="762"/>
      <c r="AJ47" s="762">
        <f>$D$47*$E$47</f>
        <v>616.55000000000007</v>
      </c>
      <c r="AK47" s="762"/>
      <c r="AL47" s="762"/>
      <c r="AM47" s="762"/>
      <c r="AN47" s="762"/>
      <c r="AO47" s="762"/>
      <c r="AP47" s="762"/>
      <c r="AQ47" s="762"/>
      <c r="AR47" s="807">
        <f>$D$47*$E$47</f>
        <v>616.55000000000007</v>
      </c>
      <c r="AS47" s="807"/>
      <c r="AT47" s="762"/>
      <c r="AU47" s="762"/>
      <c r="AV47" s="762"/>
      <c r="AW47" s="762"/>
      <c r="AX47" s="762"/>
      <c r="AY47" s="762"/>
      <c r="AZ47" s="762">
        <f>$D$47*$E$47</f>
        <v>616.55000000000007</v>
      </c>
      <c r="BA47" s="762"/>
      <c r="BB47" s="762"/>
      <c r="BC47" s="762"/>
      <c r="BD47" s="762"/>
    </row>
    <row r="48" spans="1:56">
      <c r="A48" s="758">
        <v>3</v>
      </c>
      <c r="B48" s="795" t="s">
        <v>327</v>
      </c>
      <c r="C48" s="760" t="s">
        <v>357</v>
      </c>
      <c r="D48" s="808">
        <v>0.9</v>
      </c>
      <c r="E48" s="761">
        <f>[7]Master!$D$6</f>
        <v>560.5</v>
      </c>
      <c r="F48" s="762"/>
      <c r="G48" s="762"/>
      <c r="H48" s="762"/>
      <c r="I48" s="762"/>
      <c r="J48" s="762"/>
      <c r="K48" s="762"/>
      <c r="L48" s="762">
        <f>$D$48*$E$48</f>
        <v>504.45</v>
      </c>
      <c r="M48" s="762"/>
      <c r="N48" s="762"/>
      <c r="O48" s="762"/>
      <c r="P48" s="764"/>
      <c r="Q48" s="762"/>
      <c r="R48" s="762"/>
      <c r="S48" s="762"/>
      <c r="T48" s="762">
        <f>$D$48*$E$48</f>
        <v>504.45</v>
      </c>
      <c r="U48" s="762"/>
      <c r="V48" s="762"/>
      <c r="W48" s="762"/>
      <c r="X48" s="762"/>
      <c r="Y48" s="762"/>
      <c r="Z48" s="762"/>
      <c r="AA48" s="762"/>
      <c r="AB48" s="762"/>
      <c r="AC48" s="762"/>
      <c r="AD48" s="762"/>
      <c r="AE48" s="762"/>
      <c r="AF48" s="762">
        <f>$D$48*$E$48</f>
        <v>504.45</v>
      </c>
      <c r="AG48" s="762"/>
      <c r="AH48" s="762"/>
      <c r="AI48" s="762"/>
      <c r="AJ48" s="762"/>
      <c r="AK48" s="762"/>
      <c r="AL48" s="762"/>
      <c r="AM48" s="762"/>
      <c r="AN48" s="762"/>
      <c r="AO48" s="762"/>
      <c r="AP48" s="762"/>
      <c r="AQ48" s="762"/>
      <c r="AR48" s="762">
        <f>$D$48*$E$48</f>
        <v>504.45</v>
      </c>
      <c r="AS48" s="762"/>
      <c r="AT48" s="762"/>
      <c r="AU48" s="762"/>
      <c r="AV48" s="762"/>
      <c r="AW48" s="762"/>
      <c r="AX48" s="762"/>
      <c r="AY48" s="762"/>
      <c r="AZ48" s="762"/>
      <c r="BA48" s="762"/>
      <c r="BB48" s="762"/>
      <c r="BC48" s="762"/>
      <c r="BD48" s="762">
        <f>$D$48*$E$48</f>
        <v>504.45</v>
      </c>
    </row>
    <row r="49" spans="1:57">
      <c r="A49" s="758">
        <v>4</v>
      </c>
      <c r="B49" s="795" t="s">
        <v>327</v>
      </c>
      <c r="C49" s="760" t="s">
        <v>358</v>
      </c>
      <c r="D49" s="758">
        <v>0.1</v>
      </c>
      <c r="E49" s="761">
        <f>[7]Master!$D$6</f>
        <v>560.5</v>
      </c>
      <c r="F49" s="762"/>
      <c r="G49" s="762"/>
      <c r="H49" s="762"/>
      <c r="I49" s="762"/>
      <c r="J49" s="762"/>
      <c r="K49" s="762"/>
      <c r="L49" s="762">
        <f>$E$49*$D$49</f>
        <v>56.050000000000004</v>
      </c>
      <c r="M49" s="762"/>
      <c r="N49" s="762"/>
      <c r="O49" s="762"/>
      <c r="P49" s="764"/>
      <c r="Q49" s="762"/>
      <c r="R49" s="762"/>
      <c r="S49" s="762"/>
      <c r="T49" s="762">
        <f>$E$49*$D$49</f>
        <v>56.050000000000004</v>
      </c>
      <c r="U49" s="762"/>
      <c r="V49" s="762"/>
      <c r="W49" s="762"/>
      <c r="X49" s="762"/>
      <c r="Y49" s="762"/>
      <c r="Z49" s="762"/>
      <c r="AA49" s="762"/>
      <c r="AB49" s="762"/>
      <c r="AC49" s="762"/>
      <c r="AD49" s="762"/>
      <c r="AE49" s="762"/>
      <c r="AF49" s="762">
        <f>$E$49*$D$49</f>
        <v>56.050000000000004</v>
      </c>
      <c r="AG49" s="762"/>
      <c r="AH49" s="762"/>
      <c r="AI49" s="762"/>
      <c r="AJ49" s="762"/>
      <c r="AK49" s="762"/>
      <c r="AL49" s="762"/>
      <c r="AM49" s="762"/>
      <c r="AN49" s="762"/>
      <c r="AO49" s="762"/>
      <c r="AP49" s="762"/>
      <c r="AQ49" s="762"/>
      <c r="AR49" s="762">
        <f>$E$49*$D$49</f>
        <v>56.050000000000004</v>
      </c>
      <c r="AS49" s="762"/>
      <c r="AT49" s="762"/>
      <c r="AU49" s="762"/>
      <c r="AV49" s="762"/>
      <c r="AW49" s="762"/>
      <c r="AX49" s="762"/>
      <c r="AY49" s="762"/>
      <c r="AZ49" s="762"/>
      <c r="BA49" s="762"/>
      <c r="BB49" s="762"/>
      <c r="BC49" s="762"/>
      <c r="BD49" s="762">
        <f>$E$49*$D$49</f>
        <v>56.050000000000004</v>
      </c>
    </row>
    <row r="50" spans="1:57">
      <c r="A50" s="758">
        <v>5</v>
      </c>
      <c r="B50" s="795" t="s">
        <v>327</v>
      </c>
      <c r="C50" s="760" t="s">
        <v>359</v>
      </c>
      <c r="D50" s="758">
        <v>2.2000000000000002</v>
      </c>
      <c r="E50" s="761">
        <f>[7]Master!$D$6</f>
        <v>560.5</v>
      </c>
      <c r="F50" s="762"/>
      <c r="G50" s="762"/>
      <c r="H50" s="762"/>
      <c r="I50" s="762"/>
      <c r="J50" s="762"/>
      <c r="K50" s="762">
        <f>$D$50*$E$50</f>
        <v>1233.1000000000001</v>
      </c>
      <c r="L50" s="762"/>
      <c r="M50" s="762"/>
      <c r="N50" s="762"/>
      <c r="O50" s="762"/>
      <c r="P50" s="764">
        <f>$D$50*$E$50</f>
        <v>1233.1000000000001</v>
      </c>
      <c r="Q50" s="762"/>
      <c r="R50" s="762"/>
      <c r="S50" s="762"/>
      <c r="T50" s="762"/>
      <c r="U50" s="762"/>
      <c r="V50" s="762"/>
      <c r="W50" s="762"/>
      <c r="X50" s="762"/>
      <c r="Y50" s="762"/>
      <c r="Z50" s="762">
        <f>$D$50*$E$50</f>
        <v>1233.1000000000001</v>
      </c>
      <c r="AA50" s="762"/>
      <c r="AB50" s="762"/>
      <c r="AC50" s="762"/>
      <c r="AD50" s="762"/>
      <c r="AE50" s="762"/>
      <c r="AF50" s="762"/>
      <c r="AG50" s="762"/>
      <c r="AH50" s="762"/>
      <c r="AI50" s="762"/>
      <c r="AJ50" s="762">
        <f>$D$50*$E$50</f>
        <v>1233.1000000000001</v>
      </c>
      <c r="AK50" s="762"/>
      <c r="AL50" s="762"/>
      <c r="AM50" s="762"/>
      <c r="AN50" s="762"/>
      <c r="AO50" s="762"/>
      <c r="AP50" s="762"/>
      <c r="AQ50" s="762"/>
      <c r="AR50" s="762"/>
      <c r="AS50" s="762"/>
      <c r="AT50" s="762">
        <f>$D$50*$E$50</f>
        <v>1233.1000000000001</v>
      </c>
      <c r="AU50" s="762"/>
      <c r="AV50" s="762"/>
      <c r="AW50" s="762"/>
      <c r="AX50" s="762"/>
      <c r="AY50" s="762"/>
      <c r="AZ50" s="762"/>
      <c r="BA50" s="762"/>
      <c r="BB50" s="762"/>
      <c r="BC50" s="762"/>
      <c r="BD50" s="762">
        <f>$D$50*$E$50</f>
        <v>1233.1000000000001</v>
      </c>
    </row>
    <row r="51" spans="1:57">
      <c r="A51" s="758">
        <v>6</v>
      </c>
      <c r="B51" s="795" t="s">
        <v>327</v>
      </c>
      <c r="C51" s="760" t="s">
        <v>360</v>
      </c>
      <c r="D51" s="758">
        <v>2.2000000000000002</v>
      </c>
      <c r="E51" s="761">
        <f>[7]Master!$D$6</f>
        <v>560.5</v>
      </c>
      <c r="F51" s="762"/>
      <c r="G51" s="762"/>
      <c r="H51" s="762"/>
      <c r="I51" s="762"/>
      <c r="J51" s="762"/>
      <c r="K51" s="762"/>
      <c r="L51" s="762"/>
      <c r="M51" s="762"/>
      <c r="N51" s="762"/>
      <c r="O51" s="762"/>
      <c r="P51" s="764"/>
      <c r="Q51" s="762"/>
      <c r="R51" s="762">
        <f>$D$51*$E$51</f>
        <v>1233.1000000000001</v>
      </c>
      <c r="S51" s="762"/>
      <c r="T51" s="762"/>
      <c r="U51" s="762"/>
      <c r="V51" s="762"/>
      <c r="W51" s="762"/>
      <c r="X51" s="762"/>
      <c r="Y51" s="762"/>
      <c r="Z51" s="762"/>
      <c r="AA51" s="762"/>
      <c r="AB51" s="762"/>
      <c r="AC51" s="762"/>
      <c r="AD51" s="762">
        <f>$D$51*$E$51</f>
        <v>1233.1000000000001</v>
      </c>
      <c r="AE51" s="762"/>
      <c r="AF51" s="762"/>
      <c r="AG51" s="762"/>
      <c r="AH51" s="762"/>
      <c r="AI51" s="762"/>
      <c r="AJ51" s="762"/>
      <c r="AK51" s="762"/>
      <c r="AL51" s="762"/>
      <c r="AM51" s="762"/>
      <c r="AN51" s="762"/>
      <c r="AO51" s="762"/>
      <c r="AP51" s="762">
        <f>$D$51*$E$51</f>
        <v>1233.1000000000001</v>
      </c>
      <c r="AQ51" s="762"/>
      <c r="AR51" s="762"/>
      <c r="AS51" s="762"/>
      <c r="AT51" s="762"/>
      <c r="AU51" s="762"/>
      <c r="AV51" s="762"/>
      <c r="AW51" s="762"/>
      <c r="AX51" s="762"/>
      <c r="AY51" s="762"/>
      <c r="AZ51" s="762"/>
      <c r="BA51" s="762"/>
      <c r="BB51" s="762">
        <f>$D$51*$E$51</f>
        <v>1233.1000000000001</v>
      </c>
      <c r="BC51" s="762"/>
      <c r="BD51" s="758"/>
    </row>
    <row r="52" spans="1:57">
      <c r="A52" s="758">
        <v>7</v>
      </c>
      <c r="B52" s="795" t="s">
        <v>327</v>
      </c>
      <c r="C52" s="760" t="s">
        <v>361</v>
      </c>
      <c r="D52" s="758">
        <v>0.3</v>
      </c>
      <c r="E52" s="761">
        <f>[7]Master!$D$6</f>
        <v>560.5</v>
      </c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4">
        <f>$D$52*$E$52</f>
        <v>168.15</v>
      </c>
      <c r="Q52" s="762"/>
      <c r="R52" s="762"/>
      <c r="S52" s="762"/>
      <c r="T52" s="762"/>
      <c r="U52" s="762"/>
      <c r="V52" s="762"/>
      <c r="W52" s="762"/>
      <c r="X52" s="762"/>
      <c r="Y52" s="762"/>
      <c r="Z52" s="762"/>
      <c r="AA52" s="762"/>
      <c r="AB52" s="762"/>
      <c r="AC52" s="762"/>
      <c r="AD52" s="762"/>
      <c r="AE52" s="762"/>
      <c r="AF52" s="762"/>
      <c r="AG52" s="762"/>
      <c r="AH52" s="762"/>
      <c r="AI52" s="762"/>
      <c r="AJ52" s="762">
        <f>$D$52*$E$52</f>
        <v>168.15</v>
      </c>
      <c r="AK52" s="762"/>
      <c r="AL52" s="762"/>
      <c r="AM52" s="762"/>
      <c r="AN52" s="762"/>
      <c r="AO52" s="762"/>
      <c r="AP52" s="762"/>
      <c r="AQ52" s="762"/>
      <c r="AR52" s="762"/>
      <c r="AS52" s="762"/>
      <c r="AT52" s="762"/>
      <c r="AU52" s="762"/>
      <c r="AV52" s="762"/>
      <c r="AW52" s="762"/>
      <c r="AX52" s="762"/>
      <c r="AY52" s="762"/>
      <c r="AZ52" s="762"/>
      <c r="BA52" s="762"/>
      <c r="BB52" s="762"/>
      <c r="BC52" s="762"/>
      <c r="BD52" s="762">
        <f>$D$52*$E$52</f>
        <v>168.15</v>
      </c>
    </row>
    <row r="53" spans="1:57">
      <c r="A53" s="758">
        <v>8</v>
      </c>
      <c r="B53" s="795" t="s">
        <v>327</v>
      </c>
      <c r="C53" s="760" t="s">
        <v>362</v>
      </c>
      <c r="D53" s="758">
        <v>0.5</v>
      </c>
      <c r="E53" s="761">
        <f>[7]Master!$D$6</f>
        <v>560.5</v>
      </c>
      <c r="F53" s="762"/>
      <c r="G53" s="762"/>
      <c r="H53" s="762"/>
      <c r="I53" s="762"/>
      <c r="J53" s="762"/>
      <c r="K53" s="762"/>
      <c r="L53" s="762"/>
      <c r="M53" s="762"/>
      <c r="N53" s="762">
        <f>D53*E53</f>
        <v>280.25</v>
      </c>
      <c r="O53" s="762"/>
      <c r="P53" s="764"/>
      <c r="Q53" s="762"/>
      <c r="R53" s="762"/>
      <c r="S53" s="762"/>
      <c r="T53" s="762"/>
      <c r="U53" s="762"/>
      <c r="V53" s="762"/>
      <c r="W53" s="762"/>
      <c r="X53" s="762"/>
      <c r="Y53" s="762"/>
      <c r="Z53" s="762"/>
      <c r="AA53" s="762"/>
      <c r="AB53" s="762">
        <f>D53*E53</f>
        <v>280.25</v>
      </c>
      <c r="AC53" s="762"/>
      <c r="AD53" s="762"/>
      <c r="AE53" s="762"/>
      <c r="AF53" s="762"/>
      <c r="AG53" s="762"/>
      <c r="AH53" s="762"/>
      <c r="AI53" s="762"/>
      <c r="AJ53" s="762"/>
      <c r="AK53" s="762"/>
      <c r="AL53" s="762"/>
      <c r="AM53" s="762"/>
      <c r="AN53" s="762"/>
      <c r="AO53" s="762"/>
      <c r="AP53" s="762"/>
      <c r="AQ53" s="762"/>
      <c r="AR53" s="762">
        <f>D53*E53</f>
        <v>280.25</v>
      </c>
      <c r="AS53" s="762"/>
      <c r="AT53" s="762"/>
      <c r="AU53" s="762"/>
      <c r="AV53" s="762"/>
      <c r="AW53" s="762"/>
      <c r="AX53" s="762"/>
      <c r="AY53" s="762"/>
      <c r="AZ53" s="762"/>
      <c r="BA53" s="762"/>
      <c r="BB53" s="762"/>
      <c r="BC53" s="762"/>
      <c r="BD53" s="762"/>
    </row>
    <row r="54" spans="1:57">
      <c r="C54" s="748"/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809"/>
      <c r="Q54" s="773"/>
      <c r="R54" s="773"/>
      <c r="S54" s="773"/>
      <c r="T54" s="773"/>
      <c r="U54" s="773"/>
      <c r="V54" s="773"/>
      <c r="W54" s="773"/>
      <c r="X54" s="773"/>
      <c r="Y54" s="773"/>
      <c r="Z54" s="773"/>
      <c r="AA54" s="773"/>
      <c r="AB54" s="773"/>
      <c r="AC54" s="773"/>
    </row>
    <row r="55" spans="1:57" ht="18.75">
      <c r="B55" s="776" t="s">
        <v>363</v>
      </c>
      <c r="C55" s="777" t="s">
        <v>364</v>
      </c>
      <c r="D55" s="752"/>
      <c r="E55" s="745"/>
      <c r="F55" s="779">
        <f>SUM(F33:F53)</f>
        <v>0</v>
      </c>
      <c r="G55" s="779">
        <f t="shared" ref="G55:BD55" si="10">SUM(G33:G53)</f>
        <v>0</v>
      </c>
      <c r="H55" s="779">
        <f t="shared" si="10"/>
        <v>0</v>
      </c>
      <c r="I55" s="779">
        <f t="shared" si="10"/>
        <v>5823.93</v>
      </c>
      <c r="J55" s="779">
        <f t="shared" si="10"/>
        <v>11924.07</v>
      </c>
      <c r="K55" s="779">
        <f t="shared" si="10"/>
        <v>14027.980000000001</v>
      </c>
      <c r="L55" s="779">
        <f t="shared" si="10"/>
        <v>22209.070000000003</v>
      </c>
      <c r="M55" s="779">
        <f t="shared" si="10"/>
        <v>0</v>
      </c>
      <c r="N55" s="779">
        <f t="shared" si="10"/>
        <v>12918.22</v>
      </c>
      <c r="O55" s="779">
        <f t="shared" si="10"/>
        <v>5823.93</v>
      </c>
      <c r="P55" s="810">
        <f t="shared" si="10"/>
        <v>19390.370000000003</v>
      </c>
      <c r="Q55" s="779"/>
      <c r="R55" s="779">
        <f t="shared" si="10"/>
        <v>21393.1</v>
      </c>
      <c r="S55" s="779"/>
      <c r="T55" s="779">
        <f t="shared" si="10"/>
        <v>33852.89</v>
      </c>
      <c r="U55" s="779"/>
      <c r="V55" s="779">
        <f t="shared" si="10"/>
        <v>0</v>
      </c>
      <c r="W55" s="779"/>
      <c r="X55" s="779">
        <f t="shared" si="10"/>
        <v>0</v>
      </c>
      <c r="Y55" s="779"/>
      <c r="Z55" s="779">
        <f t="shared" si="10"/>
        <v>19851.91</v>
      </c>
      <c r="AA55" s="779"/>
      <c r="AB55" s="779">
        <f t="shared" si="10"/>
        <v>12918.22</v>
      </c>
      <c r="AC55" s="779"/>
      <c r="AD55" s="779">
        <f t="shared" si="10"/>
        <v>21393.1</v>
      </c>
      <c r="AE55" s="779"/>
      <c r="AF55" s="779">
        <f t="shared" si="10"/>
        <v>22209.070000000003</v>
      </c>
      <c r="AG55" s="779"/>
      <c r="AH55" s="779">
        <f t="shared" si="10"/>
        <v>0</v>
      </c>
      <c r="AI55" s="779"/>
      <c r="AJ55" s="779">
        <f t="shared" si="10"/>
        <v>31314.44</v>
      </c>
      <c r="AK55" s="779"/>
      <c r="AL55" s="779">
        <f t="shared" si="10"/>
        <v>5823.93</v>
      </c>
      <c r="AM55" s="779"/>
      <c r="AN55" s="779">
        <f t="shared" si="10"/>
        <v>0</v>
      </c>
      <c r="AO55" s="779"/>
      <c r="AP55" s="779">
        <f t="shared" si="10"/>
        <v>21393.1</v>
      </c>
      <c r="AQ55" s="779"/>
      <c r="AR55" s="779">
        <f t="shared" si="10"/>
        <v>34847.040000000001</v>
      </c>
      <c r="AS55" s="779"/>
      <c r="AT55" s="779">
        <f t="shared" si="10"/>
        <v>14027.980000000001</v>
      </c>
      <c r="AU55" s="779"/>
      <c r="AV55" s="779">
        <f t="shared" si="10"/>
        <v>0</v>
      </c>
      <c r="AW55" s="779"/>
      <c r="AX55" s="779">
        <f t="shared" si="10"/>
        <v>5823.93</v>
      </c>
      <c r="AY55" s="779"/>
      <c r="AZ55" s="779">
        <f t="shared" si="10"/>
        <v>11924.07</v>
      </c>
      <c r="BA55" s="779"/>
      <c r="BB55" s="779">
        <f t="shared" si="10"/>
        <v>21393.1</v>
      </c>
      <c r="BC55" s="779"/>
      <c r="BD55" s="779">
        <f t="shared" si="10"/>
        <v>41599.440000000002</v>
      </c>
      <c r="BE55" s="811"/>
    </row>
    <row r="56" spans="1:57">
      <c r="C56" s="748"/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809"/>
      <c r="Q56" s="773"/>
      <c r="R56" s="773"/>
      <c r="S56" s="773"/>
      <c r="T56" s="773"/>
      <c r="U56" s="773"/>
      <c r="V56" s="773"/>
      <c r="W56" s="773"/>
      <c r="X56" s="773"/>
      <c r="Y56" s="773"/>
      <c r="Z56" s="773"/>
      <c r="AA56" s="773"/>
      <c r="AB56" s="773"/>
      <c r="AC56" s="773"/>
    </row>
    <row r="57" spans="1:57">
      <c r="B57" s="789" t="s">
        <v>365</v>
      </c>
      <c r="C57" s="790" t="s">
        <v>366</v>
      </c>
      <c r="F57" s="791" t="e">
        <f t="shared" ref="F57:BD57" si="11">F28+F55</f>
        <v>#VALUE!</v>
      </c>
      <c r="G57" s="791">
        <f t="shared" si="11"/>
        <v>3623.7</v>
      </c>
      <c r="H57" s="791">
        <f t="shared" si="11"/>
        <v>5463.7000000000007</v>
      </c>
      <c r="I57" s="791">
        <f t="shared" si="11"/>
        <v>12126.230000000001</v>
      </c>
      <c r="J57" s="791">
        <f t="shared" si="11"/>
        <v>23543.07</v>
      </c>
      <c r="K57" s="791">
        <f t="shared" si="11"/>
        <v>20330.280000000002</v>
      </c>
      <c r="L57" s="791">
        <f t="shared" si="11"/>
        <v>30351.370000000003</v>
      </c>
      <c r="M57" s="791">
        <f t="shared" si="11"/>
        <v>6302.3000000000011</v>
      </c>
      <c r="N57" s="791">
        <f t="shared" si="11"/>
        <v>26932.720000000001</v>
      </c>
      <c r="O57" s="791">
        <f t="shared" si="11"/>
        <v>12126.230000000001</v>
      </c>
      <c r="P57" s="810">
        <f t="shared" si="11"/>
        <v>34834.670000000006</v>
      </c>
      <c r="Q57" s="791">
        <f t="shared" si="11"/>
        <v>1250.8</v>
      </c>
      <c r="R57" s="791">
        <f t="shared" si="11"/>
        <v>27199.8</v>
      </c>
      <c r="S57" s="791">
        <f t="shared" si="11"/>
        <v>1250.8</v>
      </c>
      <c r="T57" s="791">
        <f t="shared" si="11"/>
        <v>44911.39</v>
      </c>
      <c r="U57" s="791">
        <f t="shared" si="11"/>
        <v>1250.8</v>
      </c>
      <c r="V57" s="791">
        <f t="shared" si="11"/>
        <v>5806.7000000000007</v>
      </c>
      <c r="W57" s="791">
        <f t="shared" si="11"/>
        <v>1250.8</v>
      </c>
      <c r="X57" s="791">
        <f t="shared" si="11"/>
        <v>7646.7000000000007</v>
      </c>
      <c r="Y57" s="791">
        <f t="shared" si="11"/>
        <v>1250.8</v>
      </c>
      <c r="Z57" s="791">
        <f t="shared" si="11"/>
        <v>25658.61</v>
      </c>
      <c r="AA57" s="791">
        <f t="shared" si="11"/>
        <v>1250.8</v>
      </c>
      <c r="AB57" s="791">
        <f t="shared" si="11"/>
        <v>28810.32</v>
      </c>
      <c r="AC57" s="791">
        <f t="shared" si="11"/>
        <v>1250.8</v>
      </c>
      <c r="AD57" s="791">
        <f t="shared" si="11"/>
        <v>27199.8</v>
      </c>
      <c r="AE57" s="791">
        <f t="shared" si="11"/>
        <v>1250.8</v>
      </c>
      <c r="AF57" s="791">
        <f t="shared" si="11"/>
        <v>29855.770000000004</v>
      </c>
      <c r="AG57" s="791">
        <f t="shared" si="11"/>
        <v>1250.8</v>
      </c>
      <c r="AH57" s="791">
        <f t="shared" si="11"/>
        <v>5806.7000000000007</v>
      </c>
      <c r="AI57" s="791">
        <f t="shared" si="11"/>
        <v>1250.8</v>
      </c>
      <c r="AJ57" s="791">
        <f t="shared" si="11"/>
        <v>49674.939999999995</v>
      </c>
      <c r="AK57" s="791">
        <f t="shared" si="11"/>
        <v>1250.8</v>
      </c>
      <c r="AL57" s="791">
        <f t="shared" si="11"/>
        <v>11630.630000000001</v>
      </c>
      <c r="AM57" s="791">
        <f t="shared" si="11"/>
        <v>1250.8</v>
      </c>
      <c r="AN57" s="791">
        <f t="shared" si="11"/>
        <v>7646.7000000000007</v>
      </c>
      <c r="AO57" s="791">
        <f t="shared" si="11"/>
        <v>1250.8</v>
      </c>
      <c r="AP57" s="791">
        <f t="shared" si="11"/>
        <v>27199.8</v>
      </c>
      <c r="AQ57" s="791">
        <f t="shared" si="11"/>
        <v>1250.8</v>
      </c>
      <c r="AR57" s="791">
        <f t="shared" si="11"/>
        <v>50739.14</v>
      </c>
      <c r="AS57" s="791">
        <f t="shared" si="11"/>
        <v>1250.8</v>
      </c>
      <c r="AT57" s="791">
        <f t="shared" si="11"/>
        <v>19834.68</v>
      </c>
      <c r="AU57" s="791">
        <f t="shared" si="11"/>
        <v>1250.8</v>
      </c>
      <c r="AV57" s="791">
        <f t="shared" si="11"/>
        <v>7646.7000000000007</v>
      </c>
      <c r="AW57" s="791">
        <f t="shared" si="11"/>
        <v>1250.8</v>
      </c>
      <c r="AX57" s="791">
        <f t="shared" si="11"/>
        <v>11630.630000000001</v>
      </c>
      <c r="AY57" s="791">
        <f t="shared" si="11"/>
        <v>1250.8</v>
      </c>
      <c r="AZ57" s="791">
        <f t="shared" si="11"/>
        <v>22982.57</v>
      </c>
      <c r="BA57" s="791">
        <f t="shared" si="11"/>
        <v>1250.8</v>
      </c>
      <c r="BB57" s="791">
        <f t="shared" si="11"/>
        <v>27199.8</v>
      </c>
      <c r="BC57" s="791">
        <f t="shared" si="11"/>
        <v>1250.8</v>
      </c>
      <c r="BD57" s="791">
        <f t="shared" si="11"/>
        <v>56548.14</v>
      </c>
    </row>
    <row r="58" spans="1:57">
      <c r="C58" s="792" t="s">
        <v>323</v>
      </c>
      <c r="P58" s="793" t="e">
        <f>SUM(F57:P57)/P4</f>
        <v>#VALUE!</v>
      </c>
      <c r="AJ58" s="793" t="e">
        <f>SUM(F57:AJ57)/AJ4</f>
        <v>#VALUE!</v>
      </c>
      <c r="AK58" s="794"/>
      <c r="BD58" s="793" t="e">
        <f>SUM(F57:BD57)/BD4</f>
        <v>#VALUE!</v>
      </c>
    </row>
    <row r="61" spans="1:57">
      <c r="A61" s="755" t="s">
        <v>367</v>
      </c>
    </row>
    <row r="62" spans="1:57">
      <c r="C62" s="760" t="s">
        <v>368</v>
      </c>
      <c r="D62" s="758">
        <v>5</v>
      </c>
      <c r="E62" s="812">
        <v>6979</v>
      </c>
      <c r="F62" s="762"/>
      <c r="G62" s="762"/>
      <c r="H62" s="762"/>
      <c r="I62" s="762"/>
      <c r="J62" s="762"/>
      <c r="K62" s="762"/>
      <c r="L62" s="762">
        <f>$D$62*$E$62</f>
        <v>34895</v>
      </c>
      <c r="M62" s="762"/>
      <c r="N62" s="762"/>
      <c r="O62" s="762"/>
      <c r="P62" s="764"/>
      <c r="Q62" s="762"/>
      <c r="R62" s="762"/>
      <c r="S62" s="762"/>
      <c r="T62" s="762">
        <f>$D$62*$E$62</f>
        <v>34895</v>
      </c>
      <c r="U62" s="762"/>
      <c r="V62" s="762"/>
      <c r="W62" s="762"/>
      <c r="X62" s="762"/>
      <c r="Y62" s="762"/>
      <c r="Z62" s="762"/>
      <c r="AA62" s="762"/>
      <c r="AB62" s="762"/>
      <c r="AC62" s="762"/>
      <c r="AD62" s="762"/>
      <c r="AE62" s="762"/>
      <c r="AF62" s="762">
        <f>$D$62*$E$62</f>
        <v>34895</v>
      </c>
      <c r="AG62" s="762"/>
      <c r="AH62" s="762"/>
      <c r="AI62" s="762"/>
      <c r="AJ62" s="762"/>
      <c r="AK62" s="762"/>
      <c r="AL62" s="762"/>
      <c r="AM62" s="762"/>
      <c r="AN62" s="762"/>
      <c r="AO62" s="762"/>
      <c r="AP62" s="762"/>
      <c r="AQ62" s="762"/>
      <c r="AR62" s="762">
        <f>$D$62*$E$62</f>
        <v>34895</v>
      </c>
      <c r="AS62" s="762"/>
      <c r="AT62" s="762"/>
      <c r="AU62" s="762"/>
      <c r="AV62" s="762"/>
      <c r="AW62" s="762"/>
      <c r="AX62" s="762"/>
      <c r="AY62" s="762"/>
      <c r="AZ62" s="762"/>
      <c r="BA62" s="762"/>
      <c r="BB62" s="762"/>
      <c r="BC62" s="762"/>
      <c r="BD62" s="762">
        <f>$D$62*$E$62</f>
        <v>34895</v>
      </c>
    </row>
    <row r="63" spans="1:57">
      <c r="C63" s="760" t="s">
        <v>369</v>
      </c>
      <c r="D63" s="758">
        <v>1</v>
      </c>
      <c r="E63" s="812">
        <v>4659</v>
      </c>
      <c r="F63" s="762"/>
      <c r="G63" s="762"/>
      <c r="H63" s="762"/>
      <c r="I63" s="762"/>
      <c r="J63" s="762"/>
      <c r="K63" s="762"/>
      <c r="L63" s="762"/>
      <c r="M63" s="762"/>
      <c r="N63" s="762"/>
      <c r="O63" s="762"/>
      <c r="P63" s="764">
        <f>$D$63*$E$63</f>
        <v>4659</v>
      </c>
      <c r="Q63" s="762"/>
      <c r="R63" s="762"/>
      <c r="S63" s="762"/>
      <c r="T63" s="762"/>
      <c r="U63" s="762"/>
      <c r="V63" s="762"/>
      <c r="W63" s="762"/>
      <c r="X63" s="762"/>
      <c r="Y63" s="762"/>
      <c r="Z63" s="762"/>
      <c r="AA63" s="762"/>
      <c r="AB63" s="762"/>
      <c r="AC63" s="762"/>
      <c r="AD63" s="762"/>
      <c r="AE63" s="762"/>
      <c r="AF63" s="762"/>
      <c r="AG63" s="762"/>
      <c r="AH63" s="762"/>
      <c r="AI63" s="762"/>
      <c r="AJ63" s="762">
        <f>$D$63*$E$63</f>
        <v>4659</v>
      </c>
      <c r="AK63" s="762"/>
      <c r="AL63" s="762"/>
      <c r="AM63" s="762"/>
      <c r="AN63" s="762"/>
      <c r="AO63" s="762"/>
      <c r="AP63" s="762"/>
      <c r="AQ63" s="762"/>
      <c r="AR63" s="762"/>
      <c r="AS63" s="762"/>
      <c r="AT63" s="762"/>
      <c r="AU63" s="762"/>
      <c r="AV63" s="762"/>
      <c r="AW63" s="762"/>
      <c r="AX63" s="762"/>
      <c r="AY63" s="762"/>
      <c r="AZ63" s="762"/>
      <c r="BA63" s="762"/>
      <c r="BB63" s="762"/>
      <c r="BC63" s="762"/>
      <c r="BD63" s="762">
        <f>$D$63*$E$63</f>
        <v>4659</v>
      </c>
    </row>
    <row r="65" spans="2:56">
      <c r="B65" s="789" t="s">
        <v>370</v>
      </c>
      <c r="C65" s="790" t="s">
        <v>371</v>
      </c>
      <c r="F65" s="791" t="e">
        <f t="shared" ref="F65:BD65" si="12">F57+F62+F63</f>
        <v>#VALUE!</v>
      </c>
      <c r="G65" s="791">
        <f t="shared" si="12"/>
        <v>3623.7</v>
      </c>
      <c r="H65" s="791">
        <f t="shared" si="12"/>
        <v>5463.7000000000007</v>
      </c>
      <c r="I65" s="791">
        <f t="shared" si="12"/>
        <v>12126.230000000001</v>
      </c>
      <c r="J65" s="791">
        <f t="shared" si="12"/>
        <v>23543.07</v>
      </c>
      <c r="K65" s="791">
        <f t="shared" si="12"/>
        <v>20330.280000000002</v>
      </c>
      <c r="L65" s="791">
        <f t="shared" si="12"/>
        <v>65246.37</v>
      </c>
      <c r="M65" s="791">
        <f t="shared" si="12"/>
        <v>6302.3000000000011</v>
      </c>
      <c r="N65" s="791">
        <f t="shared" si="12"/>
        <v>26932.720000000001</v>
      </c>
      <c r="O65" s="791">
        <f t="shared" si="12"/>
        <v>12126.230000000001</v>
      </c>
      <c r="P65" s="810">
        <f t="shared" si="12"/>
        <v>39493.670000000006</v>
      </c>
      <c r="Q65" s="791">
        <f t="shared" si="12"/>
        <v>1250.8</v>
      </c>
      <c r="R65" s="791">
        <f t="shared" si="12"/>
        <v>27199.8</v>
      </c>
      <c r="S65" s="791">
        <f t="shared" si="12"/>
        <v>1250.8</v>
      </c>
      <c r="T65" s="791">
        <f t="shared" si="12"/>
        <v>79806.39</v>
      </c>
      <c r="U65" s="791">
        <f t="shared" si="12"/>
        <v>1250.8</v>
      </c>
      <c r="V65" s="791">
        <f t="shared" si="12"/>
        <v>5806.7000000000007</v>
      </c>
      <c r="W65" s="791">
        <f t="shared" si="12"/>
        <v>1250.8</v>
      </c>
      <c r="X65" s="791">
        <f t="shared" si="12"/>
        <v>7646.7000000000007</v>
      </c>
      <c r="Y65" s="791">
        <f t="shared" si="12"/>
        <v>1250.8</v>
      </c>
      <c r="Z65" s="791">
        <f t="shared" si="12"/>
        <v>25658.61</v>
      </c>
      <c r="AA65" s="791">
        <f t="shared" si="12"/>
        <v>1250.8</v>
      </c>
      <c r="AB65" s="791">
        <f t="shared" si="12"/>
        <v>28810.32</v>
      </c>
      <c r="AC65" s="791">
        <f t="shared" si="12"/>
        <v>1250.8</v>
      </c>
      <c r="AD65" s="791">
        <f t="shared" si="12"/>
        <v>27199.8</v>
      </c>
      <c r="AE65" s="791">
        <f t="shared" si="12"/>
        <v>1250.8</v>
      </c>
      <c r="AF65" s="791">
        <f t="shared" si="12"/>
        <v>64750.770000000004</v>
      </c>
      <c r="AG65" s="791">
        <f t="shared" si="12"/>
        <v>1250.8</v>
      </c>
      <c r="AH65" s="791">
        <f t="shared" si="12"/>
        <v>5806.7000000000007</v>
      </c>
      <c r="AI65" s="791">
        <f t="shared" si="12"/>
        <v>1250.8</v>
      </c>
      <c r="AJ65" s="791">
        <f t="shared" si="12"/>
        <v>54333.939999999995</v>
      </c>
      <c r="AK65" s="791">
        <f t="shared" si="12"/>
        <v>1250.8</v>
      </c>
      <c r="AL65" s="791">
        <f t="shared" si="12"/>
        <v>11630.630000000001</v>
      </c>
      <c r="AM65" s="791">
        <f t="shared" si="12"/>
        <v>1250.8</v>
      </c>
      <c r="AN65" s="791">
        <f t="shared" si="12"/>
        <v>7646.7000000000007</v>
      </c>
      <c r="AO65" s="791">
        <f t="shared" si="12"/>
        <v>1250.8</v>
      </c>
      <c r="AP65" s="791">
        <f t="shared" si="12"/>
        <v>27199.8</v>
      </c>
      <c r="AQ65" s="791">
        <f t="shared" si="12"/>
        <v>1250.8</v>
      </c>
      <c r="AR65" s="791">
        <f t="shared" si="12"/>
        <v>85634.14</v>
      </c>
      <c r="AS65" s="791">
        <f t="shared" si="12"/>
        <v>1250.8</v>
      </c>
      <c r="AT65" s="791">
        <f t="shared" si="12"/>
        <v>19834.68</v>
      </c>
      <c r="AU65" s="791">
        <f t="shared" si="12"/>
        <v>1250.8</v>
      </c>
      <c r="AV65" s="791">
        <f t="shared" si="12"/>
        <v>7646.7000000000007</v>
      </c>
      <c r="AW65" s="791">
        <f t="shared" si="12"/>
        <v>1250.8</v>
      </c>
      <c r="AX65" s="791">
        <f t="shared" si="12"/>
        <v>11630.630000000001</v>
      </c>
      <c r="AY65" s="791">
        <f t="shared" si="12"/>
        <v>1250.8</v>
      </c>
      <c r="AZ65" s="791">
        <f t="shared" si="12"/>
        <v>22982.57</v>
      </c>
      <c r="BA65" s="791">
        <f t="shared" si="12"/>
        <v>1250.8</v>
      </c>
      <c r="BB65" s="791">
        <f t="shared" si="12"/>
        <v>27199.8</v>
      </c>
      <c r="BC65" s="791">
        <f t="shared" si="12"/>
        <v>1250.8</v>
      </c>
      <c r="BD65" s="791">
        <f t="shared" si="12"/>
        <v>96102.14</v>
      </c>
    </row>
    <row r="66" spans="2:56">
      <c r="C66" s="792" t="s">
        <v>323</v>
      </c>
      <c r="P66" s="793" t="e">
        <f>SUM(F65:P65)/P4</f>
        <v>#VALUE!</v>
      </c>
      <c r="AJ66" s="793" t="e">
        <f>SUM(F65:AJ65)/AJ4</f>
        <v>#VALUE!</v>
      </c>
      <c r="AK66" s="794"/>
      <c r="BD66" s="793" t="e">
        <f>SUM(F65:BD65)/BD4</f>
        <v>#VALUE!</v>
      </c>
    </row>
  </sheetData>
  <protectedRanges>
    <protectedRange sqref="E6:E16" name="Range1_2_1"/>
  </protectedRanges>
  <mergeCells count="1">
    <mergeCell ref="F3:BD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1:BR73"/>
  <sheetViews>
    <sheetView view="pageBreakPreview" zoomScale="85" zoomScaleNormal="100" zoomScaleSheetLayoutView="85" workbookViewId="0">
      <pane xSplit="2" ySplit="3" topLeftCell="C4" activePane="bottomRight" state="frozen"/>
      <selection activeCell="O8" sqref="O8"/>
      <selection pane="topRight" activeCell="O8" sqref="O8"/>
      <selection pane="bottomLeft" activeCell="O8" sqref="O8"/>
      <selection pane="bottomRight" activeCell="O8" sqref="B1:O22"/>
    </sheetView>
  </sheetViews>
  <sheetFormatPr defaultColWidth="9.140625" defaultRowHeight="15"/>
  <cols>
    <col min="1" max="1" width="1.5703125" style="675" customWidth="1"/>
    <col min="2" max="2" width="35.5703125" style="678" customWidth="1"/>
    <col min="3" max="4" width="13.7109375" style="676" customWidth="1"/>
    <col min="5" max="15" width="10.7109375" style="677" customWidth="1"/>
    <col min="16" max="16" width="1.140625" style="677" customWidth="1"/>
    <col min="17" max="16384" width="9.140625" style="675"/>
  </cols>
  <sheetData>
    <row r="1" spans="2:17" ht="39.950000000000003" customHeight="1">
      <c r="B1" s="1155"/>
      <c r="C1" s="1255" t="s">
        <v>611</v>
      </c>
      <c r="D1" s="1255"/>
      <c r="E1" s="1255"/>
      <c r="F1" s="1255"/>
      <c r="G1" s="1255"/>
      <c r="H1" s="1255"/>
      <c r="I1" s="1255"/>
      <c r="J1" s="1255"/>
      <c r="K1" s="1154" t="str">
        <f>'Dlr Category'!D4</f>
        <v>A++</v>
      </c>
      <c r="L1" s="1154" t="s">
        <v>596</v>
      </c>
      <c r="M1" s="1156"/>
      <c r="N1" s="1156"/>
      <c r="O1" s="1157"/>
    </row>
    <row r="2" spans="2:17" ht="35.1" customHeight="1">
      <c r="B2" s="1296" t="s">
        <v>282</v>
      </c>
      <c r="C2" s="1289" t="s">
        <v>279</v>
      </c>
      <c r="D2" s="1289" t="s">
        <v>280</v>
      </c>
      <c r="E2" s="1291" t="s">
        <v>569</v>
      </c>
      <c r="F2" s="1292"/>
      <c r="G2" s="1292"/>
      <c r="H2" s="1292"/>
      <c r="I2" s="1292"/>
      <c r="J2" s="1292"/>
      <c r="K2" s="1292"/>
      <c r="L2" s="1292"/>
      <c r="M2" s="1292"/>
      <c r="N2" s="1292"/>
      <c r="O2" s="1293"/>
      <c r="P2" s="952"/>
      <c r="Q2" s="868"/>
    </row>
    <row r="3" spans="2:17" ht="35.1" customHeight="1">
      <c r="B3" s="1297"/>
      <c r="C3" s="1302"/>
      <c r="D3" s="1302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  <c r="P3" s="953"/>
    </row>
    <row r="4" spans="2:17" ht="35.1" customHeight="1">
      <c r="B4" s="1025" t="str">
        <f>VLOOKUP($B34,'Innova Crysta(P) AT'!$B$6:$C$16,2,0)</f>
        <v>Engine Oil Mineral</v>
      </c>
      <c r="C4" s="1026">
        <f>VLOOKUP($B34,'Innova Crysta(P) AT'!$B$6:$D$16,3,0)</f>
        <v>5.6</v>
      </c>
      <c r="D4" s="1027">
        <f>VLOOKUP(B4,'Innova Crysta(P) AT'!$C:$E,3,0)</f>
        <v>325</v>
      </c>
      <c r="E4" s="1028"/>
      <c r="F4" s="1028" t="s">
        <v>286</v>
      </c>
      <c r="G4" s="1028" t="s">
        <v>286</v>
      </c>
      <c r="H4" s="1028" t="s">
        <v>286</v>
      </c>
      <c r="I4" s="1028" t="s">
        <v>286</v>
      </c>
      <c r="J4" s="1028" t="s">
        <v>286</v>
      </c>
      <c r="K4" s="1028" t="s">
        <v>286</v>
      </c>
      <c r="L4" s="1028" t="s">
        <v>286</v>
      </c>
      <c r="M4" s="1028" t="s">
        <v>286</v>
      </c>
      <c r="N4" s="1028" t="s">
        <v>286</v>
      </c>
      <c r="O4" s="1029" t="s">
        <v>286</v>
      </c>
    </row>
    <row r="5" spans="2:17" ht="35.1" customHeight="1">
      <c r="B5" s="1030" t="str">
        <f>VLOOKUP($B35,'Innova Crysta(P) AT'!$B$6:$C$16,2,0)</f>
        <v>Engine Oil Filter</v>
      </c>
      <c r="C5" s="1031">
        <f>VLOOKUP($B35,'Innova Crysta(P) AT'!$B$6:$D$16,3,0)</f>
        <v>1</v>
      </c>
      <c r="D5" s="1032">
        <f>VLOOKUP(B5,'Innova Crysta(P) AT'!$C:$E,3,0)</f>
        <v>400.5</v>
      </c>
      <c r="E5" s="1033"/>
      <c r="F5" s="1033" t="s">
        <v>286</v>
      </c>
      <c r="G5" s="1033" t="s">
        <v>286</v>
      </c>
      <c r="H5" s="1033" t="s">
        <v>286</v>
      </c>
      <c r="I5" s="1033" t="s">
        <v>286</v>
      </c>
      <c r="J5" s="1033" t="s">
        <v>286</v>
      </c>
      <c r="K5" s="1033" t="s">
        <v>286</v>
      </c>
      <c r="L5" s="1033" t="s">
        <v>286</v>
      </c>
      <c r="M5" s="1033" t="s">
        <v>286</v>
      </c>
      <c r="N5" s="1033" t="s">
        <v>286</v>
      </c>
      <c r="O5" s="1034" t="s">
        <v>286</v>
      </c>
    </row>
    <row r="6" spans="2:17" ht="35.1" customHeight="1">
      <c r="B6" s="1030" t="str">
        <f>VLOOKUP($B36,'Innova Crysta(P) AT'!$B$6:$C$16,2,0)</f>
        <v>Gasket Engine Oil Drain Plug</v>
      </c>
      <c r="C6" s="1031">
        <f>VLOOKUP($B36,'Innova Crysta(P) AT'!$B$6:$D$16,3,0)</f>
        <v>1</v>
      </c>
      <c r="D6" s="1032">
        <f>VLOOKUP(B6,'Innova Crysta(P) AT'!$C:$E,3,0)</f>
        <v>58</v>
      </c>
      <c r="E6" s="1033"/>
      <c r="F6" s="1033" t="s">
        <v>286</v>
      </c>
      <c r="G6" s="1033" t="s">
        <v>286</v>
      </c>
      <c r="H6" s="1033" t="s">
        <v>286</v>
      </c>
      <c r="I6" s="1033" t="s">
        <v>286</v>
      </c>
      <c r="J6" s="1033" t="s">
        <v>286</v>
      </c>
      <c r="K6" s="1033" t="s">
        <v>286</v>
      </c>
      <c r="L6" s="1033" t="s">
        <v>286</v>
      </c>
      <c r="M6" s="1033" t="s">
        <v>286</v>
      </c>
      <c r="N6" s="1033" t="s">
        <v>286</v>
      </c>
      <c r="O6" s="1034" t="s">
        <v>286</v>
      </c>
    </row>
    <row r="7" spans="2:17" ht="35.1" customHeight="1">
      <c r="B7" s="1030" t="str">
        <f>VLOOKUP($B37,'Innova Crysta(P) AT'!$B$6:$C$16,2,0)</f>
        <v>Air Cleaner Filter</v>
      </c>
      <c r="C7" s="1031">
        <f>VLOOKUP($B37,'Innova Crysta(P) AT'!$B$6:$D$16,3,0)</f>
        <v>1</v>
      </c>
      <c r="D7" s="1032">
        <f>VLOOKUP(B7,'Innova Crysta(P) AT'!$C:$E,3,0)</f>
        <v>1633.5</v>
      </c>
      <c r="E7" s="1033"/>
      <c r="F7" s="1033"/>
      <c r="G7" s="1033" t="s">
        <v>576</v>
      </c>
      <c r="H7" s="1033"/>
      <c r="I7" s="1033" t="s">
        <v>286</v>
      </c>
      <c r="J7" s="1033"/>
      <c r="K7" s="1033" t="s">
        <v>576</v>
      </c>
      <c r="L7" s="1033"/>
      <c r="M7" s="1033" t="s">
        <v>286</v>
      </c>
      <c r="N7" s="1033"/>
      <c r="O7" s="1034" t="s">
        <v>576</v>
      </c>
      <c r="P7" s="903"/>
    </row>
    <row r="8" spans="2:17" ht="35.1" customHeight="1">
      <c r="B8" s="1030" t="str">
        <f>VLOOKUP($B38,'Innova Crysta(P) AT'!$B$6:$C$16,2,0)</f>
        <v>Air Conditioning Filter</v>
      </c>
      <c r="C8" s="1031">
        <f>VLOOKUP($B38,'Innova Crysta(P) AT'!$B$6:$D$16,3,0)</f>
        <v>1</v>
      </c>
      <c r="D8" s="1032">
        <f>VLOOKUP(B8,'Innova Crysta(P) AT'!$C:$E,3,0)</f>
        <v>1840</v>
      </c>
      <c r="E8" s="1033"/>
      <c r="F8" s="1033"/>
      <c r="G8" s="1033" t="s">
        <v>286</v>
      </c>
      <c r="H8" s="1033"/>
      <c r="I8" s="1033" t="s">
        <v>286</v>
      </c>
      <c r="J8" s="1033"/>
      <c r="K8" s="1033" t="s">
        <v>286</v>
      </c>
      <c r="L8" s="1033"/>
      <c r="M8" s="1033" t="s">
        <v>286</v>
      </c>
      <c r="N8" s="1033"/>
      <c r="O8" s="1034" t="s">
        <v>286</v>
      </c>
    </row>
    <row r="9" spans="2:17" ht="35.1" customHeight="1">
      <c r="B9" s="1030" t="str">
        <f>VLOOKUP($B39,'Innova Crysta(P) AT'!$B$6:$C$16,2,0)</f>
        <v>Super Long Life Coolant</v>
      </c>
      <c r="C9" s="1031">
        <f>VLOOKUP($B39,'Innova Crysta(P) AT'!$B$6:$D$16,3,0)</f>
        <v>8.1</v>
      </c>
      <c r="D9" s="1032">
        <f>VLOOKUP(B9,'Innova Crysta(P) AT'!$C:$E,3,0)</f>
        <v>301</v>
      </c>
      <c r="E9" s="1033"/>
      <c r="F9" s="1033"/>
      <c r="G9" s="1033"/>
      <c r="H9" s="1033"/>
      <c r="I9" s="1033" t="s">
        <v>576</v>
      </c>
      <c r="J9" s="1033"/>
      <c r="K9" s="1033"/>
      <c r="L9" s="1033"/>
      <c r="M9" s="1033" t="s">
        <v>576</v>
      </c>
      <c r="N9" s="1033"/>
      <c r="O9" s="1034"/>
    </row>
    <row r="10" spans="2:17" ht="35.1" customHeight="1">
      <c r="B10" s="1030" t="str">
        <f>VLOOKUP($B40,'Innova Crysta(P) AT'!$B$6:$C$16,2,0)</f>
        <v>Brake Fluid (250 ml)</v>
      </c>
      <c r="C10" s="1031">
        <f>VLOOKUP($B40,'Innova Crysta(P) AT'!$B$6:$D$16,3,0)</f>
        <v>2</v>
      </c>
      <c r="D10" s="1032">
        <f>VLOOKUP(B10,'Innova Crysta(P) AT'!$C:$E,3,0)</f>
        <v>172.5</v>
      </c>
      <c r="E10" s="1033"/>
      <c r="F10" s="1033"/>
      <c r="G10" s="1033"/>
      <c r="H10" s="1033"/>
      <c r="I10" s="1033" t="s">
        <v>286</v>
      </c>
      <c r="J10" s="1033"/>
      <c r="K10" s="1033"/>
      <c r="L10" s="1033"/>
      <c r="M10" s="1033" t="s">
        <v>286</v>
      </c>
      <c r="N10" s="1033"/>
      <c r="O10" s="1034"/>
    </row>
    <row r="11" spans="2:17" ht="35.1" customHeight="1">
      <c r="B11" s="1030" t="str">
        <f>VLOOKUP($B42,'Innova Crysta(P) AT'!$B$6:$C$16,2,0)</f>
        <v>Differential Oil</v>
      </c>
      <c r="C11" s="1031">
        <f>VLOOKUP($B42,'Innova Crysta(P) AT'!$B$6:$D$16,3,0)</f>
        <v>3</v>
      </c>
      <c r="D11" s="1032">
        <f>VLOOKUP(B11,'Innova Crysta(P) AT'!$C:$E,3,0)</f>
        <v>315</v>
      </c>
      <c r="E11" s="1033"/>
      <c r="F11" s="1033"/>
      <c r="G11" s="1033"/>
      <c r="H11" s="1033"/>
      <c r="I11" s="1033" t="s">
        <v>286</v>
      </c>
      <c r="J11" s="1033"/>
      <c r="K11" s="1033"/>
      <c r="L11" s="1033"/>
      <c r="M11" s="1033" t="s">
        <v>286</v>
      </c>
      <c r="N11" s="1033"/>
      <c r="O11" s="1034"/>
    </row>
    <row r="12" spans="2:17" ht="35.1" customHeight="1">
      <c r="B12" s="1030" t="str">
        <f>VLOOKUP($B43,'Innova Crysta(P) AT'!$B$6:$C$16,2,0)</f>
        <v>Gasket, Plug</v>
      </c>
      <c r="C12" s="1031">
        <f>VLOOKUP($B43,'Innova Crysta(P) AT'!$B$6:$D$16,3,0)</f>
        <v>2</v>
      </c>
      <c r="D12" s="1032">
        <f>VLOOKUP(B12,'Innova Crysta(P) AT'!$C:$E,3,0)</f>
        <v>46.5</v>
      </c>
      <c r="E12" s="1033"/>
      <c r="F12" s="1033"/>
      <c r="G12" s="1033"/>
      <c r="H12" s="1033"/>
      <c r="I12" s="1033" t="s">
        <v>286</v>
      </c>
      <c r="J12" s="1033"/>
      <c r="K12" s="1033"/>
      <c r="L12" s="1033"/>
      <c r="M12" s="1033" t="s">
        <v>286</v>
      </c>
      <c r="N12" s="1033"/>
      <c r="O12" s="1034"/>
    </row>
    <row r="13" spans="2:17" ht="35.1" customHeight="1">
      <c r="B13" s="1030" t="str">
        <f>VLOOKUP($B44,'Innova Crysta(P) AT'!$B$6:$C$16,2,0)</f>
        <v>Spark Plug</v>
      </c>
      <c r="C13" s="1031">
        <f>VLOOKUP($B44,'Innova Crysta(P) AT'!$B$6:$D$16,3,0)</f>
        <v>4</v>
      </c>
      <c r="D13" s="1032">
        <f>VLOOKUP(B13,'Innova Crysta(P) AT'!$C:$E,3,0)</f>
        <v>1825.5</v>
      </c>
      <c r="E13" s="1033"/>
      <c r="F13" s="1033"/>
      <c r="G13" s="1033"/>
      <c r="H13" s="1033"/>
      <c r="I13" s="1033"/>
      <c r="J13" s="1033"/>
      <c r="K13" s="1033"/>
      <c r="L13" s="1033"/>
      <c r="M13" s="1033"/>
      <c r="N13" s="1033"/>
      <c r="O13" s="1034" t="s">
        <v>286</v>
      </c>
    </row>
    <row r="14" spans="2:17" ht="35.1" customHeight="1">
      <c r="B14" s="1035" t="str">
        <f>VLOOKUP($B45,'Innova Crysta(P) AT'!$B$6:$C$16,2,0)</f>
        <v>Fuel Filter</v>
      </c>
      <c r="C14" s="1036">
        <f>VLOOKUP($B45,'Innova Crysta(P) AT'!$B$6:$D$16,3,0)</f>
        <v>1</v>
      </c>
      <c r="D14" s="1037">
        <f>VLOOKUP(B14,'Innova Crysta(P) AT'!$C:$E,3,0)</f>
        <v>2395.5</v>
      </c>
      <c r="E14" s="1038"/>
      <c r="F14" s="1038"/>
      <c r="G14" s="1038"/>
      <c r="H14" s="1038"/>
      <c r="I14" s="1038"/>
      <c r="J14" s="1038"/>
      <c r="K14" s="1038"/>
      <c r="L14" s="1038"/>
      <c r="M14" s="1038" t="s">
        <v>286</v>
      </c>
      <c r="N14" s="1038"/>
      <c r="O14" s="1039"/>
    </row>
    <row r="15" spans="2:17" ht="35.1" customHeight="1">
      <c r="B15" s="633" t="s">
        <v>289</v>
      </c>
      <c r="C15" s="1303" t="s">
        <v>290</v>
      </c>
      <c r="D15" s="1304"/>
      <c r="E15" s="1040">
        <f>'Innova Crysta(P) AT'!F18</f>
        <v>0</v>
      </c>
      <c r="F15" s="1040">
        <f>'Innova Crysta(P) AT'!G18</f>
        <v>2278.5</v>
      </c>
      <c r="G15" s="1040">
        <f>'Innova Crysta(P) AT'!H18</f>
        <v>4118.5</v>
      </c>
      <c r="H15" s="1040">
        <f>'Innova Crysta(P) AT'!I18</f>
        <v>2278.5</v>
      </c>
      <c r="I15" s="1040">
        <f>'Innova Crysta(P) AT'!J18</f>
        <v>7135</v>
      </c>
      <c r="J15" s="1040">
        <f>'Innova Crysta(P) AT'!K18</f>
        <v>2278.5</v>
      </c>
      <c r="K15" s="1040">
        <f>'Innova Crysta(P) AT'!L18</f>
        <v>4118.5</v>
      </c>
      <c r="L15" s="1040">
        <f>'Innova Crysta(P) AT'!M18</f>
        <v>2278.5</v>
      </c>
      <c r="M15" s="1040">
        <f>'Innova Crysta(P) AT'!N18</f>
        <v>9530.5</v>
      </c>
      <c r="N15" s="1040">
        <f>'Innova Crysta(P) AT'!O18</f>
        <v>2278.5</v>
      </c>
      <c r="O15" s="1041">
        <f>'Innova Crysta(P) AT'!P18</f>
        <v>11420.5</v>
      </c>
      <c r="P15" s="954"/>
    </row>
    <row r="16" spans="2:17" ht="35.1" customHeight="1">
      <c r="B16" s="1266" t="s">
        <v>647</v>
      </c>
      <c r="C16" s="1306" t="s">
        <v>150</v>
      </c>
      <c r="D16" s="1307"/>
      <c r="E16" s="1042" t="str">
        <f>'Innova Crysta(P) AT'!F20</f>
        <v>Free</v>
      </c>
      <c r="F16" s="1042" t="str">
        <f>'Innova Crysta(P) AT'!G20</f>
        <v>Free</v>
      </c>
      <c r="G16" s="1042" t="str">
        <f>'Innova Crysta(P) AT'!H20</f>
        <v>Free</v>
      </c>
      <c r="H16" s="1043">
        <f>'Innova Crysta(P) AT'!I20</f>
        <v>2678.6</v>
      </c>
      <c r="I16" s="1043">
        <f>'Innova Crysta(P) AT'!J20</f>
        <v>3138.7999999999997</v>
      </c>
      <c r="J16" s="1043">
        <f>'Innova Crysta(P) AT'!K20</f>
        <v>2678.6</v>
      </c>
      <c r="K16" s="1043">
        <f>'Innova Crysta(P) AT'!L20</f>
        <v>2678.6</v>
      </c>
      <c r="L16" s="1043">
        <f>'Innova Crysta(P) AT'!M20</f>
        <v>2678.6</v>
      </c>
      <c r="M16" s="1043">
        <f>'Innova Crysta(P) AT'!N20</f>
        <v>3138.7999999999997</v>
      </c>
      <c r="N16" s="1043">
        <f>'Innova Crysta(P) AT'!O20</f>
        <v>2678.6</v>
      </c>
      <c r="O16" s="1044">
        <f>'Innova Crysta(P) AT'!P20</f>
        <v>2678.6</v>
      </c>
      <c r="P16" s="955"/>
    </row>
    <row r="17" spans="2:16" ht="35.1" customHeight="1">
      <c r="B17" s="1305"/>
      <c r="C17" s="1308" t="s">
        <v>30</v>
      </c>
      <c r="D17" s="1309"/>
      <c r="E17" s="1023" t="str">
        <f>'Innova Crysta(P) AT'!F22</f>
        <v>-</v>
      </c>
      <c r="F17" s="1023">
        <f>'Innova Crysta(P) AT'!G22</f>
        <v>2278.5</v>
      </c>
      <c r="G17" s="1023">
        <f>'Innova Crysta(P) AT'!H22</f>
        <v>4118.5</v>
      </c>
      <c r="H17" s="1023">
        <f>'Innova Crysta(P) AT'!I22</f>
        <v>4957.1000000000004</v>
      </c>
      <c r="I17" s="1023">
        <f>'Innova Crysta(P) AT'!J22</f>
        <v>10273.799999999999</v>
      </c>
      <c r="J17" s="1023">
        <f>'Innova Crysta(P) AT'!K22</f>
        <v>4957.1000000000004</v>
      </c>
      <c r="K17" s="1023">
        <f>'Innova Crysta(P) AT'!L22</f>
        <v>6797.1</v>
      </c>
      <c r="L17" s="1023">
        <f>'Innova Crysta(P) AT'!M22</f>
        <v>4957.1000000000004</v>
      </c>
      <c r="M17" s="1023">
        <f>'Innova Crysta(P) AT'!N22</f>
        <v>12669.3</v>
      </c>
      <c r="N17" s="1023">
        <f>'Innova Crysta(P) AT'!O22</f>
        <v>4957.1000000000004</v>
      </c>
      <c r="O17" s="1024">
        <f>'Innova Crysta(P) AT'!P22</f>
        <v>14099.1</v>
      </c>
      <c r="P17" s="909"/>
    </row>
    <row r="18" spans="2:16" ht="16.5" customHeight="1">
      <c r="B18" s="1204" t="str">
        <f>MRP!$A$162</f>
        <v>Price applicable from 1st Oct 2019 [All prices are inclusive of Tax]</v>
      </c>
      <c r="I18" s="861"/>
      <c r="J18" s="861"/>
      <c r="K18" s="861"/>
      <c r="L18" s="861"/>
      <c r="M18" s="861"/>
      <c r="N18" s="861"/>
      <c r="O18" s="862"/>
      <c r="P18" s="862"/>
    </row>
    <row r="19" spans="2:16" ht="16.5" customHeight="1">
      <c r="B19" s="901" t="s">
        <v>573</v>
      </c>
      <c r="I19" s="861"/>
      <c r="J19" s="861"/>
      <c r="K19" s="861"/>
      <c r="L19" s="861"/>
      <c r="M19" s="861"/>
      <c r="N19" s="861"/>
      <c r="O19" s="862"/>
      <c r="P19" s="862"/>
    </row>
    <row r="20" spans="2:16" ht="16.5" customHeight="1">
      <c r="B20" s="1203" t="s">
        <v>643</v>
      </c>
      <c r="C20" s="902"/>
      <c r="D20" s="902"/>
      <c r="E20" s="903"/>
      <c r="I20" s="861"/>
      <c r="J20" s="861"/>
      <c r="K20" s="861"/>
      <c r="L20" s="861"/>
      <c r="M20" s="861"/>
      <c r="N20" s="861"/>
      <c r="O20" s="862"/>
      <c r="P20" s="862"/>
    </row>
    <row r="21" spans="2:16" ht="16.5" customHeight="1">
      <c r="B21" s="1161" t="s">
        <v>623</v>
      </c>
      <c r="C21" s="902"/>
      <c r="D21" s="902"/>
      <c r="E21" s="903"/>
      <c r="I21" s="861"/>
      <c r="J21" s="861"/>
      <c r="K21" s="861"/>
      <c r="L21" s="861"/>
      <c r="M21" s="861"/>
      <c r="N21" s="861"/>
      <c r="O21" s="862"/>
      <c r="P21" s="862"/>
    </row>
    <row r="22" spans="2:16" ht="16.5" customHeight="1">
      <c r="B22" s="1207" t="s">
        <v>642</v>
      </c>
      <c r="C22" s="902"/>
      <c r="D22" s="902"/>
      <c r="E22" s="903"/>
      <c r="I22" s="861"/>
      <c r="J22" s="861"/>
      <c r="K22" s="861"/>
      <c r="L22" s="861"/>
      <c r="M22" s="861"/>
      <c r="N22" s="861"/>
      <c r="O22" s="862"/>
      <c r="P22" s="862"/>
    </row>
    <row r="23" spans="2:16" ht="16.5" customHeight="1">
      <c r="B23" s="1143"/>
      <c r="C23" s="902"/>
      <c r="D23" s="902"/>
      <c r="E23" s="903"/>
      <c r="I23" s="861"/>
      <c r="J23" s="861"/>
      <c r="K23" s="861"/>
      <c r="L23" s="861"/>
      <c r="M23" s="861"/>
      <c r="N23" s="861"/>
      <c r="O23" s="862"/>
      <c r="P23" s="862"/>
    </row>
    <row r="24" spans="2:16" ht="16.5" customHeight="1">
      <c r="B24" s="904"/>
      <c r="C24" s="902"/>
      <c r="D24" s="902"/>
      <c r="E24" s="903"/>
      <c r="I24" s="861"/>
      <c r="J24" s="861"/>
      <c r="K24" s="861"/>
      <c r="L24" s="861"/>
      <c r="M24" s="861"/>
      <c r="N24" s="861"/>
      <c r="O24" s="862"/>
      <c r="P24" s="862"/>
    </row>
    <row r="25" spans="2:16" ht="16.5" customHeight="1">
      <c r="B25" s="905" t="str">
        <f>MRP!A163</f>
        <v>* Terms &amp; Conditions Apply (COM value is for vehicle running up to 1 lakh km)</v>
      </c>
      <c r="C25" s="902"/>
      <c r="D25" s="902"/>
      <c r="E25" s="903"/>
      <c r="I25" s="861"/>
      <c r="J25" s="861"/>
      <c r="K25" s="861"/>
      <c r="L25" s="861"/>
      <c r="M25" s="861"/>
      <c r="N25" s="861"/>
      <c r="O25" s="862"/>
      <c r="P25" s="862"/>
    </row>
    <row r="26" spans="2:16" ht="16.5" customHeight="1">
      <c r="B26" s="881" t="s">
        <v>574</v>
      </c>
      <c r="C26" s="884"/>
      <c r="D26" s="881" t="s">
        <v>578</v>
      </c>
      <c r="E26" s="884"/>
      <c r="I26" s="861"/>
      <c r="J26" s="861"/>
      <c r="K26" s="861"/>
      <c r="L26" s="861"/>
      <c r="M26" s="861"/>
      <c r="N26" s="861"/>
      <c r="O26" s="862"/>
      <c r="P26" s="862"/>
    </row>
    <row r="27" spans="2:16" ht="16.5" customHeight="1">
      <c r="I27" s="861"/>
      <c r="J27" s="861"/>
      <c r="K27" s="861"/>
      <c r="L27" s="861"/>
      <c r="M27" s="861"/>
      <c r="N27" s="861"/>
      <c r="O27" s="862"/>
      <c r="P27" s="862"/>
    </row>
    <row r="28" spans="2:16" ht="16.5" customHeight="1">
      <c r="I28" s="861"/>
      <c r="J28" s="861"/>
      <c r="K28" s="861"/>
      <c r="L28" s="861"/>
      <c r="M28" s="861"/>
      <c r="N28" s="861"/>
      <c r="O28" s="862"/>
      <c r="P28" s="862"/>
    </row>
    <row r="29" spans="2:16" ht="16.5" customHeight="1">
      <c r="I29" s="861"/>
      <c r="J29" s="861"/>
      <c r="K29" s="861"/>
      <c r="L29" s="861"/>
      <c r="M29" s="861"/>
      <c r="N29" s="861"/>
      <c r="O29" s="862"/>
      <c r="P29" s="862"/>
    </row>
    <row r="30" spans="2:16" ht="16.5" customHeight="1">
      <c r="B30" s="1310"/>
      <c r="E30" s="679"/>
      <c r="F30" s="679"/>
      <c r="G30" s="679"/>
      <c r="H30" s="679"/>
      <c r="I30" s="679"/>
      <c r="J30" s="679"/>
      <c r="K30" s="679"/>
      <c r="L30" s="679"/>
      <c r="M30" s="679"/>
      <c r="N30" s="679"/>
      <c r="O30" s="271"/>
      <c r="P30" s="271"/>
    </row>
    <row r="31" spans="2:16">
      <c r="B31" s="1310"/>
    </row>
    <row r="32" spans="2:16" ht="18">
      <c r="B32" s="1310"/>
      <c r="E32" s="886"/>
      <c r="F32" s="886"/>
      <c r="G32" s="886"/>
      <c r="H32" s="886"/>
      <c r="I32" s="886"/>
      <c r="J32" s="886"/>
      <c r="K32" s="886"/>
      <c r="L32" s="886"/>
      <c r="M32" s="886"/>
      <c r="N32" s="886"/>
      <c r="O32" s="886"/>
      <c r="P32" s="886"/>
    </row>
    <row r="33" spans="2:70" ht="18">
      <c r="B33" s="680"/>
      <c r="C33" s="665"/>
    </row>
    <row r="34" spans="2:70" ht="18">
      <c r="B34" s="678" t="s">
        <v>163</v>
      </c>
      <c r="C34" s="666"/>
      <c r="D34" s="676" t="str">
        <f>VLOOKUP(B34,'Innova Crysta(P) AT'!$B$6:$C$16,2,0)</f>
        <v>Engine Oil Mineral</v>
      </c>
    </row>
    <row r="35" spans="2:70" ht="18">
      <c r="B35" s="678" t="s">
        <v>162</v>
      </c>
      <c r="C35" s="667"/>
      <c r="D35" s="676" t="str">
        <f>VLOOKUP(B35,'Innova Crysta(P) AT'!$B$6:$C$16,2,0)</f>
        <v>Engine Oil Filter</v>
      </c>
    </row>
    <row r="36" spans="2:70" ht="18">
      <c r="B36" s="678" t="s">
        <v>511</v>
      </c>
      <c r="C36" s="666"/>
      <c r="D36" s="676" t="str">
        <f>VLOOKUP(B36,'Innova Crysta(P) AT'!$B$6:$C$16,2,0)</f>
        <v>Gasket Engine Oil Drain Plug</v>
      </c>
    </row>
    <row r="37" spans="2:70" ht="18">
      <c r="B37" s="678" t="s">
        <v>512</v>
      </c>
      <c r="C37" s="666"/>
      <c r="D37" s="676" t="str">
        <f>VLOOKUP(B37,'Innova Crysta(P) AT'!$B$6:$C$16,2,0)</f>
        <v>Air Cleaner Filter</v>
      </c>
    </row>
    <row r="38" spans="2:70" s="676" customFormat="1" ht="18">
      <c r="B38" s="678" t="s">
        <v>513</v>
      </c>
      <c r="C38" s="665"/>
      <c r="D38" s="676" t="str">
        <f>VLOOKUP(B38,'Innova Crysta(P) AT'!$B$6:$C$16,2,0)</f>
        <v>Air Conditioning Filter</v>
      </c>
      <c r="E38" s="677"/>
      <c r="F38" s="677"/>
      <c r="G38" s="677"/>
      <c r="H38" s="677"/>
      <c r="I38" s="677"/>
      <c r="J38" s="677"/>
      <c r="K38" s="677"/>
      <c r="L38" s="677"/>
      <c r="M38" s="677"/>
      <c r="N38" s="677"/>
      <c r="O38" s="677"/>
      <c r="P38" s="677"/>
      <c r="Q38" s="675"/>
      <c r="R38" s="675"/>
      <c r="S38" s="675"/>
      <c r="T38" s="675"/>
      <c r="U38" s="675"/>
      <c r="V38" s="675"/>
      <c r="W38" s="675"/>
      <c r="X38" s="675"/>
      <c r="Y38" s="675"/>
      <c r="Z38" s="675"/>
      <c r="AA38" s="675"/>
      <c r="AB38" s="675"/>
      <c r="AC38" s="675"/>
      <c r="AD38" s="675"/>
      <c r="AE38" s="675"/>
      <c r="AF38" s="675"/>
      <c r="AG38" s="675"/>
      <c r="AH38" s="675"/>
      <c r="AI38" s="675"/>
      <c r="AJ38" s="675"/>
      <c r="AK38" s="675"/>
      <c r="AL38" s="675"/>
      <c r="AM38" s="675"/>
      <c r="AN38" s="675"/>
      <c r="AO38" s="675"/>
      <c r="AP38" s="675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675"/>
      <c r="BL38" s="675"/>
      <c r="BM38" s="675"/>
      <c r="BN38" s="675"/>
      <c r="BO38" s="675"/>
      <c r="BP38" s="675"/>
      <c r="BQ38" s="675"/>
      <c r="BR38" s="675"/>
    </row>
    <row r="39" spans="2:70" s="676" customFormat="1" ht="18">
      <c r="B39" s="678" t="s">
        <v>168</v>
      </c>
      <c r="C39" s="665"/>
      <c r="D39" s="676" t="str">
        <f>VLOOKUP(B39,'Innova Crysta(P) AT'!$B$6:$C$16,2,0)</f>
        <v>Super Long Life Coolant</v>
      </c>
      <c r="E39" s="677"/>
      <c r="F39" s="677"/>
      <c r="G39" s="677"/>
      <c r="H39" s="677"/>
      <c r="I39" s="677"/>
      <c r="J39" s="677"/>
      <c r="K39" s="677"/>
      <c r="L39" s="677"/>
      <c r="M39" s="677"/>
      <c r="N39" s="677"/>
      <c r="O39" s="677"/>
      <c r="P39" s="677"/>
      <c r="Q39" s="675"/>
      <c r="R39" s="675"/>
      <c r="S39" s="675"/>
      <c r="T39" s="675"/>
      <c r="U39" s="675"/>
      <c r="V39" s="675"/>
      <c r="W39" s="675"/>
      <c r="X39" s="675"/>
      <c r="Y39" s="675"/>
      <c r="Z39" s="675"/>
      <c r="AA39" s="675"/>
      <c r="AB39" s="675"/>
      <c r="AC39" s="675"/>
      <c r="AD39" s="675"/>
      <c r="AE39" s="675"/>
      <c r="AF39" s="675"/>
      <c r="AG39" s="675"/>
      <c r="AH39" s="675"/>
      <c r="AI39" s="675"/>
      <c r="AJ39" s="675"/>
      <c r="AK39" s="675"/>
      <c r="AL39" s="675"/>
      <c r="AM39" s="675"/>
      <c r="AN39" s="675"/>
      <c r="AO39" s="675"/>
      <c r="AP39" s="675"/>
      <c r="AQ39" s="675"/>
      <c r="AR39" s="675"/>
      <c r="AS39" s="675"/>
      <c r="AT39" s="675"/>
      <c r="AU39" s="675"/>
      <c r="AV39" s="675"/>
      <c r="AW39" s="675"/>
      <c r="AX39" s="675"/>
      <c r="AY39" s="675"/>
      <c r="AZ39" s="675"/>
      <c r="BA39" s="675"/>
      <c r="BB39" s="675"/>
      <c r="BC39" s="675"/>
      <c r="BD39" s="675"/>
      <c r="BE39" s="675"/>
      <c r="BF39" s="675"/>
      <c r="BG39" s="675"/>
      <c r="BH39" s="675"/>
      <c r="BI39" s="675"/>
      <c r="BJ39" s="675"/>
      <c r="BK39" s="675"/>
      <c r="BL39" s="675"/>
      <c r="BM39" s="675"/>
      <c r="BN39" s="675"/>
      <c r="BO39" s="675"/>
      <c r="BP39" s="675"/>
      <c r="BQ39" s="675"/>
      <c r="BR39" s="675"/>
    </row>
    <row r="40" spans="2:70" s="676" customFormat="1" ht="18">
      <c r="B40" s="678" t="s">
        <v>169</v>
      </c>
      <c r="C40" s="665"/>
      <c r="D40" s="676" t="str">
        <f>VLOOKUP(B40,'Innova Crysta(P) AT'!$B$6:$C$16,2,0)</f>
        <v>Brake Fluid (250 ml)</v>
      </c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5"/>
      <c r="R40" s="675"/>
      <c r="S40" s="675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675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675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</row>
    <row r="41" spans="2:70" s="676" customFormat="1" ht="18">
      <c r="B41" s="678" t="s">
        <v>170</v>
      </c>
      <c r="C41" s="665"/>
      <c r="D41" s="676" t="e">
        <f>VLOOKUP(B41,'Innova Crysta(P) AT'!$B$6:$C$16,2,0)</f>
        <v>#N/A</v>
      </c>
      <c r="E41" s="677"/>
      <c r="F41" s="677"/>
      <c r="G41" s="677"/>
      <c r="H41" s="677"/>
      <c r="I41" s="677"/>
      <c r="J41" s="677"/>
      <c r="K41" s="677"/>
      <c r="L41" s="677"/>
      <c r="M41" s="677"/>
      <c r="N41" s="677"/>
      <c r="O41" s="677"/>
      <c r="P41" s="677"/>
      <c r="Q41" s="675"/>
      <c r="R41" s="675"/>
      <c r="S41" s="675"/>
      <c r="T41" s="675"/>
      <c r="U41" s="675"/>
      <c r="V41" s="675"/>
      <c r="W41" s="675"/>
      <c r="X41" s="675"/>
      <c r="Y41" s="675"/>
      <c r="Z41" s="675"/>
      <c r="AA41" s="675"/>
      <c r="AB41" s="675"/>
      <c r="AC41" s="675"/>
      <c r="AD41" s="675"/>
      <c r="AE41" s="675"/>
      <c r="AF41" s="675"/>
      <c r="AG41" s="675"/>
      <c r="AH41" s="675"/>
      <c r="AI41" s="675"/>
      <c r="AJ41" s="675"/>
      <c r="AK41" s="675"/>
      <c r="AL41" s="675"/>
      <c r="AM41" s="675"/>
      <c r="AN41" s="675"/>
      <c r="AO41" s="675"/>
      <c r="AP41" s="675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675"/>
      <c r="BR41" s="675"/>
    </row>
    <row r="42" spans="2:70" s="676" customFormat="1" ht="18">
      <c r="B42" s="678" t="s">
        <v>172</v>
      </c>
      <c r="C42" s="666"/>
      <c r="D42" s="676" t="str">
        <f>VLOOKUP(B42,'Innova Crysta(P) AT'!$B$6:$C$16,2,0)</f>
        <v>Differential Oil</v>
      </c>
      <c r="E42" s="677"/>
      <c r="F42" s="677"/>
      <c r="G42" s="677"/>
      <c r="H42" s="677"/>
      <c r="I42" s="677"/>
      <c r="J42" s="677"/>
      <c r="K42" s="677"/>
      <c r="L42" s="677"/>
      <c r="M42" s="677"/>
      <c r="N42" s="677"/>
      <c r="O42" s="677"/>
      <c r="P42" s="677"/>
      <c r="Q42" s="675"/>
      <c r="R42" s="675"/>
      <c r="S42" s="675"/>
      <c r="T42" s="675"/>
      <c r="U42" s="675"/>
      <c r="V42" s="675"/>
      <c r="W42" s="675"/>
      <c r="X42" s="675"/>
      <c r="Y42" s="675"/>
      <c r="Z42" s="675"/>
      <c r="AA42" s="675"/>
      <c r="AB42" s="675"/>
      <c r="AC42" s="675"/>
      <c r="AD42" s="675"/>
      <c r="AE42" s="675"/>
      <c r="AF42" s="675"/>
      <c r="AG42" s="675"/>
      <c r="AH42" s="675"/>
      <c r="AI42" s="675"/>
      <c r="AJ42" s="675"/>
      <c r="AK42" s="675"/>
      <c r="AL42" s="675"/>
      <c r="AM42" s="675"/>
      <c r="AN42" s="675"/>
      <c r="AO42" s="675"/>
      <c r="AP42" s="675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675"/>
      <c r="BL42" s="675"/>
      <c r="BM42" s="675"/>
      <c r="BN42" s="675"/>
      <c r="BO42" s="675"/>
      <c r="BP42" s="675"/>
      <c r="BQ42" s="675"/>
      <c r="BR42" s="675"/>
    </row>
    <row r="43" spans="2:70">
      <c r="B43" s="836" t="s">
        <v>209</v>
      </c>
      <c r="D43" s="676" t="str">
        <f>VLOOKUP(B43,'Innova Crysta(P) AT'!$B$6:$C$16,2,0)</f>
        <v>Gasket, Plug</v>
      </c>
    </row>
    <row r="44" spans="2:70">
      <c r="B44" s="836" t="s">
        <v>543</v>
      </c>
      <c r="D44" s="676" t="str">
        <f>VLOOKUP(B44,'Innova Crysta(P) AT'!$B$6:$C$16,2,0)</f>
        <v>Spark Plug</v>
      </c>
    </row>
    <row r="45" spans="2:70">
      <c r="B45" s="836" t="s">
        <v>551</v>
      </c>
      <c r="D45" s="676" t="str">
        <f>VLOOKUP(B45,'Innova Crysta(P) AT'!$B$6:$C$16,2,0)</f>
        <v>Fuel Filter</v>
      </c>
    </row>
    <row r="51" spans="2:70" s="323" customFormat="1" ht="18">
      <c r="B51" s="668"/>
      <c r="C51" s="321"/>
      <c r="D51" s="321"/>
      <c r="E51" s="321"/>
      <c r="F51" s="321"/>
      <c r="G51" s="321"/>
      <c r="H51" s="321"/>
      <c r="I51" s="321"/>
      <c r="J51" s="321"/>
      <c r="K51" s="321"/>
      <c r="L51" s="321"/>
      <c r="M51" s="321"/>
      <c r="N51" s="321"/>
      <c r="O51" s="321"/>
      <c r="P51" s="321"/>
      <c r="Q51" s="321"/>
      <c r="R51" s="321"/>
      <c r="S51" s="321"/>
      <c r="T51" s="321"/>
      <c r="U51" s="321"/>
      <c r="V51" s="321"/>
      <c r="W51" s="321"/>
      <c r="X51" s="321"/>
      <c r="Y51" s="321"/>
      <c r="Z51" s="321"/>
      <c r="AA51" s="321"/>
      <c r="AB51" s="321"/>
      <c r="AC51" s="321"/>
      <c r="AD51" s="322"/>
      <c r="AE51" s="321"/>
      <c r="AF51" s="321"/>
      <c r="AG51" s="321"/>
      <c r="AH51" s="321"/>
      <c r="AI51" s="321"/>
      <c r="AJ51" s="321"/>
      <c r="AK51" s="321"/>
      <c r="AL51" s="321"/>
      <c r="AM51" s="321"/>
      <c r="AN51" s="321"/>
      <c r="AO51" s="321"/>
      <c r="AP51" s="321"/>
      <c r="AQ51" s="321"/>
      <c r="AR51" s="321"/>
      <c r="AS51" s="321"/>
      <c r="AT51" s="321"/>
      <c r="AU51" s="321"/>
      <c r="AV51" s="321"/>
      <c r="AW51" s="321"/>
      <c r="AX51" s="321"/>
      <c r="AY51" s="321"/>
    </row>
    <row r="52" spans="2:70" s="323" customFormat="1" ht="18">
      <c r="B52" s="324"/>
      <c r="AD52" s="325"/>
    </row>
    <row r="53" spans="2:70" s="323" customFormat="1" ht="54">
      <c r="B53" s="669" t="s">
        <v>3</v>
      </c>
      <c r="C53" s="326" t="s">
        <v>15</v>
      </c>
      <c r="D53" s="327" t="s">
        <v>315</v>
      </c>
      <c r="E53" s="1299" t="s">
        <v>317</v>
      </c>
      <c r="F53" s="1300"/>
      <c r="G53" s="1300"/>
      <c r="H53" s="1300"/>
      <c r="I53" s="1300"/>
      <c r="J53" s="1300"/>
      <c r="K53" s="1300"/>
      <c r="L53" s="1300"/>
      <c r="M53" s="1300"/>
      <c r="N53" s="1300"/>
      <c r="O53" s="1300"/>
      <c r="P53" s="1300"/>
      <c r="Q53" s="1300"/>
      <c r="R53" s="1300"/>
      <c r="S53" s="1300"/>
      <c r="T53" s="1300"/>
      <c r="U53" s="1300"/>
      <c r="V53" s="1300"/>
      <c r="W53" s="1300"/>
      <c r="X53" s="1300"/>
      <c r="Y53" s="1300"/>
      <c r="Z53" s="1300"/>
      <c r="AA53" s="1300"/>
      <c r="AB53" s="1300"/>
      <c r="AC53" s="1300"/>
      <c r="AD53" s="1300"/>
      <c r="AE53" s="1300"/>
      <c r="AF53" s="1300"/>
      <c r="AG53" s="1300"/>
      <c r="AH53" s="1300"/>
      <c r="AI53" s="1300"/>
      <c r="AJ53" s="1300"/>
      <c r="AK53" s="1300"/>
      <c r="AL53" s="1300"/>
      <c r="AM53" s="1300"/>
      <c r="AN53" s="1300"/>
      <c r="AO53" s="1300"/>
      <c r="AP53" s="1300"/>
      <c r="AQ53" s="1300"/>
      <c r="AR53" s="1300"/>
      <c r="AS53" s="1300"/>
      <c r="AT53" s="1300"/>
      <c r="AU53" s="1300"/>
      <c r="AV53" s="1300"/>
      <c r="AW53" s="1300"/>
      <c r="AX53" s="1300"/>
      <c r="AY53" s="1300"/>
      <c r="AZ53" s="1300"/>
      <c r="BA53" s="1300"/>
      <c r="BB53" s="1300"/>
      <c r="BC53" s="1300"/>
      <c r="BD53" s="1300"/>
      <c r="BE53" s="1300"/>
      <c r="BF53" s="1300"/>
      <c r="BG53" s="1300"/>
      <c r="BH53" s="1300"/>
      <c r="BI53" s="1300"/>
      <c r="BJ53" s="1300"/>
      <c r="BK53" s="1300"/>
      <c r="BL53" s="1300"/>
      <c r="BM53" s="1300"/>
      <c r="BN53" s="1300"/>
      <c r="BO53" s="1300"/>
      <c r="BP53" s="1300"/>
      <c r="BQ53" s="1300"/>
      <c r="BR53" s="1301"/>
    </row>
    <row r="54" spans="2:70" s="323" customFormat="1" ht="18">
      <c r="B54" s="668"/>
      <c r="C54" s="328"/>
      <c r="D54" s="328"/>
      <c r="E54" s="329">
        <v>1000</v>
      </c>
      <c r="F54" s="329"/>
      <c r="G54" s="329"/>
      <c r="H54" s="329">
        <v>5000</v>
      </c>
      <c r="I54" s="329">
        <v>10000</v>
      </c>
      <c r="J54" s="329"/>
      <c r="K54" s="329"/>
      <c r="L54" s="329"/>
      <c r="M54" s="329"/>
      <c r="N54" s="329"/>
      <c r="O54" s="329"/>
      <c r="P54" s="956"/>
      <c r="Q54" s="329">
        <v>35000</v>
      </c>
      <c r="R54" s="329">
        <v>40000</v>
      </c>
      <c r="S54" s="329">
        <v>45000</v>
      </c>
      <c r="T54" s="329">
        <v>50000</v>
      </c>
      <c r="U54" s="329">
        <v>55000</v>
      </c>
      <c r="V54" s="329">
        <v>60000</v>
      </c>
      <c r="W54" s="329">
        <v>65000</v>
      </c>
      <c r="X54" s="329">
        <v>70000</v>
      </c>
      <c r="Y54" s="329">
        <v>75000</v>
      </c>
      <c r="Z54" s="329">
        <v>80000</v>
      </c>
      <c r="AA54" s="329">
        <v>85000</v>
      </c>
      <c r="AB54" s="329">
        <v>90000</v>
      </c>
      <c r="AC54" s="329">
        <v>95000</v>
      </c>
      <c r="AD54" s="330">
        <v>100000</v>
      </c>
      <c r="AE54" s="329">
        <v>105000</v>
      </c>
      <c r="AF54" s="329">
        <v>110000</v>
      </c>
      <c r="AG54" s="329">
        <v>115000</v>
      </c>
      <c r="AH54" s="329">
        <v>120000</v>
      </c>
      <c r="AI54" s="329">
        <v>125000</v>
      </c>
      <c r="AJ54" s="329">
        <v>130000</v>
      </c>
      <c r="AK54" s="329">
        <v>135000</v>
      </c>
      <c r="AL54" s="329">
        <v>140000</v>
      </c>
      <c r="AM54" s="329">
        <v>145000</v>
      </c>
      <c r="AN54" s="329">
        <v>150000</v>
      </c>
      <c r="AO54" s="329">
        <v>155000</v>
      </c>
      <c r="AP54" s="329">
        <v>160000</v>
      </c>
      <c r="AQ54" s="329">
        <v>165000</v>
      </c>
      <c r="AR54" s="329">
        <v>170000</v>
      </c>
      <c r="AS54" s="329">
        <v>175000</v>
      </c>
      <c r="AT54" s="329">
        <v>180000</v>
      </c>
      <c r="AU54" s="329">
        <v>185000</v>
      </c>
      <c r="AV54" s="329">
        <v>190000</v>
      </c>
      <c r="AW54" s="329">
        <v>195000</v>
      </c>
      <c r="AX54" s="329">
        <v>200000</v>
      </c>
      <c r="AY54" s="329">
        <v>205000</v>
      </c>
      <c r="AZ54" s="329">
        <v>210000</v>
      </c>
      <c r="BA54" s="329">
        <v>215000</v>
      </c>
      <c r="BB54" s="329">
        <v>220000</v>
      </c>
      <c r="BC54" s="329">
        <v>225000</v>
      </c>
      <c r="BD54" s="329">
        <v>230000</v>
      </c>
      <c r="BE54" s="329">
        <v>235000</v>
      </c>
      <c r="BF54" s="329">
        <v>240000</v>
      </c>
      <c r="BG54" s="329">
        <v>245000</v>
      </c>
      <c r="BH54" s="329">
        <v>250000</v>
      </c>
      <c r="BI54" s="329">
        <v>255000</v>
      </c>
      <c r="BJ54" s="329">
        <v>260000</v>
      </c>
      <c r="BK54" s="329">
        <v>265000</v>
      </c>
      <c r="BL54" s="329">
        <v>270000</v>
      </c>
      <c r="BM54" s="329">
        <v>275000</v>
      </c>
      <c r="BN54" s="329">
        <v>280000</v>
      </c>
      <c r="BO54" s="329">
        <v>285000</v>
      </c>
      <c r="BP54" s="329">
        <v>290000</v>
      </c>
      <c r="BQ54" s="329">
        <v>295000</v>
      </c>
      <c r="BR54" s="329">
        <v>300000</v>
      </c>
    </row>
    <row r="55" spans="2:70" s="323" customFormat="1" ht="18">
      <c r="B55" s="668"/>
      <c r="C55" s="328"/>
      <c r="D55" s="328"/>
      <c r="E55" s="328"/>
      <c r="F55" s="328"/>
      <c r="G55" s="328"/>
      <c r="H55" s="328"/>
      <c r="I55" s="332"/>
      <c r="J55" s="332"/>
      <c r="K55" s="332"/>
      <c r="L55" s="332"/>
      <c r="M55" s="332"/>
      <c r="N55" s="332"/>
      <c r="O55" s="332"/>
      <c r="P55" s="332"/>
      <c r="Q55" s="332"/>
      <c r="R55" s="332"/>
      <c r="S55" s="332"/>
      <c r="T55" s="332"/>
      <c r="U55" s="332"/>
      <c r="V55" s="332"/>
      <c r="W55" s="332"/>
      <c r="X55" s="332"/>
      <c r="Y55" s="332"/>
      <c r="Z55" s="332"/>
      <c r="AA55" s="332"/>
      <c r="AB55" s="332"/>
      <c r="AC55" s="332"/>
      <c r="AD55" s="333"/>
      <c r="AE55" s="332"/>
      <c r="AF55" s="332"/>
      <c r="AG55" s="332"/>
      <c r="AH55" s="332"/>
      <c r="AI55" s="332"/>
      <c r="AJ55" s="332"/>
      <c r="AK55" s="332"/>
      <c r="AL55" s="332"/>
      <c r="AM55" s="332"/>
      <c r="AN55" s="332"/>
      <c r="AO55" s="332"/>
      <c r="AP55" s="332"/>
      <c r="AQ55" s="332"/>
    </row>
    <row r="56" spans="2:70" s="323" customFormat="1" ht="18">
      <c r="B56" s="670">
        <f>[3]Master!A61</f>
        <v>0</v>
      </c>
      <c r="C56" s="336" t="e">
        <f>VLOOKUP(B56,[3]Master!$A$13:$D$37,2,0)</f>
        <v>#N/A</v>
      </c>
      <c r="D56" s="334">
        <v>6.9</v>
      </c>
      <c r="E56" s="337"/>
      <c r="F56" s="337"/>
      <c r="G56" s="337"/>
      <c r="H56" s="337"/>
      <c r="I56" s="338" t="e">
        <f>$D$4*#REF!</f>
        <v>#REF!</v>
      </c>
      <c r="J56" s="338"/>
      <c r="K56" s="338"/>
      <c r="L56" s="338"/>
      <c r="M56" s="338"/>
      <c r="N56" s="338"/>
      <c r="O56" s="338"/>
      <c r="P56" s="338"/>
      <c r="Q56" s="338"/>
      <c r="R56" s="338" t="e">
        <f>$D$4*#REF!</f>
        <v>#REF!</v>
      </c>
      <c r="S56" s="338"/>
      <c r="T56" s="338" t="e">
        <f>$D$4*#REF!</f>
        <v>#REF!</v>
      </c>
      <c r="U56" s="338"/>
      <c r="V56" s="338" t="e">
        <f>$D$4*#REF!</f>
        <v>#REF!</v>
      </c>
      <c r="W56" s="338"/>
      <c r="X56" s="338" t="e">
        <f>$D$4*#REF!</f>
        <v>#REF!</v>
      </c>
      <c r="Y56" s="338"/>
      <c r="Z56" s="338" t="e">
        <f>$D$4*#REF!</f>
        <v>#REF!</v>
      </c>
      <c r="AA56" s="338"/>
      <c r="AB56" s="338" t="e">
        <f>$D$4*#REF!</f>
        <v>#REF!</v>
      </c>
      <c r="AC56" s="338"/>
      <c r="AD56" s="338" t="e">
        <f>$D$4*#REF!</f>
        <v>#REF!</v>
      </c>
      <c r="AE56" s="338"/>
      <c r="AF56" s="338" t="e">
        <f>$D$4*#REF!</f>
        <v>#REF!</v>
      </c>
      <c r="AG56" s="338"/>
      <c r="AH56" s="338" t="e">
        <f>$D$4*#REF!</f>
        <v>#REF!</v>
      </c>
      <c r="AI56" s="338"/>
      <c r="AJ56" s="338" t="e">
        <f>$D$4*#REF!</f>
        <v>#REF!</v>
      </c>
      <c r="AK56" s="338"/>
      <c r="AL56" s="338" t="e">
        <f>$D$4*#REF!</f>
        <v>#REF!</v>
      </c>
      <c r="AM56" s="338"/>
      <c r="AN56" s="338" t="e">
        <f>$D$4*#REF!</f>
        <v>#REF!</v>
      </c>
      <c r="AO56" s="338"/>
      <c r="AP56" s="338" t="e">
        <f>$D$4*#REF!</f>
        <v>#REF!</v>
      </c>
      <c r="AQ56" s="338"/>
      <c r="AR56" s="338" t="e">
        <f>$D$4*#REF!</f>
        <v>#REF!</v>
      </c>
      <c r="AS56" s="338"/>
      <c r="AT56" s="338" t="e">
        <f>$D$4*#REF!</f>
        <v>#REF!</v>
      </c>
      <c r="AU56" s="338"/>
      <c r="AV56" s="338" t="e">
        <f>$D$4*#REF!</f>
        <v>#REF!</v>
      </c>
      <c r="AW56" s="338"/>
      <c r="AX56" s="338" t="e">
        <f>$D$4*#REF!</f>
        <v>#REF!</v>
      </c>
      <c r="AY56" s="338"/>
      <c r="AZ56" s="338" t="e">
        <f>$D$4*#REF!</f>
        <v>#REF!</v>
      </c>
      <c r="BA56" s="338"/>
      <c r="BB56" s="338" t="e">
        <f>$D$4*#REF!</f>
        <v>#REF!</v>
      </c>
      <c r="BC56" s="338"/>
      <c r="BD56" s="338" t="e">
        <f>$D$4*#REF!</f>
        <v>#REF!</v>
      </c>
      <c r="BE56" s="338"/>
      <c r="BF56" s="338" t="e">
        <f>$D$4*#REF!</f>
        <v>#REF!</v>
      </c>
      <c r="BG56" s="338"/>
      <c r="BH56" s="338" t="e">
        <f>$D$4*#REF!</f>
        <v>#REF!</v>
      </c>
      <c r="BI56" s="338"/>
      <c r="BJ56" s="338" t="e">
        <f>$D$4*#REF!</f>
        <v>#REF!</v>
      </c>
      <c r="BK56" s="338"/>
      <c r="BL56" s="338" t="e">
        <f>$D$4*#REF!</f>
        <v>#REF!</v>
      </c>
      <c r="BM56" s="338"/>
      <c r="BN56" s="338" t="e">
        <f>$D$4*#REF!</f>
        <v>#REF!</v>
      </c>
      <c r="BO56" s="338"/>
      <c r="BP56" s="338" t="e">
        <f>$D$4*#REF!</f>
        <v>#REF!</v>
      </c>
      <c r="BQ56" s="338"/>
      <c r="BR56" s="338" t="e">
        <f>$D$4*#REF!</f>
        <v>#REF!</v>
      </c>
    </row>
    <row r="57" spans="2:70" s="323" customFormat="1" ht="18">
      <c r="B57" s="671">
        <f>[3]Master!A78</f>
        <v>0</v>
      </c>
      <c r="C57" s="336" t="e">
        <f>VLOOKUP(B57,[3]Master!$A$13:$D$37,2,0)</f>
        <v>#N/A</v>
      </c>
      <c r="D57" s="334">
        <v>1</v>
      </c>
      <c r="E57" s="337"/>
      <c r="F57" s="337"/>
      <c r="G57" s="337"/>
      <c r="H57" s="337"/>
      <c r="I57" s="338" t="e">
        <f>$D$5*#REF!</f>
        <v>#REF!</v>
      </c>
      <c r="J57" s="338"/>
      <c r="K57" s="338"/>
      <c r="L57" s="338"/>
      <c r="M57" s="338"/>
      <c r="N57" s="338"/>
      <c r="O57" s="338"/>
      <c r="P57" s="338"/>
      <c r="Q57" s="338"/>
      <c r="R57" s="338" t="e">
        <f>$D$5*#REF!</f>
        <v>#REF!</v>
      </c>
      <c r="S57" s="338"/>
      <c r="T57" s="338" t="e">
        <f>$D$5*#REF!</f>
        <v>#REF!</v>
      </c>
      <c r="U57" s="338"/>
      <c r="V57" s="338" t="e">
        <f>$D$5*#REF!</f>
        <v>#REF!</v>
      </c>
      <c r="W57" s="338"/>
      <c r="X57" s="338" t="e">
        <f>$D$5*#REF!</f>
        <v>#REF!</v>
      </c>
      <c r="Y57" s="338"/>
      <c r="Z57" s="338" t="e">
        <f>$D$5*#REF!</f>
        <v>#REF!</v>
      </c>
      <c r="AA57" s="338"/>
      <c r="AB57" s="338" t="e">
        <f>$D$5*#REF!</f>
        <v>#REF!</v>
      </c>
      <c r="AC57" s="338"/>
      <c r="AD57" s="340" t="e">
        <f>$D$5*#REF!</f>
        <v>#REF!</v>
      </c>
      <c r="AE57" s="338"/>
      <c r="AF57" s="338" t="e">
        <f>$D$5*#REF!</f>
        <v>#REF!</v>
      </c>
      <c r="AG57" s="338"/>
      <c r="AH57" s="338" t="e">
        <f>$D$5*#REF!</f>
        <v>#REF!</v>
      </c>
      <c r="AI57" s="338"/>
      <c r="AJ57" s="338" t="e">
        <f>$D$5*#REF!</f>
        <v>#REF!</v>
      </c>
      <c r="AK57" s="338"/>
      <c r="AL57" s="338" t="e">
        <f>$D$5*#REF!</f>
        <v>#REF!</v>
      </c>
      <c r="AM57" s="338"/>
      <c r="AN57" s="338" t="e">
        <f>$D$5*#REF!</f>
        <v>#REF!</v>
      </c>
      <c r="AO57" s="338"/>
      <c r="AP57" s="338" t="e">
        <f>$D$5*#REF!</f>
        <v>#REF!</v>
      </c>
      <c r="AQ57" s="338"/>
      <c r="AR57" s="338" t="e">
        <f>$D$5*#REF!</f>
        <v>#REF!</v>
      </c>
      <c r="AS57" s="338"/>
      <c r="AT57" s="338" t="e">
        <f>$D$5*#REF!</f>
        <v>#REF!</v>
      </c>
      <c r="AU57" s="338"/>
      <c r="AV57" s="338" t="e">
        <f>$D$5*#REF!</f>
        <v>#REF!</v>
      </c>
      <c r="AW57" s="338"/>
      <c r="AX57" s="338" t="e">
        <f>$D$5*#REF!</f>
        <v>#REF!</v>
      </c>
      <c r="AY57" s="338"/>
      <c r="AZ57" s="338" t="e">
        <f>$D$5*#REF!</f>
        <v>#REF!</v>
      </c>
      <c r="BA57" s="338"/>
      <c r="BB57" s="338" t="e">
        <f>$D$5*#REF!</f>
        <v>#REF!</v>
      </c>
      <c r="BC57" s="338"/>
      <c r="BD57" s="338" t="e">
        <f>$D$5*#REF!</f>
        <v>#REF!</v>
      </c>
      <c r="BE57" s="338"/>
      <c r="BF57" s="338" t="e">
        <f>$D$5*#REF!</f>
        <v>#REF!</v>
      </c>
      <c r="BG57" s="338"/>
      <c r="BH57" s="338" t="e">
        <f>$D$5*#REF!</f>
        <v>#REF!</v>
      </c>
      <c r="BI57" s="338"/>
      <c r="BJ57" s="338" t="e">
        <f>$D$5*#REF!</f>
        <v>#REF!</v>
      </c>
      <c r="BK57" s="338"/>
      <c r="BL57" s="338" t="e">
        <f>$D$5*#REF!</f>
        <v>#REF!</v>
      </c>
      <c r="BM57" s="338"/>
      <c r="BN57" s="338" t="e">
        <f>$D$5*#REF!</f>
        <v>#REF!</v>
      </c>
      <c r="BO57" s="338"/>
      <c r="BP57" s="338" t="e">
        <f>$D$5*#REF!</f>
        <v>#REF!</v>
      </c>
      <c r="BQ57" s="338"/>
      <c r="BR57" s="338" t="e">
        <f>$D$5*#REF!</f>
        <v>#REF!</v>
      </c>
    </row>
    <row r="58" spans="2:70" s="346" customFormat="1" ht="18">
      <c r="B58" s="672">
        <f>[3]Master!A76</f>
        <v>0</v>
      </c>
      <c r="C58" s="336" t="e">
        <f>VLOOKUP(B58,[3]Master!$A$13:$D$37,2,0)</f>
        <v>#N/A</v>
      </c>
      <c r="D58" s="334">
        <v>1</v>
      </c>
      <c r="E58" s="343"/>
      <c r="F58" s="343"/>
      <c r="G58" s="343"/>
      <c r="H58" s="343"/>
      <c r="I58" s="344" t="e">
        <f>$D$6*#REF!</f>
        <v>#REF!</v>
      </c>
      <c r="J58" s="344"/>
      <c r="K58" s="344"/>
      <c r="L58" s="344"/>
      <c r="M58" s="344"/>
      <c r="N58" s="344"/>
      <c r="O58" s="344"/>
      <c r="P58" s="344"/>
      <c r="Q58" s="344"/>
      <c r="R58" s="344" t="e">
        <f>$D$6*#REF!</f>
        <v>#REF!</v>
      </c>
      <c r="S58" s="344"/>
      <c r="T58" s="344" t="e">
        <f>$D$6*#REF!</f>
        <v>#REF!</v>
      </c>
      <c r="U58" s="344"/>
      <c r="V58" s="344" t="e">
        <f>$D$6*#REF!</f>
        <v>#REF!</v>
      </c>
      <c r="W58" s="344"/>
      <c r="X58" s="344" t="e">
        <f>$D$6*#REF!</f>
        <v>#REF!</v>
      </c>
      <c r="Y58" s="344"/>
      <c r="Z58" s="344" t="e">
        <f>$D$6*#REF!</f>
        <v>#REF!</v>
      </c>
      <c r="AA58" s="344"/>
      <c r="AB58" s="344" t="e">
        <f>$D$6*#REF!</f>
        <v>#REF!</v>
      </c>
      <c r="AC58" s="344"/>
      <c r="AD58" s="345" t="e">
        <f>$D$6*#REF!</f>
        <v>#REF!</v>
      </c>
      <c r="AE58" s="344"/>
      <c r="AF58" s="344" t="e">
        <f>$D$6*#REF!</f>
        <v>#REF!</v>
      </c>
      <c r="AG58" s="344"/>
      <c r="AH58" s="344" t="e">
        <f>$D$6*#REF!</f>
        <v>#REF!</v>
      </c>
      <c r="AI58" s="344"/>
      <c r="AJ58" s="344" t="e">
        <f>$D$6*#REF!</f>
        <v>#REF!</v>
      </c>
      <c r="AK58" s="344"/>
      <c r="AL58" s="344" t="e">
        <f>$D$6*#REF!</f>
        <v>#REF!</v>
      </c>
      <c r="AM58" s="344"/>
      <c r="AN58" s="344" t="e">
        <f>$D$6*#REF!</f>
        <v>#REF!</v>
      </c>
      <c r="AO58" s="344"/>
      <c r="AP58" s="344" t="e">
        <f>$D$6*#REF!</f>
        <v>#REF!</v>
      </c>
      <c r="AQ58" s="344"/>
      <c r="AR58" s="344" t="e">
        <f>$D$6*#REF!</f>
        <v>#REF!</v>
      </c>
      <c r="AS58" s="344"/>
      <c r="AT58" s="344" t="e">
        <f>$D$6*#REF!</f>
        <v>#REF!</v>
      </c>
      <c r="AU58" s="344"/>
      <c r="AV58" s="344" t="e">
        <f>$D$6*#REF!</f>
        <v>#REF!</v>
      </c>
      <c r="AW58" s="344"/>
      <c r="AX58" s="344" t="e">
        <f>$D$6*#REF!</f>
        <v>#REF!</v>
      </c>
      <c r="AY58" s="344"/>
      <c r="AZ58" s="344" t="e">
        <f>$D$6*#REF!</f>
        <v>#REF!</v>
      </c>
      <c r="BA58" s="344"/>
      <c r="BB58" s="344" t="e">
        <f>$D$6*#REF!</f>
        <v>#REF!</v>
      </c>
      <c r="BC58" s="344"/>
      <c r="BD58" s="344" t="e">
        <f>$D$6*#REF!</f>
        <v>#REF!</v>
      </c>
      <c r="BE58" s="344"/>
      <c r="BF58" s="344" t="e">
        <f>$D$6*#REF!</f>
        <v>#REF!</v>
      </c>
      <c r="BG58" s="344"/>
      <c r="BH58" s="344" t="e">
        <f>$D$6*#REF!</f>
        <v>#REF!</v>
      </c>
      <c r="BI58" s="344"/>
      <c r="BJ58" s="344" t="e">
        <f>$D$6*#REF!</f>
        <v>#REF!</v>
      </c>
      <c r="BK58" s="344"/>
      <c r="BL58" s="344" t="e">
        <f>$D$6*#REF!</f>
        <v>#REF!</v>
      </c>
      <c r="BM58" s="344"/>
      <c r="BN58" s="344" t="e">
        <f>$D$6*#REF!</f>
        <v>#REF!</v>
      </c>
      <c r="BO58" s="344"/>
      <c r="BP58" s="344" t="e">
        <f>$D$6*#REF!</f>
        <v>#REF!</v>
      </c>
      <c r="BQ58" s="344"/>
      <c r="BR58" s="344" t="e">
        <f>$D$6*#REF!</f>
        <v>#REF!</v>
      </c>
    </row>
    <row r="59" spans="2:70" s="323" customFormat="1" ht="18">
      <c r="B59" s="671">
        <f>[3]Master!A82</f>
        <v>0</v>
      </c>
      <c r="C59" s="336" t="e">
        <f>VLOOKUP(B59,[3]Master!$A$13:$D$37,2,0)</f>
        <v>#N/A</v>
      </c>
      <c r="D59" s="334">
        <v>1</v>
      </c>
      <c r="E59" s="337"/>
      <c r="F59" s="337"/>
      <c r="G59" s="337"/>
      <c r="H59" s="337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 t="e">
        <f>$D$7*#REF!</f>
        <v>#REF!</v>
      </c>
      <c r="W59" s="338"/>
      <c r="X59" s="338"/>
      <c r="Y59" s="338"/>
      <c r="Z59" s="338"/>
      <c r="AA59" s="338"/>
      <c r="AB59" s="338" t="e">
        <f>$D$7*#REF!</f>
        <v>#REF!</v>
      </c>
      <c r="AC59" s="338"/>
      <c r="AD59" s="340"/>
      <c r="AE59" s="338"/>
      <c r="AF59" s="338"/>
      <c r="AG59" s="338"/>
      <c r="AH59" s="338" t="e">
        <f>$D$7*#REF!</f>
        <v>#REF!</v>
      </c>
      <c r="AI59" s="338"/>
      <c r="AJ59" s="338"/>
      <c r="AK59" s="338"/>
      <c r="AL59" s="338"/>
      <c r="AM59" s="338"/>
      <c r="AN59" s="338"/>
      <c r="AO59" s="338"/>
      <c r="AP59" s="338" t="e">
        <f>$D$7*#REF!</f>
        <v>#REF!</v>
      </c>
      <c r="AQ59" s="338"/>
      <c r="AR59" s="347"/>
      <c r="AS59" s="347"/>
      <c r="AT59" s="347"/>
      <c r="AU59" s="347"/>
      <c r="AV59" s="347"/>
      <c r="AW59" s="347"/>
      <c r="AX59" s="338" t="e">
        <f>$D$7*#REF!</f>
        <v>#REF!</v>
      </c>
      <c r="AY59" s="338"/>
      <c r="AZ59" s="338"/>
      <c r="BA59" s="338"/>
      <c r="BB59" s="347"/>
      <c r="BC59" s="347"/>
      <c r="BD59" s="347"/>
      <c r="BE59" s="347"/>
      <c r="BF59" s="338" t="e">
        <f>$D$7*#REF!</f>
        <v>#REF!</v>
      </c>
      <c r="BG59" s="338"/>
      <c r="BH59" s="338"/>
      <c r="BI59" s="338"/>
      <c r="BJ59" s="338"/>
      <c r="BK59" s="338"/>
      <c r="BL59" s="338"/>
      <c r="BM59" s="338"/>
      <c r="BN59" s="338" t="e">
        <f>$D$7*#REF!</f>
        <v>#REF!</v>
      </c>
      <c r="BO59" s="338"/>
      <c r="BP59" s="338"/>
      <c r="BQ59" s="338"/>
      <c r="BR59" s="338"/>
    </row>
    <row r="60" spans="2:70" s="323" customFormat="1" ht="18">
      <c r="B60" s="671">
        <f>[3]Master!A77</f>
        <v>0</v>
      </c>
      <c r="C60" s="336" t="e">
        <f>VLOOKUP(B60,[3]Master!$A$13:$D$37,2,0)</f>
        <v>#N/A</v>
      </c>
      <c r="D60" s="334">
        <v>1</v>
      </c>
      <c r="E60" s="337"/>
      <c r="F60" s="337"/>
      <c r="G60" s="337"/>
      <c r="H60" s="337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338"/>
      <c r="T60" s="338"/>
      <c r="U60" s="338"/>
      <c r="V60" s="338" t="e">
        <f>$D$8*#REF!</f>
        <v>#REF!</v>
      </c>
      <c r="W60" s="338"/>
      <c r="X60" s="338"/>
      <c r="Y60" s="338"/>
      <c r="Z60" s="338"/>
      <c r="AA60" s="338"/>
      <c r="AB60" s="338" t="e">
        <f>$D$8*#REF!</f>
        <v>#REF!</v>
      </c>
      <c r="AC60" s="338"/>
      <c r="AD60" s="340"/>
      <c r="AE60" s="338"/>
      <c r="AF60" s="338"/>
      <c r="AG60" s="338"/>
      <c r="AH60" s="338" t="e">
        <f>$D$8*#REF!</f>
        <v>#REF!</v>
      </c>
      <c r="AI60" s="338"/>
      <c r="AJ60" s="338"/>
      <c r="AK60" s="338"/>
      <c r="AL60" s="338"/>
      <c r="AM60" s="338"/>
      <c r="AN60" s="338" t="e">
        <f>$D$8*#REF!</f>
        <v>#REF!</v>
      </c>
      <c r="AO60" s="338"/>
      <c r="AP60" s="338"/>
      <c r="AQ60" s="338"/>
      <c r="AR60" s="347"/>
      <c r="AS60" s="347"/>
      <c r="AT60" s="338" t="e">
        <f>$D$8*#REF!</f>
        <v>#REF!</v>
      </c>
      <c r="AU60" s="338"/>
      <c r="AV60" s="347"/>
      <c r="AW60" s="347"/>
      <c r="AX60" s="338"/>
      <c r="AY60" s="338"/>
      <c r="AZ60" s="338" t="e">
        <f>$D$8*#REF!</f>
        <v>#REF!</v>
      </c>
      <c r="BA60" s="338"/>
      <c r="BB60" s="347"/>
      <c r="BC60" s="347"/>
      <c r="BD60" s="347"/>
      <c r="BE60" s="347"/>
      <c r="BF60" s="338" t="e">
        <f>$D$8*#REF!</f>
        <v>#REF!</v>
      </c>
      <c r="BG60" s="338"/>
      <c r="BH60" s="338"/>
      <c r="BI60" s="338"/>
      <c r="BJ60" s="338"/>
      <c r="BK60" s="338"/>
      <c r="BL60" s="338" t="e">
        <f>$D$8*#REF!</f>
        <v>#REF!</v>
      </c>
      <c r="BM60" s="338"/>
      <c r="BN60" s="338"/>
      <c r="BO60" s="338"/>
      <c r="BP60" s="338"/>
      <c r="BQ60" s="338"/>
      <c r="BR60" s="338" t="e">
        <f>$D$8*#REF!</f>
        <v>#REF!</v>
      </c>
    </row>
    <row r="61" spans="2:70" s="323" customFormat="1" ht="18">
      <c r="B61" s="670">
        <f>[3]Master!A70</f>
        <v>0</v>
      </c>
      <c r="C61" s="336" t="e">
        <f>VLOOKUP(B61,[3]Master!$A$13:$D$37,2,0)</f>
        <v>#N/A</v>
      </c>
      <c r="D61" s="334">
        <v>9.8000000000000007</v>
      </c>
      <c r="E61" s="337"/>
      <c r="F61" s="337"/>
      <c r="G61" s="337"/>
      <c r="H61" s="337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38"/>
      <c r="Z61" s="338"/>
      <c r="AA61" s="338"/>
      <c r="AB61" s="338"/>
      <c r="AC61" s="338"/>
      <c r="AD61" s="340"/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 t="e">
        <f>D61*#REF!</f>
        <v>#REF!</v>
      </c>
      <c r="AQ61" s="338"/>
      <c r="AR61" s="347"/>
      <c r="AS61" s="347"/>
      <c r="AT61" s="347"/>
      <c r="AU61" s="347"/>
      <c r="AV61" s="347"/>
      <c r="AW61" s="347"/>
      <c r="AX61" s="347"/>
      <c r="AY61" s="347"/>
      <c r="AZ61" s="338"/>
      <c r="BA61" s="338"/>
      <c r="BB61" s="347"/>
      <c r="BC61" s="347"/>
      <c r="BD61" s="347"/>
      <c r="BE61" s="347"/>
      <c r="BF61" s="338" t="e">
        <f>+#REF!*$D$9</f>
        <v>#REF!</v>
      </c>
      <c r="BG61" s="338"/>
      <c r="BH61" s="338"/>
      <c r="BI61" s="338"/>
      <c r="BJ61" s="338"/>
      <c r="BK61" s="338"/>
      <c r="BL61" s="338"/>
      <c r="BM61" s="338"/>
      <c r="BN61" s="347"/>
      <c r="BO61" s="347"/>
      <c r="BP61" s="338"/>
      <c r="BQ61" s="338"/>
      <c r="BR61" s="338"/>
    </row>
    <row r="62" spans="2:70" s="323" customFormat="1" ht="18">
      <c r="B62" s="670">
        <f>[3]Master!A71</f>
        <v>0</v>
      </c>
      <c r="C62" s="336" t="e">
        <f>VLOOKUP(B62,[3]Master!$A$13:$D$37,2,0)</f>
        <v>#N/A</v>
      </c>
      <c r="D62" s="334">
        <v>3</v>
      </c>
      <c r="E62" s="337"/>
      <c r="F62" s="337"/>
      <c r="G62" s="337"/>
      <c r="H62" s="337"/>
      <c r="I62" s="338"/>
      <c r="J62" s="338"/>
      <c r="K62" s="338"/>
      <c r="L62" s="338"/>
      <c r="M62" s="338"/>
      <c r="N62" s="338"/>
      <c r="O62" s="338"/>
      <c r="P62" s="338"/>
      <c r="Q62" s="338"/>
      <c r="R62" s="338" t="e">
        <f>$D$10*#REF!</f>
        <v>#REF!</v>
      </c>
      <c r="S62" s="338"/>
      <c r="T62" s="338"/>
      <c r="U62" s="338"/>
      <c r="V62" s="338"/>
      <c r="W62" s="338"/>
      <c r="X62" s="338"/>
      <c r="Y62" s="338"/>
      <c r="Z62" s="338" t="e">
        <f>$D$10*#REF!</f>
        <v>#REF!</v>
      </c>
      <c r="AA62" s="338"/>
      <c r="AB62" s="338"/>
      <c r="AC62" s="338"/>
      <c r="AD62" s="340"/>
      <c r="AE62" s="338"/>
      <c r="AF62" s="338"/>
      <c r="AG62" s="338"/>
      <c r="AH62" s="338" t="e">
        <f>$D$10*#REF!</f>
        <v>#REF!</v>
      </c>
      <c r="AI62" s="338"/>
      <c r="AJ62" s="338"/>
      <c r="AK62" s="338"/>
      <c r="AL62" s="338"/>
      <c r="AM62" s="338"/>
      <c r="AN62" s="338"/>
      <c r="AO62" s="338"/>
      <c r="AP62" s="338" t="e">
        <f>$D$10*#REF!</f>
        <v>#REF!</v>
      </c>
      <c r="AQ62" s="338"/>
      <c r="AR62" s="347"/>
      <c r="AS62" s="347"/>
      <c r="AT62" s="347"/>
      <c r="AU62" s="347"/>
      <c r="AV62" s="347"/>
      <c r="AW62" s="347"/>
      <c r="AX62" s="338" t="e">
        <f>$D$10*#REF!</f>
        <v>#REF!</v>
      </c>
      <c r="AY62" s="338"/>
      <c r="AZ62" s="338"/>
      <c r="BA62" s="338"/>
      <c r="BB62" s="347"/>
      <c r="BC62" s="347"/>
      <c r="BD62" s="347"/>
      <c r="BE62" s="347"/>
      <c r="BF62" s="338" t="e">
        <f>$D$10*#REF!</f>
        <v>#REF!</v>
      </c>
      <c r="BG62" s="338"/>
      <c r="BH62" s="338"/>
      <c r="BI62" s="338"/>
      <c r="BJ62" s="338"/>
      <c r="BK62" s="338"/>
      <c r="BL62" s="338"/>
      <c r="BM62" s="338"/>
      <c r="BN62" s="338" t="e">
        <f>$D$10*#REF!</f>
        <v>#REF!</v>
      </c>
      <c r="BO62" s="338"/>
      <c r="BP62" s="338"/>
      <c r="BQ62" s="338"/>
      <c r="BR62" s="338"/>
    </row>
    <row r="63" spans="2:70" s="323" customFormat="1" ht="18">
      <c r="B63" s="670">
        <f>[3]Master!A72</f>
        <v>0</v>
      </c>
      <c r="C63" s="336" t="e">
        <f>VLOOKUP(B63,[3]Master!$A$13:$D$37,2,0)</f>
        <v>#N/A</v>
      </c>
      <c r="D63" s="334">
        <v>2</v>
      </c>
      <c r="E63" s="337"/>
      <c r="F63" s="337"/>
      <c r="G63" s="337"/>
      <c r="H63" s="337"/>
      <c r="I63" s="338" t="e">
        <f>#REF!*#REF!</f>
        <v>#REF!</v>
      </c>
      <c r="J63" s="338"/>
      <c r="K63" s="338"/>
      <c r="L63" s="338"/>
      <c r="M63" s="338"/>
      <c r="N63" s="338"/>
      <c r="O63" s="338"/>
      <c r="P63" s="338"/>
      <c r="Q63" s="338"/>
      <c r="R63" s="338" t="e">
        <f>#REF!*#REF!</f>
        <v>#REF!</v>
      </c>
      <c r="S63" s="338"/>
      <c r="T63" s="338" t="e">
        <f>#REF!*#REF!</f>
        <v>#REF!</v>
      </c>
      <c r="U63" s="338"/>
      <c r="V63" s="338" t="e">
        <f>#REF!*#REF!</f>
        <v>#REF!</v>
      </c>
      <c r="W63" s="338"/>
      <c r="X63" s="338" t="e">
        <f>#REF!*#REF!</f>
        <v>#REF!</v>
      </c>
      <c r="Y63" s="338"/>
      <c r="Z63" s="338" t="e">
        <f>#REF!*#REF!</f>
        <v>#REF!</v>
      </c>
      <c r="AA63" s="338"/>
      <c r="AB63" s="338" t="e">
        <f>#REF!*#REF!</f>
        <v>#REF!</v>
      </c>
      <c r="AC63" s="338"/>
      <c r="AD63" s="340" t="e">
        <f>#REF!*#REF!</f>
        <v>#REF!</v>
      </c>
      <c r="AE63" s="338"/>
      <c r="AF63" s="338" t="e">
        <f>#REF!*#REF!</f>
        <v>#REF!</v>
      </c>
      <c r="AG63" s="338"/>
      <c r="AH63" s="338" t="e">
        <f>#REF!*#REF!</f>
        <v>#REF!</v>
      </c>
      <c r="AI63" s="338"/>
      <c r="AJ63" s="338" t="e">
        <f>#REF!*#REF!</f>
        <v>#REF!</v>
      </c>
      <c r="AK63" s="338"/>
      <c r="AL63" s="338" t="e">
        <f>#REF!*#REF!</f>
        <v>#REF!</v>
      </c>
      <c r="AM63" s="338"/>
      <c r="AN63" s="338" t="e">
        <f>#REF!*#REF!</f>
        <v>#REF!</v>
      </c>
      <c r="AO63" s="338"/>
      <c r="AP63" s="338" t="e">
        <f>#REF!*#REF!</f>
        <v>#REF!</v>
      </c>
      <c r="AQ63" s="338"/>
      <c r="AR63" s="338" t="e">
        <f>#REF!*#REF!</f>
        <v>#REF!</v>
      </c>
      <c r="AS63" s="338"/>
      <c r="AT63" s="338" t="e">
        <f>#REF!*#REF!</f>
        <v>#REF!</v>
      </c>
      <c r="AU63" s="338"/>
      <c r="AV63" s="338" t="e">
        <f>#REF!*#REF!</f>
        <v>#REF!</v>
      </c>
      <c r="AW63" s="338"/>
      <c r="AX63" s="338" t="e">
        <f>#REF!*#REF!</f>
        <v>#REF!</v>
      </c>
      <c r="AY63" s="338"/>
      <c r="AZ63" s="338" t="e">
        <f>#REF!*#REF!</f>
        <v>#REF!</v>
      </c>
      <c r="BA63" s="338"/>
      <c r="BB63" s="338" t="e">
        <f>#REF!*#REF!</f>
        <v>#REF!</v>
      </c>
      <c r="BC63" s="338"/>
      <c r="BD63" s="338" t="e">
        <f>#REF!*#REF!</f>
        <v>#REF!</v>
      </c>
      <c r="BE63" s="338"/>
      <c r="BF63" s="338" t="e">
        <f>#REF!*#REF!</f>
        <v>#REF!</v>
      </c>
      <c r="BG63" s="338"/>
      <c r="BH63" s="338" t="e">
        <f>#REF!*#REF!</f>
        <v>#REF!</v>
      </c>
      <c r="BI63" s="338"/>
      <c r="BJ63" s="338" t="e">
        <f>#REF!*#REF!</f>
        <v>#REF!</v>
      </c>
      <c r="BK63" s="338"/>
      <c r="BL63" s="338" t="e">
        <f>#REF!*#REF!</f>
        <v>#REF!</v>
      </c>
      <c r="BM63" s="338"/>
      <c r="BN63" s="338" t="e">
        <f>#REF!*#REF!</f>
        <v>#REF!</v>
      </c>
      <c r="BO63" s="338"/>
      <c r="BP63" s="338" t="e">
        <f>#REF!*#REF!</f>
        <v>#REF!</v>
      </c>
      <c r="BQ63" s="338"/>
      <c r="BR63" s="338" t="e">
        <f>#REF!*#REF!</f>
        <v>#REF!</v>
      </c>
    </row>
    <row r="64" spans="2:70" s="323" customFormat="1" ht="18">
      <c r="B64" s="670">
        <f>[3]Master!A83</f>
        <v>0</v>
      </c>
      <c r="C64" s="336" t="e">
        <f>VLOOKUP(B64,[3]Master!$A$13:$D$37,2,0)</f>
        <v>#N/A</v>
      </c>
      <c r="D64" s="334">
        <v>1</v>
      </c>
      <c r="E64" s="337"/>
      <c r="F64" s="337"/>
      <c r="G64" s="337"/>
      <c r="H64" s="337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/>
      <c r="AA64" s="338"/>
      <c r="AB64" s="338"/>
      <c r="AC64" s="338"/>
      <c r="AD64" s="340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 t="e">
        <f>#REF!*#REF!</f>
        <v>#REF!</v>
      </c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/>
      <c r="BO64" s="338"/>
      <c r="BP64" s="338"/>
      <c r="BQ64" s="338"/>
      <c r="BR64" s="338"/>
    </row>
    <row r="65" spans="2:70" s="323" customFormat="1" ht="18">
      <c r="B65" s="671">
        <f>[3]Master!A84</f>
        <v>0</v>
      </c>
      <c r="C65" s="336" t="e">
        <f>VLOOKUP(B65,[3]Master!$A$13:$D$37,2,0)</f>
        <v>#N/A</v>
      </c>
      <c r="D65" s="334">
        <v>1</v>
      </c>
      <c r="E65" s="337"/>
      <c r="F65" s="337"/>
      <c r="G65" s="337"/>
      <c r="H65" s="337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40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 t="e">
        <f>#REF!*#REF!</f>
        <v>#REF!</v>
      </c>
      <c r="AQ65" s="338"/>
      <c r="AR65" s="347"/>
      <c r="AS65" s="347"/>
      <c r="AT65" s="347"/>
      <c r="AU65" s="347"/>
      <c r="AV65" s="347"/>
      <c r="AW65" s="347"/>
      <c r="AX65" s="338"/>
      <c r="AY65" s="338"/>
      <c r="AZ65" s="338"/>
      <c r="BA65" s="338"/>
      <c r="BB65" s="347"/>
      <c r="BC65" s="347"/>
      <c r="BD65" s="347"/>
      <c r="BE65" s="347"/>
      <c r="BF65" s="338" t="e">
        <f>#REF!*#REF!</f>
        <v>#REF!</v>
      </c>
      <c r="BG65" s="338"/>
      <c r="BH65" s="338"/>
      <c r="BI65" s="338"/>
      <c r="BJ65" s="338"/>
      <c r="BK65" s="338"/>
      <c r="BL65" s="338"/>
      <c r="BM65" s="338"/>
      <c r="BN65" s="338"/>
      <c r="BO65" s="338"/>
      <c r="BP65" s="334"/>
      <c r="BQ65" s="334"/>
      <c r="BR65" s="334"/>
    </row>
    <row r="66" spans="2:70" s="323" customFormat="1" ht="18">
      <c r="B66" s="671">
        <f>[3]Master!A63</f>
        <v>0</v>
      </c>
      <c r="C66" s="336" t="e">
        <f>VLOOKUP(B66,[3]Master!$A$13:$D$37,2,0)</f>
        <v>#N/A</v>
      </c>
      <c r="D66" s="334">
        <v>2.8</v>
      </c>
      <c r="E66" s="337"/>
      <c r="F66" s="337"/>
      <c r="G66" s="337"/>
      <c r="H66" s="337"/>
      <c r="I66" s="338"/>
      <c r="J66" s="338"/>
      <c r="K66" s="338"/>
      <c r="L66" s="338"/>
      <c r="M66" s="338"/>
      <c r="N66" s="338"/>
      <c r="O66" s="338"/>
      <c r="P66" s="338"/>
      <c r="Q66" s="338"/>
      <c r="R66" s="338" t="e">
        <f>$D$11*#REF!</f>
        <v>#REF!</v>
      </c>
      <c r="S66" s="338"/>
      <c r="T66" s="338"/>
      <c r="U66" s="338"/>
      <c r="V66" s="338"/>
      <c r="W66" s="338"/>
      <c r="X66" s="338"/>
      <c r="Y66" s="338"/>
      <c r="Z66" s="338" t="e">
        <f>$D$11*#REF!</f>
        <v>#REF!</v>
      </c>
      <c r="AA66" s="338"/>
      <c r="AB66" s="338"/>
      <c r="AC66" s="338"/>
      <c r="AD66" s="340"/>
      <c r="AE66" s="338"/>
      <c r="AF66" s="338"/>
      <c r="AG66" s="338"/>
      <c r="AH66" s="338" t="e">
        <f>$D$11*#REF!</f>
        <v>#REF!</v>
      </c>
      <c r="AI66" s="338"/>
      <c r="AJ66" s="338"/>
      <c r="AK66" s="338"/>
      <c r="AL66" s="338"/>
      <c r="AM66" s="338"/>
      <c r="AN66" s="338"/>
      <c r="AO66" s="338"/>
      <c r="AP66" s="338" t="e">
        <f>$D$11*#REF!</f>
        <v>#REF!</v>
      </c>
      <c r="AQ66" s="338"/>
      <c r="AR66" s="347"/>
      <c r="AS66" s="347"/>
      <c r="AT66" s="347"/>
      <c r="AU66" s="347"/>
      <c r="AV66" s="347"/>
      <c r="AW66" s="347"/>
      <c r="AX66" s="338" t="e">
        <f>$D$11*#REF!</f>
        <v>#REF!</v>
      </c>
      <c r="AY66" s="338"/>
      <c r="AZ66" s="338"/>
      <c r="BA66" s="338"/>
      <c r="BB66" s="347"/>
      <c r="BC66" s="347"/>
      <c r="BD66" s="347"/>
      <c r="BE66" s="347"/>
      <c r="BF66" s="338" t="e">
        <f>$D$11*#REF!</f>
        <v>#REF!</v>
      </c>
      <c r="BG66" s="338"/>
      <c r="BH66" s="338"/>
      <c r="BI66" s="338"/>
      <c r="BJ66" s="338"/>
      <c r="BK66" s="338"/>
      <c r="BL66" s="338"/>
      <c r="BM66" s="338"/>
      <c r="BN66" s="338" t="e">
        <f>$D$11*#REF!</f>
        <v>#REF!</v>
      </c>
      <c r="BO66" s="338"/>
      <c r="BP66" s="334"/>
      <c r="BQ66" s="334"/>
      <c r="BR66" s="334"/>
    </row>
    <row r="67" spans="2:70" s="323" customFormat="1" ht="18">
      <c r="B67" s="324"/>
      <c r="C67" s="324"/>
      <c r="D67" s="349"/>
      <c r="E67" s="350"/>
      <c r="F67" s="350"/>
      <c r="G67" s="350"/>
      <c r="H67" s="350"/>
      <c r="I67" s="350"/>
      <c r="J67" s="350"/>
      <c r="K67" s="350"/>
      <c r="L67" s="350"/>
      <c r="M67" s="350"/>
      <c r="N67" s="350"/>
      <c r="O67" s="350"/>
      <c r="P67" s="350"/>
      <c r="Q67" s="350"/>
      <c r="R67" s="350"/>
      <c r="S67" s="350"/>
      <c r="T67" s="350"/>
      <c r="U67" s="350"/>
      <c r="V67" s="350"/>
      <c r="W67" s="350"/>
      <c r="X67" s="350"/>
      <c r="Y67" s="350"/>
      <c r="Z67" s="350"/>
      <c r="AA67" s="350"/>
      <c r="AB67" s="350"/>
      <c r="AC67" s="350"/>
      <c r="AD67" s="351"/>
      <c r="AE67" s="350"/>
      <c r="AF67" s="350"/>
      <c r="AG67" s="350"/>
      <c r="AH67" s="349"/>
      <c r="AI67" s="349"/>
      <c r="AJ67" s="349"/>
      <c r="AK67" s="349"/>
      <c r="AL67" s="349"/>
      <c r="AM67" s="349"/>
      <c r="AN67" s="349"/>
      <c r="AO67" s="349"/>
      <c r="AP67" s="349"/>
      <c r="AQ67" s="349"/>
      <c r="AR67" s="349"/>
      <c r="AS67" s="349"/>
    </row>
    <row r="68" spans="2:70" s="328" customFormat="1" ht="18">
      <c r="B68" s="673" t="s">
        <v>226</v>
      </c>
      <c r="C68" s="353" t="s">
        <v>319</v>
      </c>
      <c r="E68" s="355">
        <f>SUM(E56:E66)</f>
        <v>0</v>
      </c>
      <c r="F68" s="355"/>
      <c r="G68" s="355"/>
      <c r="H68" s="355"/>
      <c r="I68" s="355" t="e">
        <f>SUM(I56:I66)</f>
        <v>#REF!</v>
      </c>
      <c r="J68" s="355"/>
      <c r="K68" s="355"/>
      <c r="L68" s="355"/>
      <c r="M68" s="355"/>
      <c r="N68" s="355"/>
      <c r="O68" s="355"/>
      <c r="P68" s="957"/>
      <c r="Q68" s="355"/>
      <c r="R68" s="355" t="e">
        <f>SUM(R56:R66)</f>
        <v>#REF!</v>
      </c>
      <c r="S68" s="355"/>
      <c r="T68" s="355" t="e">
        <f>SUM(T56:T66)</f>
        <v>#REF!</v>
      </c>
      <c r="U68" s="355"/>
      <c r="V68" s="355" t="e">
        <f>SUM(V56:V66)</f>
        <v>#REF!</v>
      </c>
      <c r="W68" s="355"/>
      <c r="X68" s="355" t="e">
        <f>SUM(X56:X66)</f>
        <v>#REF!</v>
      </c>
      <c r="Y68" s="355"/>
      <c r="Z68" s="355" t="e">
        <f>SUM(Z56:Z66)</f>
        <v>#REF!</v>
      </c>
      <c r="AA68" s="355"/>
      <c r="AB68" s="355" t="e">
        <f>SUM(AB56:AB66)</f>
        <v>#REF!</v>
      </c>
      <c r="AC68" s="355"/>
      <c r="AD68" s="355" t="e">
        <f>SUM(AD56:AD66)</f>
        <v>#REF!</v>
      </c>
      <c r="AE68" s="355"/>
      <c r="AF68" s="355" t="e">
        <f>SUM(AF56:AF66)</f>
        <v>#REF!</v>
      </c>
      <c r="AG68" s="355"/>
      <c r="AH68" s="355" t="e">
        <f>SUM(AH56:AH66)</f>
        <v>#REF!</v>
      </c>
      <c r="AI68" s="355"/>
      <c r="AJ68" s="355" t="e">
        <f>SUM(AJ56:AJ66)</f>
        <v>#REF!</v>
      </c>
      <c r="AK68" s="355"/>
      <c r="AL68" s="355" t="e">
        <f>SUM(AL56:AL66)</f>
        <v>#REF!</v>
      </c>
      <c r="AM68" s="355"/>
      <c r="AN68" s="355" t="e">
        <f>SUM(AN56:AN66)</f>
        <v>#REF!</v>
      </c>
      <c r="AO68" s="355"/>
      <c r="AP68" s="355" t="e">
        <f>SUM(AP56:AP66)</f>
        <v>#REF!</v>
      </c>
      <c r="AQ68" s="355"/>
      <c r="AR68" s="355" t="e">
        <f>SUM(AR56:AR66)</f>
        <v>#REF!</v>
      </c>
      <c r="AS68" s="355"/>
      <c r="AT68" s="355" t="e">
        <f>SUM(AT56:AT66)</f>
        <v>#REF!</v>
      </c>
      <c r="AU68" s="355"/>
      <c r="AV68" s="355" t="e">
        <f>SUM(AV56:AV66)</f>
        <v>#REF!</v>
      </c>
      <c r="AW68" s="355"/>
      <c r="AX68" s="355" t="e">
        <f>SUM(AX56:AX66)</f>
        <v>#REF!</v>
      </c>
      <c r="AY68" s="355"/>
      <c r="AZ68" s="355" t="e">
        <f>SUM(AZ56:AZ66)</f>
        <v>#REF!</v>
      </c>
      <c r="BA68" s="355"/>
      <c r="BB68" s="355" t="e">
        <f>SUM(BB56:BB66)</f>
        <v>#REF!</v>
      </c>
      <c r="BC68" s="355"/>
      <c r="BD68" s="355" t="e">
        <f>SUM(BD56:BD66)</f>
        <v>#REF!</v>
      </c>
      <c r="BE68" s="355"/>
      <c r="BF68" s="355" t="e">
        <f>SUM(BF56:BF66)</f>
        <v>#REF!</v>
      </c>
      <c r="BG68" s="355"/>
      <c r="BH68" s="355" t="e">
        <f>SUM(BH56:BH66)</f>
        <v>#REF!</v>
      </c>
      <c r="BI68" s="355"/>
      <c r="BJ68" s="355" t="e">
        <f>SUM(BJ56:BJ66)</f>
        <v>#REF!</v>
      </c>
      <c r="BK68" s="355"/>
      <c r="BL68" s="355" t="e">
        <f>SUM(BL56:BL66)</f>
        <v>#REF!</v>
      </c>
      <c r="BM68" s="355"/>
      <c r="BN68" s="355" t="e">
        <f>SUM(BN56:BN66)</f>
        <v>#REF!</v>
      </c>
      <c r="BO68" s="355"/>
      <c r="BP68" s="355" t="e">
        <f>SUM(BP56:BP66)</f>
        <v>#REF!</v>
      </c>
      <c r="BQ68" s="355"/>
      <c r="BR68" s="355" t="e">
        <f>SUM(BR56:BR66)</f>
        <v>#REF!</v>
      </c>
    </row>
    <row r="69" spans="2:70" s="323" customFormat="1" ht="18">
      <c r="B69" s="324"/>
      <c r="C69" s="324"/>
      <c r="D69" s="349"/>
      <c r="E69" s="357"/>
      <c r="F69" s="357"/>
      <c r="G69" s="357"/>
      <c r="H69" s="357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  <c r="AD69" s="359"/>
      <c r="AE69" s="358"/>
      <c r="AF69" s="358"/>
      <c r="AG69" s="358"/>
      <c r="AH69" s="358"/>
      <c r="AI69" s="358"/>
      <c r="AJ69" s="358"/>
      <c r="AK69" s="358"/>
      <c r="AL69" s="358"/>
      <c r="AM69" s="358"/>
      <c r="AN69" s="358"/>
      <c r="AO69" s="358"/>
      <c r="AP69" s="358"/>
      <c r="AQ69" s="358"/>
      <c r="AR69" s="358"/>
      <c r="AS69" s="358"/>
      <c r="AT69" s="358"/>
      <c r="AU69" s="358"/>
      <c r="AV69" s="358"/>
      <c r="AW69" s="358"/>
      <c r="AX69" s="358"/>
      <c r="AY69" s="358"/>
    </row>
    <row r="70" spans="2:70" s="323" customFormat="1" ht="18">
      <c r="B70" s="673" t="s">
        <v>227</v>
      </c>
      <c r="C70" s="353" t="s">
        <v>320</v>
      </c>
      <c r="D70" s="328"/>
      <c r="E70" s="360"/>
      <c r="F70" s="360"/>
      <c r="G70" s="360"/>
      <c r="H70" s="360"/>
      <c r="I70" s="360"/>
      <c r="J70" s="360"/>
      <c r="K70" s="360"/>
      <c r="L70" s="360"/>
      <c r="M70" s="360"/>
      <c r="N70" s="360"/>
      <c r="O70" s="360"/>
      <c r="P70" s="347"/>
      <c r="Q70" s="361">
        <f>[3]Master!$C$10</f>
        <v>825.846</v>
      </c>
      <c r="R70" s="361">
        <f>[3]Master!$B$10</f>
        <v>1691.0179999999998</v>
      </c>
      <c r="S70" s="361">
        <f>[3]Master!$C$10</f>
        <v>825.846</v>
      </c>
      <c r="T70" s="361">
        <f>[3]Master!$A$10</f>
        <v>1432.59</v>
      </c>
      <c r="U70" s="361">
        <f>[3]Master!$C$10</f>
        <v>825.846</v>
      </c>
      <c r="V70" s="361">
        <f>[3]Master!$A$10</f>
        <v>1432.59</v>
      </c>
      <c r="W70" s="361">
        <f>[3]Master!$C$10</f>
        <v>825.846</v>
      </c>
      <c r="X70" s="361">
        <f>[3]Master!$A$10</f>
        <v>1432.59</v>
      </c>
      <c r="Y70" s="361">
        <f>[3]Master!$C$10</f>
        <v>825.846</v>
      </c>
      <c r="Z70" s="361">
        <f>[3]Master!$B$10</f>
        <v>1691.0179999999998</v>
      </c>
      <c r="AA70" s="361">
        <f>[3]Master!$C$10</f>
        <v>825.846</v>
      </c>
      <c r="AB70" s="361">
        <f>[3]Master!$A$10</f>
        <v>1432.59</v>
      </c>
      <c r="AC70" s="361">
        <f>[3]Master!$C$10</f>
        <v>825.846</v>
      </c>
      <c r="AD70" s="355">
        <f>[3]Master!$A$10</f>
        <v>1432.59</v>
      </c>
      <c r="AE70" s="361">
        <f>[3]Master!$C$10</f>
        <v>825.846</v>
      </c>
      <c r="AF70" s="361">
        <f>[3]Master!$A$10</f>
        <v>1432.59</v>
      </c>
      <c r="AG70" s="361">
        <f>[3]Master!$C$10</f>
        <v>825.846</v>
      </c>
      <c r="AH70" s="361">
        <f>[3]Master!$B$10</f>
        <v>1691.0179999999998</v>
      </c>
      <c r="AI70" s="361">
        <f>[3]Master!$C$10</f>
        <v>825.846</v>
      </c>
      <c r="AJ70" s="361">
        <f>[3]Master!$A$10</f>
        <v>1432.59</v>
      </c>
      <c r="AK70" s="361">
        <f>[3]Master!$C$10</f>
        <v>825.846</v>
      </c>
      <c r="AL70" s="361">
        <f>[3]Master!$A$10</f>
        <v>1432.59</v>
      </c>
      <c r="AM70" s="361">
        <f>[3]Master!$C$10</f>
        <v>825.846</v>
      </c>
      <c r="AN70" s="361">
        <f>[3]Master!$A$10</f>
        <v>1432.59</v>
      </c>
      <c r="AO70" s="361">
        <f>[3]Master!$C$10</f>
        <v>825.846</v>
      </c>
      <c r="AP70" s="361">
        <f>[3]Master!$B$10</f>
        <v>1691.0179999999998</v>
      </c>
      <c r="AQ70" s="361">
        <f>[3]Master!$C$10</f>
        <v>825.846</v>
      </c>
      <c r="AR70" s="361">
        <f>[3]Master!$A$10</f>
        <v>1432.59</v>
      </c>
      <c r="AS70" s="361">
        <f>[3]Master!$C$10</f>
        <v>825.846</v>
      </c>
      <c r="AT70" s="361">
        <f>[3]Master!$A$10</f>
        <v>1432.59</v>
      </c>
      <c r="AU70" s="361">
        <f>[3]Master!$C$10</f>
        <v>825.846</v>
      </c>
      <c r="AV70" s="361">
        <f>[3]Master!$A$10</f>
        <v>1432.59</v>
      </c>
      <c r="AW70" s="361">
        <f>[3]Master!$C$10</f>
        <v>825.846</v>
      </c>
      <c r="AX70" s="361">
        <f>[3]Master!$B$10</f>
        <v>1691.0179999999998</v>
      </c>
      <c r="AY70" s="361">
        <f>[3]Master!$C$10</f>
        <v>825.846</v>
      </c>
      <c r="AZ70" s="361">
        <f>[3]Master!$A$10</f>
        <v>1432.59</v>
      </c>
      <c r="BA70" s="361">
        <f>[3]Master!$C$10</f>
        <v>825.846</v>
      </c>
      <c r="BB70" s="361">
        <f>[3]Master!$A$10</f>
        <v>1432.59</v>
      </c>
      <c r="BC70" s="361">
        <f>[3]Master!$C$10</f>
        <v>825.846</v>
      </c>
      <c r="BD70" s="361">
        <f>[3]Master!$A$10</f>
        <v>1432.59</v>
      </c>
      <c r="BE70" s="361">
        <f>[3]Master!$C$10</f>
        <v>825.846</v>
      </c>
      <c r="BF70" s="361">
        <f>[3]Master!$B$10</f>
        <v>1691.0179999999998</v>
      </c>
      <c r="BG70" s="361">
        <f>[3]Master!$C$10</f>
        <v>825.846</v>
      </c>
      <c r="BH70" s="361">
        <f>[3]Master!$A$10</f>
        <v>1432.59</v>
      </c>
      <c r="BI70" s="361">
        <f>[3]Master!$C$10</f>
        <v>825.846</v>
      </c>
      <c r="BJ70" s="361">
        <f>[3]Master!$A$10</f>
        <v>1432.59</v>
      </c>
      <c r="BK70" s="361">
        <f>[3]Master!$C$10</f>
        <v>825.846</v>
      </c>
      <c r="BL70" s="361">
        <f>[3]Master!$A$10</f>
        <v>1432.59</v>
      </c>
      <c r="BM70" s="361">
        <f>[3]Master!$C$10</f>
        <v>825.846</v>
      </c>
      <c r="BN70" s="361">
        <f>[3]Master!$B$10</f>
        <v>1691.0179999999998</v>
      </c>
      <c r="BO70" s="361">
        <f>[3]Master!$C$10</f>
        <v>825.846</v>
      </c>
      <c r="BP70" s="361">
        <f>[3]Master!$A$10</f>
        <v>1432.59</v>
      </c>
      <c r="BQ70" s="361">
        <f>[3]Master!$C$10</f>
        <v>825.846</v>
      </c>
      <c r="BR70" s="361">
        <f>[3]Master!$A$10</f>
        <v>1432.59</v>
      </c>
    </row>
    <row r="71" spans="2:70" s="323" customFormat="1" ht="18">
      <c r="B71" s="324"/>
      <c r="AB71" s="362"/>
      <c r="AC71" s="362"/>
      <c r="AD71" s="363"/>
      <c r="AE71" s="364"/>
      <c r="AX71" s="364"/>
      <c r="AY71" s="364"/>
      <c r="BR71" s="364"/>
    </row>
    <row r="72" spans="2:70" s="328" customFormat="1" ht="18">
      <c r="B72" s="674" t="s">
        <v>321</v>
      </c>
      <c r="C72" s="366" t="s">
        <v>322</v>
      </c>
      <c r="E72" s="367">
        <f>E68+E70</f>
        <v>0</v>
      </c>
      <c r="F72" s="367"/>
      <c r="G72" s="367"/>
      <c r="H72" s="367">
        <f t="shared" ref="H72:BR72" si="0">H68+H70</f>
        <v>0</v>
      </c>
      <c r="I72" s="367" t="e">
        <f t="shared" si="0"/>
        <v>#REF!</v>
      </c>
      <c r="J72" s="367"/>
      <c r="K72" s="367"/>
      <c r="L72" s="367"/>
      <c r="M72" s="367"/>
      <c r="N72" s="367"/>
      <c r="O72" s="367"/>
      <c r="P72" s="957"/>
      <c r="Q72" s="367">
        <f t="shared" si="0"/>
        <v>825.846</v>
      </c>
      <c r="R72" s="367" t="e">
        <f t="shared" si="0"/>
        <v>#REF!</v>
      </c>
      <c r="S72" s="367">
        <f t="shared" si="0"/>
        <v>825.846</v>
      </c>
      <c r="T72" s="367" t="e">
        <f t="shared" si="0"/>
        <v>#REF!</v>
      </c>
      <c r="U72" s="367">
        <f t="shared" si="0"/>
        <v>825.846</v>
      </c>
      <c r="V72" s="367" t="e">
        <f t="shared" si="0"/>
        <v>#REF!</v>
      </c>
      <c r="W72" s="367">
        <f t="shared" si="0"/>
        <v>825.846</v>
      </c>
      <c r="X72" s="367" t="e">
        <f t="shared" si="0"/>
        <v>#REF!</v>
      </c>
      <c r="Y72" s="367">
        <f t="shared" si="0"/>
        <v>825.846</v>
      </c>
      <c r="Z72" s="367" t="e">
        <f t="shared" si="0"/>
        <v>#REF!</v>
      </c>
      <c r="AA72" s="367">
        <f t="shared" si="0"/>
        <v>825.846</v>
      </c>
      <c r="AB72" s="367" t="e">
        <f t="shared" si="0"/>
        <v>#REF!</v>
      </c>
      <c r="AC72" s="367">
        <f t="shared" si="0"/>
        <v>825.846</v>
      </c>
      <c r="AD72" s="367" t="e">
        <f t="shared" si="0"/>
        <v>#REF!</v>
      </c>
      <c r="AE72" s="367">
        <f t="shared" si="0"/>
        <v>825.846</v>
      </c>
      <c r="AF72" s="367" t="e">
        <f t="shared" si="0"/>
        <v>#REF!</v>
      </c>
      <c r="AG72" s="367">
        <f t="shared" si="0"/>
        <v>825.846</v>
      </c>
      <c r="AH72" s="367" t="e">
        <f t="shared" si="0"/>
        <v>#REF!</v>
      </c>
      <c r="AI72" s="367">
        <f t="shared" si="0"/>
        <v>825.846</v>
      </c>
      <c r="AJ72" s="367" t="e">
        <f t="shared" si="0"/>
        <v>#REF!</v>
      </c>
      <c r="AK72" s="367">
        <f t="shared" si="0"/>
        <v>825.846</v>
      </c>
      <c r="AL72" s="367" t="e">
        <f t="shared" si="0"/>
        <v>#REF!</v>
      </c>
      <c r="AM72" s="367">
        <f t="shared" si="0"/>
        <v>825.846</v>
      </c>
      <c r="AN72" s="367" t="e">
        <f t="shared" si="0"/>
        <v>#REF!</v>
      </c>
      <c r="AO72" s="367">
        <f t="shared" si="0"/>
        <v>825.846</v>
      </c>
      <c r="AP72" s="367" t="e">
        <f t="shared" si="0"/>
        <v>#REF!</v>
      </c>
      <c r="AQ72" s="367">
        <f t="shared" si="0"/>
        <v>825.846</v>
      </c>
      <c r="AR72" s="367" t="e">
        <f t="shared" si="0"/>
        <v>#REF!</v>
      </c>
      <c r="AS72" s="367">
        <f t="shared" si="0"/>
        <v>825.846</v>
      </c>
      <c r="AT72" s="367" t="e">
        <f t="shared" si="0"/>
        <v>#REF!</v>
      </c>
      <c r="AU72" s="367">
        <f t="shared" si="0"/>
        <v>825.846</v>
      </c>
      <c r="AV72" s="367" t="e">
        <f t="shared" si="0"/>
        <v>#REF!</v>
      </c>
      <c r="AW72" s="367">
        <f t="shared" si="0"/>
        <v>825.846</v>
      </c>
      <c r="AX72" s="367" t="e">
        <f t="shared" si="0"/>
        <v>#REF!</v>
      </c>
      <c r="AY72" s="367">
        <f t="shared" si="0"/>
        <v>825.846</v>
      </c>
      <c r="AZ72" s="367" t="e">
        <f t="shared" si="0"/>
        <v>#REF!</v>
      </c>
      <c r="BA72" s="367">
        <f t="shared" si="0"/>
        <v>825.846</v>
      </c>
      <c r="BB72" s="367" t="e">
        <f t="shared" si="0"/>
        <v>#REF!</v>
      </c>
      <c r="BC72" s="367">
        <f t="shared" si="0"/>
        <v>825.846</v>
      </c>
      <c r="BD72" s="367" t="e">
        <f t="shared" si="0"/>
        <v>#REF!</v>
      </c>
      <c r="BE72" s="367">
        <f t="shared" si="0"/>
        <v>825.846</v>
      </c>
      <c r="BF72" s="367" t="e">
        <f t="shared" si="0"/>
        <v>#REF!</v>
      </c>
      <c r="BG72" s="367">
        <f t="shared" si="0"/>
        <v>825.846</v>
      </c>
      <c r="BH72" s="367" t="e">
        <f t="shared" si="0"/>
        <v>#REF!</v>
      </c>
      <c r="BI72" s="367">
        <f t="shared" si="0"/>
        <v>825.846</v>
      </c>
      <c r="BJ72" s="367" t="e">
        <f t="shared" si="0"/>
        <v>#REF!</v>
      </c>
      <c r="BK72" s="367">
        <f t="shared" si="0"/>
        <v>825.846</v>
      </c>
      <c r="BL72" s="367" t="e">
        <f t="shared" si="0"/>
        <v>#REF!</v>
      </c>
      <c r="BM72" s="367">
        <f t="shared" si="0"/>
        <v>825.846</v>
      </c>
      <c r="BN72" s="367" t="e">
        <f t="shared" si="0"/>
        <v>#REF!</v>
      </c>
      <c r="BO72" s="367">
        <f t="shared" si="0"/>
        <v>825.846</v>
      </c>
      <c r="BP72" s="367" t="e">
        <f t="shared" si="0"/>
        <v>#REF!</v>
      </c>
      <c r="BQ72" s="367">
        <f t="shared" si="0"/>
        <v>825.846</v>
      </c>
      <c r="BR72" s="367" t="e">
        <f t="shared" si="0"/>
        <v>#REF!</v>
      </c>
    </row>
    <row r="73" spans="2:70" s="323" customFormat="1" ht="18">
      <c r="B73" s="324"/>
      <c r="C73" s="368" t="s">
        <v>323</v>
      </c>
      <c r="AD73" s="369" t="e">
        <f>SUM(E72:AD72)/AD54</f>
        <v>#REF!</v>
      </c>
      <c r="AE73" s="370"/>
      <c r="AX73" s="369" t="e">
        <f>SUM(E72:AX72)/AX54</f>
        <v>#REF!</v>
      </c>
      <c r="AY73" s="370"/>
      <c r="BR73" s="369" t="e">
        <f>SUM(E72:BR72)/BR54</f>
        <v>#REF!</v>
      </c>
    </row>
  </sheetData>
  <mergeCells count="11">
    <mergeCell ref="B16:B17"/>
    <mergeCell ref="C16:D16"/>
    <mergeCell ref="C17:D17"/>
    <mergeCell ref="B30:B32"/>
    <mergeCell ref="B2:B3"/>
    <mergeCell ref="E53:BR53"/>
    <mergeCell ref="C2:C3"/>
    <mergeCell ref="D2:D3"/>
    <mergeCell ref="C15:D15"/>
    <mergeCell ref="C1:J1"/>
    <mergeCell ref="E2:O2"/>
  </mergeCells>
  <conditionalFormatting sqref="E2">
    <cfRule type="cellIs" dxfId="294" priority="28" operator="equal">
      <formula>#REF!</formula>
    </cfRule>
    <cfRule type="cellIs" dxfId="293" priority="29" operator="equal">
      <formula>#REF!</formula>
    </cfRule>
    <cfRule type="containsText" dxfId="292" priority="30" operator="containsText" text="B">
      <formula>NOT(ISERROR(SEARCH("B",E2)))</formula>
    </cfRule>
  </conditionalFormatting>
  <conditionalFormatting sqref="D2">
    <cfRule type="cellIs" dxfId="291" priority="13" operator="equal">
      <formula>#REF!</formula>
    </cfRule>
    <cfRule type="cellIs" dxfId="290" priority="14" operator="equal">
      <formula>#REF!</formula>
    </cfRule>
    <cfRule type="containsText" dxfId="289" priority="15" operator="containsText" text="B">
      <formula>NOT(ISERROR(SEARCH("B",D2)))</formula>
    </cfRule>
  </conditionalFormatting>
  <conditionalFormatting sqref="B2">
    <cfRule type="cellIs" dxfId="288" priority="19" operator="equal">
      <formula>#REF!</formula>
    </cfRule>
    <cfRule type="cellIs" dxfId="287" priority="20" operator="equal">
      <formula>#REF!</formula>
    </cfRule>
    <cfRule type="containsText" dxfId="286" priority="21" operator="containsText" text="B">
      <formula>NOT(ISERROR(SEARCH("B",B2)))</formula>
    </cfRule>
  </conditionalFormatting>
  <conditionalFormatting sqref="C2">
    <cfRule type="cellIs" dxfId="285" priority="16" operator="equal">
      <formula>#REF!</formula>
    </cfRule>
    <cfRule type="cellIs" dxfId="284" priority="17" operator="equal">
      <formula>#REF!</formula>
    </cfRule>
    <cfRule type="containsText" dxfId="283" priority="18" operator="containsText" text="B">
      <formula>NOT(ISERROR(SEARCH("B",C2)))</formula>
    </cfRule>
  </conditionalFormatting>
  <conditionalFormatting sqref="H3 K3 N3">
    <cfRule type="cellIs" dxfId="282" priority="1" operator="equal">
      <formula>#REF!</formula>
    </cfRule>
    <cfRule type="cellIs" dxfId="281" priority="2" operator="equal">
      <formula>#REF!</formula>
    </cfRule>
    <cfRule type="containsText" dxfId="280" priority="3" operator="containsText" text="B">
      <formula>NOT(ISERROR(SEARCH("B",H3)))</formula>
    </cfRule>
  </conditionalFormatting>
  <conditionalFormatting sqref="E3">
    <cfRule type="cellIs" dxfId="279" priority="10" operator="equal">
      <formula>#REF!</formula>
    </cfRule>
    <cfRule type="cellIs" dxfId="278" priority="11" operator="equal">
      <formula>#REF!</formula>
    </cfRule>
    <cfRule type="containsText" dxfId="277" priority="12" operator="containsText" text="B">
      <formula>NOT(ISERROR(SEARCH("B",E3)))</formula>
    </cfRule>
  </conditionalFormatting>
  <conditionalFormatting sqref="F3 I3 L3 O3:P3">
    <cfRule type="cellIs" dxfId="276" priority="7" operator="equal">
      <formula>#REF!</formula>
    </cfRule>
    <cfRule type="cellIs" dxfId="275" priority="8" operator="equal">
      <formula>#REF!</formula>
    </cfRule>
    <cfRule type="containsText" dxfId="274" priority="9" operator="containsText" text="B">
      <formula>NOT(ISERROR(SEARCH("B",F3)))</formula>
    </cfRule>
  </conditionalFormatting>
  <conditionalFormatting sqref="G3 J3 M3">
    <cfRule type="cellIs" dxfId="273" priority="4" operator="equal">
      <formula>#REF!</formula>
    </cfRule>
    <cfRule type="cellIs" dxfId="272" priority="5" operator="equal">
      <formula>#REF!</formula>
    </cfRule>
    <cfRule type="containsText" dxfId="271" priority="6" operator="containsText" text="B">
      <formula>NOT(ISERROR(SEARCH("B",G3)))</formula>
    </cfRule>
  </conditionalFormatting>
  <printOptions horizontalCentered="1" verticalCentered="1"/>
  <pageMargins left="0" right="0" top="0" bottom="0" header="0" footer="0"/>
  <pageSetup paperSize="9" scale="78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O67"/>
  <sheetViews>
    <sheetView zoomScale="60" zoomScaleNormal="60" workbookViewId="0">
      <selection activeCell="B17" sqref="B17"/>
    </sheetView>
  </sheetViews>
  <sheetFormatPr defaultColWidth="6.85546875" defaultRowHeight="18"/>
  <cols>
    <col min="1" max="1" width="6.5703125" style="747" customWidth="1"/>
    <col min="2" max="2" width="15.7109375" style="747" customWidth="1"/>
    <col min="3" max="3" width="35.42578125" style="747" customWidth="1"/>
    <col min="4" max="4" width="18.7109375" style="747" bestFit="1" customWidth="1"/>
    <col min="5" max="5" width="19" style="747" bestFit="1" customWidth="1"/>
    <col min="6" max="7" width="11.42578125" style="747" customWidth="1"/>
    <col min="8" max="8" width="14.7109375" style="747" customWidth="1"/>
    <col min="9" max="9" width="10.85546875" style="747" customWidth="1"/>
    <col min="10" max="10" width="14.140625" style="747" customWidth="1"/>
    <col min="11" max="11" width="10.85546875" style="747" customWidth="1"/>
    <col min="12" max="12" width="14.140625" style="747" customWidth="1"/>
    <col min="13" max="13" width="11.5703125" style="747" customWidth="1"/>
    <col min="14" max="14" width="14" style="747" customWidth="1"/>
    <col min="15" max="15" width="13.42578125" style="747" bestFit="1" customWidth="1"/>
    <col min="16" max="16" width="13.7109375" style="747" customWidth="1"/>
    <col min="17" max="17" width="11.5703125" style="747" customWidth="1"/>
    <col min="18" max="18" width="15.5703125" style="747" bestFit="1" customWidth="1"/>
    <col min="19" max="19" width="11.5703125" style="747" customWidth="1"/>
    <col min="20" max="20" width="14" style="747" bestFit="1" customWidth="1"/>
    <col min="21" max="21" width="11.5703125" style="747" customWidth="1"/>
    <col min="22" max="22" width="17" style="747" customWidth="1"/>
    <col min="23" max="23" width="11.5703125" style="747" customWidth="1"/>
    <col min="24" max="25" width="13.85546875" style="747" customWidth="1"/>
    <col min="26" max="26" width="15.5703125" style="749" bestFit="1" customWidth="1"/>
    <col min="27" max="27" width="13.85546875" style="747" customWidth="1"/>
    <col min="28" max="28" width="13.85546875" style="747" bestFit="1" customWidth="1"/>
    <col min="29" max="29" width="13.85546875" style="747" customWidth="1"/>
    <col min="30" max="30" width="16.42578125" style="747" customWidth="1"/>
    <col min="31" max="31" width="13.85546875" style="747" customWidth="1"/>
    <col min="32" max="32" width="13.85546875" style="747" bestFit="1" customWidth="1"/>
    <col min="33" max="33" width="13.85546875" style="747" customWidth="1"/>
    <col min="34" max="34" width="13.85546875" style="747" bestFit="1" customWidth="1"/>
    <col min="35" max="35" width="13.85546875" style="747" customWidth="1"/>
    <col min="36" max="36" width="13.85546875" style="747" bestFit="1" customWidth="1"/>
    <col min="37" max="37" width="13.85546875" style="747" customWidth="1"/>
    <col min="38" max="38" width="15.5703125" style="747" bestFit="1" customWidth="1"/>
    <col min="39" max="39" width="13.85546875" style="747" customWidth="1"/>
    <col min="40" max="40" width="13.85546875" style="747" bestFit="1" customWidth="1"/>
    <col min="41" max="41" width="13.85546875" style="747" customWidth="1"/>
    <col min="42" max="42" width="13.85546875" style="747" bestFit="1" customWidth="1"/>
    <col min="43" max="43" width="13.85546875" style="747" customWidth="1"/>
    <col min="44" max="44" width="13.85546875" style="747" bestFit="1" customWidth="1"/>
    <col min="45" max="45" width="13.85546875" style="747" customWidth="1"/>
    <col min="46" max="46" width="15.5703125" style="747" bestFit="1" customWidth="1"/>
    <col min="47" max="47" width="13.85546875" style="747" customWidth="1"/>
    <col min="48" max="48" width="13.85546875" style="747" bestFit="1" customWidth="1"/>
    <col min="49" max="49" width="13.85546875" style="747" customWidth="1"/>
    <col min="50" max="50" width="13.85546875" style="747" bestFit="1" customWidth="1"/>
    <col min="51" max="51" width="13.85546875" style="747" customWidth="1"/>
    <col min="52" max="52" width="13.85546875" style="747" bestFit="1" customWidth="1"/>
    <col min="53" max="53" width="13.85546875" style="747" customWidth="1"/>
    <col min="54" max="54" width="13.85546875" style="747" bestFit="1" customWidth="1"/>
    <col min="55" max="55" width="13.85546875" style="747" customWidth="1"/>
    <col min="56" max="56" width="13.85546875" style="747" bestFit="1" customWidth="1"/>
    <col min="57" max="57" width="13.85546875" style="747" customWidth="1"/>
    <col min="58" max="58" width="13.85546875" style="747" bestFit="1" customWidth="1"/>
    <col min="59" max="59" width="13.85546875" style="747" customWidth="1"/>
    <col min="60" max="60" width="13.85546875" style="747" bestFit="1" customWidth="1"/>
    <col min="61" max="61" width="13.85546875" style="747" customWidth="1"/>
    <col min="62" max="62" width="13.85546875" style="747" bestFit="1" customWidth="1"/>
    <col min="63" max="63" width="13.85546875" style="747" customWidth="1"/>
    <col min="64" max="64" width="13.85546875" style="747" bestFit="1" customWidth="1"/>
    <col min="65" max="65" width="13.85546875" style="747" customWidth="1"/>
    <col min="66" max="66" width="17.42578125" style="747" customWidth="1"/>
    <col min="67" max="256" width="6.85546875" style="747"/>
    <col min="257" max="257" width="6.5703125" style="747" customWidth="1"/>
    <col min="258" max="258" width="13.85546875" style="747" bestFit="1" customWidth="1"/>
    <col min="259" max="259" width="35.42578125" style="747" customWidth="1"/>
    <col min="260" max="260" width="18.7109375" style="747" bestFit="1" customWidth="1"/>
    <col min="261" max="261" width="19" style="747" bestFit="1" customWidth="1"/>
    <col min="262" max="263" width="11.42578125" style="747" customWidth="1"/>
    <col min="264" max="267" width="10.85546875" style="747" customWidth="1"/>
    <col min="268" max="279" width="11.5703125" style="747" customWidth="1"/>
    <col min="280" max="283" width="13.85546875" style="747" customWidth="1"/>
    <col min="284" max="284" width="13.85546875" style="747" bestFit="1" customWidth="1"/>
    <col min="285" max="285" width="13.85546875" style="747" customWidth="1"/>
    <col min="286" max="286" width="13.85546875" style="747" bestFit="1" customWidth="1"/>
    <col min="287" max="287" width="13.85546875" style="747" customWidth="1"/>
    <col min="288" max="288" width="13.85546875" style="747" bestFit="1" customWidth="1"/>
    <col min="289" max="289" width="13.85546875" style="747" customWidth="1"/>
    <col min="290" max="290" width="13.85546875" style="747" bestFit="1" customWidth="1"/>
    <col min="291" max="291" width="13.85546875" style="747" customWidth="1"/>
    <col min="292" max="292" width="13.85546875" style="747" bestFit="1" customWidth="1"/>
    <col min="293" max="293" width="13.85546875" style="747" customWidth="1"/>
    <col min="294" max="294" width="13.85546875" style="747" bestFit="1" customWidth="1"/>
    <col min="295" max="295" width="13.85546875" style="747" customWidth="1"/>
    <col min="296" max="296" width="13.85546875" style="747" bestFit="1" customWidth="1"/>
    <col min="297" max="297" width="13.85546875" style="747" customWidth="1"/>
    <col min="298" max="298" width="13.85546875" style="747" bestFit="1" customWidth="1"/>
    <col min="299" max="299" width="13.85546875" style="747" customWidth="1"/>
    <col min="300" max="300" width="13.85546875" style="747" bestFit="1" customWidth="1"/>
    <col min="301" max="301" width="13.85546875" style="747" customWidth="1"/>
    <col min="302" max="302" width="13.85546875" style="747" bestFit="1" customWidth="1"/>
    <col min="303" max="303" width="13.85546875" style="747" customWidth="1"/>
    <col min="304" max="304" width="13.85546875" style="747" bestFit="1" customWidth="1"/>
    <col min="305" max="305" width="13.85546875" style="747" customWidth="1"/>
    <col min="306" max="306" width="13.85546875" style="747" bestFit="1" customWidth="1"/>
    <col min="307" max="307" width="13.85546875" style="747" customWidth="1"/>
    <col min="308" max="308" width="13.85546875" style="747" bestFit="1" customWidth="1"/>
    <col min="309" max="309" width="13.85546875" style="747" customWidth="1"/>
    <col min="310" max="310" width="13.85546875" style="747" bestFit="1" customWidth="1"/>
    <col min="311" max="311" width="13.85546875" style="747" customWidth="1"/>
    <col min="312" max="312" width="13.85546875" style="747" bestFit="1" customWidth="1"/>
    <col min="313" max="313" width="13.85546875" style="747" customWidth="1"/>
    <col min="314" max="314" width="13.85546875" style="747" bestFit="1" customWidth="1"/>
    <col min="315" max="315" width="13.85546875" style="747" customWidth="1"/>
    <col min="316" max="316" width="13.85546875" style="747" bestFit="1" customWidth="1"/>
    <col min="317" max="317" width="13.85546875" style="747" customWidth="1"/>
    <col min="318" max="318" width="13.85546875" style="747" bestFit="1" customWidth="1"/>
    <col min="319" max="319" width="13.85546875" style="747" customWidth="1"/>
    <col min="320" max="320" width="13.85546875" style="747" bestFit="1" customWidth="1"/>
    <col min="321" max="321" width="13.85546875" style="747" customWidth="1"/>
    <col min="322" max="322" width="13.85546875" style="747" bestFit="1" customWidth="1"/>
    <col min="323" max="512" width="6.85546875" style="747"/>
    <col min="513" max="513" width="6.5703125" style="747" customWidth="1"/>
    <col min="514" max="514" width="13.85546875" style="747" bestFit="1" customWidth="1"/>
    <col min="515" max="515" width="35.42578125" style="747" customWidth="1"/>
    <col min="516" max="516" width="18.7109375" style="747" bestFit="1" customWidth="1"/>
    <col min="517" max="517" width="19" style="747" bestFit="1" customWidth="1"/>
    <col min="518" max="519" width="11.42578125" style="747" customWidth="1"/>
    <col min="520" max="523" width="10.85546875" style="747" customWidth="1"/>
    <col min="524" max="535" width="11.5703125" style="747" customWidth="1"/>
    <col min="536" max="539" width="13.85546875" style="747" customWidth="1"/>
    <col min="540" max="540" width="13.85546875" style="747" bestFit="1" customWidth="1"/>
    <col min="541" max="541" width="13.85546875" style="747" customWidth="1"/>
    <col min="542" max="542" width="13.85546875" style="747" bestFit="1" customWidth="1"/>
    <col min="543" max="543" width="13.85546875" style="747" customWidth="1"/>
    <col min="544" max="544" width="13.85546875" style="747" bestFit="1" customWidth="1"/>
    <col min="545" max="545" width="13.85546875" style="747" customWidth="1"/>
    <col min="546" max="546" width="13.85546875" style="747" bestFit="1" customWidth="1"/>
    <col min="547" max="547" width="13.85546875" style="747" customWidth="1"/>
    <col min="548" max="548" width="13.85546875" style="747" bestFit="1" customWidth="1"/>
    <col min="549" max="549" width="13.85546875" style="747" customWidth="1"/>
    <col min="550" max="550" width="13.85546875" style="747" bestFit="1" customWidth="1"/>
    <col min="551" max="551" width="13.85546875" style="747" customWidth="1"/>
    <col min="552" max="552" width="13.85546875" style="747" bestFit="1" customWidth="1"/>
    <col min="553" max="553" width="13.85546875" style="747" customWidth="1"/>
    <col min="554" max="554" width="13.85546875" style="747" bestFit="1" customWidth="1"/>
    <col min="555" max="555" width="13.85546875" style="747" customWidth="1"/>
    <col min="556" max="556" width="13.85546875" style="747" bestFit="1" customWidth="1"/>
    <col min="557" max="557" width="13.85546875" style="747" customWidth="1"/>
    <col min="558" max="558" width="13.85546875" style="747" bestFit="1" customWidth="1"/>
    <col min="559" max="559" width="13.85546875" style="747" customWidth="1"/>
    <col min="560" max="560" width="13.85546875" style="747" bestFit="1" customWidth="1"/>
    <col min="561" max="561" width="13.85546875" style="747" customWidth="1"/>
    <col min="562" max="562" width="13.85546875" style="747" bestFit="1" customWidth="1"/>
    <col min="563" max="563" width="13.85546875" style="747" customWidth="1"/>
    <col min="564" max="564" width="13.85546875" style="747" bestFit="1" customWidth="1"/>
    <col min="565" max="565" width="13.85546875" style="747" customWidth="1"/>
    <col min="566" max="566" width="13.85546875" style="747" bestFit="1" customWidth="1"/>
    <col min="567" max="567" width="13.85546875" style="747" customWidth="1"/>
    <col min="568" max="568" width="13.85546875" style="747" bestFit="1" customWidth="1"/>
    <col min="569" max="569" width="13.85546875" style="747" customWidth="1"/>
    <col min="570" max="570" width="13.85546875" style="747" bestFit="1" customWidth="1"/>
    <col min="571" max="571" width="13.85546875" style="747" customWidth="1"/>
    <col min="572" max="572" width="13.85546875" style="747" bestFit="1" customWidth="1"/>
    <col min="573" max="573" width="13.85546875" style="747" customWidth="1"/>
    <col min="574" max="574" width="13.85546875" style="747" bestFit="1" customWidth="1"/>
    <col min="575" max="575" width="13.85546875" style="747" customWidth="1"/>
    <col min="576" max="576" width="13.85546875" style="747" bestFit="1" customWidth="1"/>
    <col min="577" max="577" width="13.85546875" style="747" customWidth="1"/>
    <col min="578" max="578" width="13.85546875" style="747" bestFit="1" customWidth="1"/>
    <col min="579" max="768" width="6.85546875" style="747"/>
    <col min="769" max="769" width="6.5703125" style="747" customWidth="1"/>
    <col min="770" max="770" width="13.85546875" style="747" bestFit="1" customWidth="1"/>
    <col min="771" max="771" width="35.42578125" style="747" customWidth="1"/>
    <col min="772" max="772" width="18.7109375" style="747" bestFit="1" customWidth="1"/>
    <col min="773" max="773" width="19" style="747" bestFit="1" customWidth="1"/>
    <col min="774" max="775" width="11.42578125" style="747" customWidth="1"/>
    <col min="776" max="779" width="10.85546875" style="747" customWidth="1"/>
    <col min="780" max="791" width="11.5703125" style="747" customWidth="1"/>
    <col min="792" max="795" width="13.85546875" style="747" customWidth="1"/>
    <col min="796" max="796" width="13.85546875" style="747" bestFit="1" customWidth="1"/>
    <col min="797" max="797" width="13.85546875" style="747" customWidth="1"/>
    <col min="798" max="798" width="13.85546875" style="747" bestFit="1" customWidth="1"/>
    <col min="799" max="799" width="13.85546875" style="747" customWidth="1"/>
    <col min="800" max="800" width="13.85546875" style="747" bestFit="1" customWidth="1"/>
    <col min="801" max="801" width="13.85546875" style="747" customWidth="1"/>
    <col min="802" max="802" width="13.85546875" style="747" bestFit="1" customWidth="1"/>
    <col min="803" max="803" width="13.85546875" style="747" customWidth="1"/>
    <col min="804" max="804" width="13.85546875" style="747" bestFit="1" customWidth="1"/>
    <col min="805" max="805" width="13.85546875" style="747" customWidth="1"/>
    <col min="806" max="806" width="13.85546875" style="747" bestFit="1" customWidth="1"/>
    <col min="807" max="807" width="13.85546875" style="747" customWidth="1"/>
    <col min="808" max="808" width="13.85546875" style="747" bestFit="1" customWidth="1"/>
    <col min="809" max="809" width="13.85546875" style="747" customWidth="1"/>
    <col min="810" max="810" width="13.85546875" style="747" bestFit="1" customWidth="1"/>
    <col min="811" max="811" width="13.85546875" style="747" customWidth="1"/>
    <col min="812" max="812" width="13.85546875" style="747" bestFit="1" customWidth="1"/>
    <col min="813" max="813" width="13.85546875" style="747" customWidth="1"/>
    <col min="814" max="814" width="13.85546875" style="747" bestFit="1" customWidth="1"/>
    <col min="815" max="815" width="13.85546875" style="747" customWidth="1"/>
    <col min="816" max="816" width="13.85546875" style="747" bestFit="1" customWidth="1"/>
    <col min="817" max="817" width="13.85546875" style="747" customWidth="1"/>
    <col min="818" max="818" width="13.85546875" style="747" bestFit="1" customWidth="1"/>
    <col min="819" max="819" width="13.85546875" style="747" customWidth="1"/>
    <col min="820" max="820" width="13.85546875" style="747" bestFit="1" customWidth="1"/>
    <col min="821" max="821" width="13.85546875" style="747" customWidth="1"/>
    <col min="822" max="822" width="13.85546875" style="747" bestFit="1" customWidth="1"/>
    <col min="823" max="823" width="13.85546875" style="747" customWidth="1"/>
    <col min="824" max="824" width="13.85546875" style="747" bestFit="1" customWidth="1"/>
    <col min="825" max="825" width="13.85546875" style="747" customWidth="1"/>
    <col min="826" max="826" width="13.85546875" style="747" bestFit="1" customWidth="1"/>
    <col min="827" max="827" width="13.85546875" style="747" customWidth="1"/>
    <col min="828" max="828" width="13.85546875" style="747" bestFit="1" customWidth="1"/>
    <col min="829" max="829" width="13.85546875" style="747" customWidth="1"/>
    <col min="830" max="830" width="13.85546875" style="747" bestFit="1" customWidth="1"/>
    <col min="831" max="831" width="13.85546875" style="747" customWidth="1"/>
    <col min="832" max="832" width="13.85546875" style="747" bestFit="1" customWidth="1"/>
    <col min="833" max="833" width="13.85546875" style="747" customWidth="1"/>
    <col min="834" max="834" width="13.85546875" style="747" bestFit="1" customWidth="1"/>
    <col min="835" max="1024" width="6.85546875" style="747"/>
    <col min="1025" max="1025" width="6.5703125" style="747" customWidth="1"/>
    <col min="1026" max="1026" width="13.85546875" style="747" bestFit="1" customWidth="1"/>
    <col min="1027" max="1027" width="35.42578125" style="747" customWidth="1"/>
    <col min="1028" max="1028" width="18.7109375" style="747" bestFit="1" customWidth="1"/>
    <col min="1029" max="1029" width="19" style="747" bestFit="1" customWidth="1"/>
    <col min="1030" max="1031" width="11.42578125" style="747" customWidth="1"/>
    <col min="1032" max="1035" width="10.85546875" style="747" customWidth="1"/>
    <col min="1036" max="1047" width="11.5703125" style="747" customWidth="1"/>
    <col min="1048" max="1051" width="13.85546875" style="747" customWidth="1"/>
    <col min="1052" max="1052" width="13.85546875" style="747" bestFit="1" customWidth="1"/>
    <col min="1053" max="1053" width="13.85546875" style="747" customWidth="1"/>
    <col min="1054" max="1054" width="13.85546875" style="747" bestFit="1" customWidth="1"/>
    <col min="1055" max="1055" width="13.85546875" style="747" customWidth="1"/>
    <col min="1056" max="1056" width="13.85546875" style="747" bestFit="1" customWidth="1"/>
    <col min="1057" max="1057" width="13.85546875" style="747" customWidth="1"/>
    <col min="1058" max="1058" width="13.85546875" style="747" bestFit="1" customWidth="1"/>
    <col min="1059" max="1059" width="13.85546875" style="747" customWidth="1"/>
    <col min="1060" max="1060" width="13.85546875" style="747" bestFit="1" customWidth="1"/>
    <col min="1061" max="1061" width="13.85546875" style="747" customWidth="1"/>
    <col min="1062" max="1062" width="13.85546875" style="747" bestFit="1" customWidth="1"/>
    <col min="1063" max="1063" width="13.85546875" style="747" customWidth="1"/>
    <col min="1064" max="1064" width="13.85546875" style="747" bestFit="1" customWidth="1"/>
    <col min="1065" max="1065" width="13.85546875" style="747" customWidth="1"/>
    <col min="1066" max="1066" width="13.85546875" style="747" bestFit="1" customWidth="1"/>
    <col min="1067" max="1067" width="13.85546875" style="747" customWidth="1"/>
    <col min="1068" max="1068" width="13.85546875" style="747" bestFit="1" customWidth="1"/>
    <col min="1069" max="1069" width="13.85546875" style="747" customWidth="1"/>
    <col min="1070" max="1070" width="13.85546875" style="747" bestFit="1" customWidth="1"/>
    <col min="1071" max="1071" width="13.85546875" style="747" customWidth="1"/>
    <col min="1072" max="1072" width="13.85546875" style="747" bestFit="1" customWidth="1"/>
    <col min="1073" max="1073" width="13.85546875" style="747" customWidth="1"/>
    <col min="1074" max="1074" width="13.85546875" style="747" bestFit="1" customWidth="1"/>
    <col min="1075" max="1075" width="13.85546875" style="747" customWidth="1"/>
    <col min="1076" max="1076" width="13.85546875" style="747" bestFit="1" customWidth="1"/>
    <col min="1077" max="1077" width="13.85546875" style="747" customWidth="1"/>
    <col min="1078" max="1078" width="13.85546875" style="747" bestFit="1" customWidth="1"/>
    <col min="1079" max="1079" width="13.85546875" style="747" customWidth="1"/>
    <col min="1080" max="1080" width="13.85546875" style="747" bestFit="1" customWidth="1"/>
    <col min="1081" max="1081" width="13.85546875" style="747" customWidth="1"/>
    <col min="1082" max="1082" width="13.85546875" style="747" bestFit="1" customWidth="1"/>
    <col min="1083" max="1083" width="13.85546875" style="747" customWidth="1"/>
    <col min="1084" max="1084" width="13.85546875" style="747" bestFit="1" customWidth="1"/>
    <col min="1085" max="1085" width="13.85546875" style="747" customWidth="1"/>
    <col min="1086" max="1086" width="13.85546875" style="747" bestFit="1" customWidth="1"/>
    <col min="1087" max="1087" width="13.85546875" style="747" customWidth="1"/>
    <col min="1088" max="1088" width="13.85546875" style="747" bestFit="1" customWidth="1"/>
    <col min="1089" max="1089" width="13.85546875" style="747" customWidth="1"/>
    <col min="1090" max="1090" width="13.85546875" style="747" bestFit="1" customWidth="1"/>
    <col min="1091" max="1280" width="6.85546875" style="747"/>
    <col min="1281" max="1281" width="6.5703125" style="747" customWidth="1"/>
    <col min="1282" max="1282" width="13.85546875" style="747" bestFit="1" customWidth="1"/>
    <col min="1283" max="1283" width="35.42578125" style="747" customWidth="1"/>
    <col min="1284" max="1284" width="18.7109375" style="747" bestFit="1" customWidth="1"/>
    <col min="1285" max="1285" width="19" style="747" bestFit="1" customWidth="1"/>
    <col min="1286" max="1287" width="11.42578125" style="747" customWidth="1"/>
    <col min="1288" max="1291" width="10.85546875" style="747" customWidth="1"/>
    <col min="1292" max="1303" width="11.5703125" style="747" customWidth="1"/>
    <col min="1304" max="1307" width="13.85546875" style="747" customWidth="1"/>
    <col min="1308" max="1308" width="13.85546875" style="747" bestFit="1" customWidth="1"/>
    <col min="1309" max="1309" width="13.85546875" style="747" customWidth="1"/>
    <col min="1310" max="1310" width="13.85546875" style="747" bestFit="1" customWidth="1"/>
    <col min="1311" max="1311" width="13.85546875" style="747" customWidth="1"/>
    <col min="1312" max="1312" width="13.85546875" style="747" bestFit="1" customWidth="1"/>
    <col min="1313" max="1313" width="13.85546875" style="747" customWidth="1"/>
    <col min="1314" max="1314" width="13.85546875" style="747" bestFit="1" customWidth="1"/>
    <col min="1315" max="1315" width="13.85546875" style="747" customWidth="1"/>
    <col min="1316" max="1316" width="13.85546875" style="747" bestFit="1" customWidth="1"/>
    <col min="1317" max="1317" width="13.85546875" style="747" customWidth="1"/>
    <col min="1318" max="1318" width="13.85546875" style="747" bestFit="1" customWidth="1"/>
    <col min="1319" max="1319" width="13.85546875" style="747" customWidth="1"/>
    <col min="1320" max="1320" width="13.85546875" style="747" bestFit="1" customWidth="1"/>
    <col min="1321" max="1321" width="13.85546875" style="747" customWidth="1"/>
    <col min="1322" max="1322" width="13.85546875" style="747" bestFit="1" customWidth="1"/>
    <col min="1323" max="1323" width="13.85546875" style="747" customWidth="1"/>
    <col min="1324" max="1324" width="13.85546875" style="747" bestFit="1" customWidth="1"/>
    <col min="1325" max="1325" width="13.85546875" style="747" customWidth="1"/>
    <col min="1326" max="1326" width="13.85546875" style="747" bestFit="1" customWidth="1"/>
    <col min="1327" max="1327" width="13.85546875" style="747" customWidth="1"/>
    <col min="1328" max="1328" width="13.85546875" style="747" bestFit="1" customWidth="1"/>
    <col min="1329" max="1329" width="13.85546875" style="747" customWidth="1"/>
    <col min="1330" max="1330" width="13.85546875" style="747" bestFit="1" customWidth="1"/>
    <col min="1331" max="1331" width="13.85546875" style="747" customWidth="1"/>
    <col min="1332" max="1332" width="13.85546875" style="747" bestFit="1" customWidth="1"/>
    <col min="1333" max="1333" width="13.85546875" style="747" customWidth="1"/>
    <col min="1334" max="1334" width="13.85546875" style="747" bestFit="1" customWidth="1"/>
    <col min="1335" max="1335" width="13.85546875" style="747" customWidth="1"/>
    <col min="1336" max="1336" width="13.85546875" style="747" bestFit="1" customWidth="1"/>
    <col min="1337" max="1337" width="13.85546875" style="747" customWidth="1"/>
    <col min="1338" max="1338" width="13.85546875" style="747" bestFit="1" customWidth="1"/>
    <col min="1339" max="1339" width="13.85546875" style="747" customWidth="1"/>
    <col min="1340" max="1340" width="13.85546875" style="747" bestFit="1" customWidth="1"/>
    <col min="1341" max="1341" width="13.85546875" style="747" customWidth="1"/>
    <col min="1342" max="1342" width="13.85546875" style="747" bestFit="1" customWidth="1"/>
    <col min="1343" max="1343" width="13.85546875" style="747" customWidth="1"/>
    <col min="1344" max="1344" width="13.85546875" style="747" bestFit="1" customWidth="1"/>
    <col min="1345" max="1345" width="13.85546875" style="747" customWidth="1"/>
    <col min="1346" max="1346" width="13.85546875" style="747" bestFit="1" customWidth="1"/>
    <col min="1347" max="1536" width="6.85546875" style="747"/>
    <col min="1537" max="1537" width="6.5703125" style="747" customWidth="1"/>
    <col min="1538" max="1538" width="13.85546875" style="747" bestFit="1" customWidth="1"/>
    <col min="1539" max="1539" width="35.42578125" style="747" customWidth="1"/>
    <col min="1540" max="1540" width="18.7109375" style="747" bestFit="1" customWidth="1"/>
    <col min="1541" max="1541" width="19" style="747" bestFit="1" customWidth="1"/>
    <col min="1542" max="1543" width="11.42578125" style="747" customWidth="1"/>
    <col min="1544" max="1547" width="10.85546875" style="747" customWidth="1"/>
    <col min="1548" max="1559" width="11.5703125" style="747" customWidth="1"/>
    <col min="1560" max="1563" width="13.85546875" style="747" customWidth="1"/>
    <col min="1564" max="1564" width="13.85546875" style="747" bestFit="1" customWidth="1"/>
    <col min="1565" max="1565" width="13.85546875" style="747" customWidth="1"/>
    <col min="1566" max="1566" width="13.85546875" style="747" bestFit="1" customWidth="1"/>
    <col min="1567" max="1567" width="13.85546875" style="747" customWidth="1"/>
    <col min="1568" max="1568" width="13.85546875" style="747" bestFit="1" customWidth="1"/>
    <col min="1569" max="1569" width="13.85546875" style="747" customWidth="1"/>
    <col min="1570" max="1570" width="13.85546875" style="747" bestFit="1" customWidth="1"/>
    <col min="1571" max="1571" width="13.85546875" style="747" customWidth="1"/>
    <col min="1572" max="1572" width="13.85546875" style="747" bestFit="1" customWidth="1"/>
    <col min="1573" max="1573" width="13.85546875" style="747" customWidth="1"/>
    <col min="1574" max="1574" width="13.85546875" style="747" bestFit="1" customWidth="1"/>
    <col min="1575" max="1575" width="13.85546875" style="747" customWidth="1"/>
    <col min="1576" max="1576" width="13.85546875" style="747" bestFit="1" customWidth="1"/>
    <col min="1577" max="1577" width="13.85546875" style="747" customWidth="1"/>
    <col min="1578" max="1578" width="13.85546875" style="747" bestFit="1" customWidth="1"/>
    <col min="1579" max="1579" width="13.85546875" style="747" customWidth="1"/>
    <col min="1580" max="1580" width="13.85546875" style="747" bestFit="1" customWidth="1"/>
    <col min="1581" max="1581" width="13.85546875" style="747" customWidth="1"/>
    <col min="1582" max="1582" width="13.85546875" style="747" bestFit="1" customWidth="1"/>
    <col min="1583" max="1583" width="13.85546875" style="747" customWidth="1"/>
    <col min="1584" max="1584" width="13.85546875" style="747" bestFit="1" customWidth="1"/>
    <col min="1585" max="1585" width="13.85546875" style="747" customWidth="1"/>
    <col min="1586" max="1586" width="13.85546875" style="747" bestFit="1" customWidth="1"/>
    <col min="1587" max="1587" width="13.85546875" style="747" customWidth="1"/>
    <col min="1588" max="1588" width="13.85546875" style="747" bestFit="1" customWidth="1"/>
    <col min="1589" max="1589" width="13.85546875" style="747" customWidth="1"/>
    <col min="1590" max="1590" width="13.85546875" style="747" bestFit="1" customWidth="1"/>
    <col min="1591" max="1591" width="13.85546875" style="747" customWidth="1"/>
    <col min="1592" max="1592" width="13.85546875" style="747" bestFit="1" customWidth="1"/>
    <col min="1593" max="1593" width="13.85546875" style="747" customWidth="1"/>
    <col min="1594" max="1594" width="13.85546875" style="747" bestFit="1" customWidth="1"/>
    <col min="1595" max="1595" width="13.85546875" style="747" customWidth="1"/>
    <col min="1596" max="1596" width="13.85546875" style="747" bestFit="1" customWidth="1"/>
    <col min="1597" max="1597" width="13.85546875" style="747" customWidth="1"/>
    <col min="1598" max="1598" width="13.85546875" style="747" bestFit="1" customWidth="1"/>
    <col min="1599" max="1599" width="13.85546875" style="747" customWidth="1"/>
    <col min="1600" max="1600" width="13.85546875" style="747" bestFit="1" customWidth="1"/>
    <col min="1601" max="1601" width="13.85546875" style="747" customWidth="1"/>
    <col min="1602" max="1602" width="13.85546875" style="747" bestFit="1" customWidth="1"/>
    <col min="1603" max="1792" width="6.85546875" style="747"/>
    <col min="1793" max="1793" width="6.5703125" style="747" customWidth="1"/>
    <col min="1794" max="1794" width="13.85546875" style="747" bestFit="1" customWidth="1"/>
    <col min="1795" max="1795" width="35.42578125" style="747" customWidth="1"/>
    <col min="1796" max="1796" width="18.7109375" style="747" bestFit="1" customWidth="1"/>
    <col min="1797" max="1797" width="19" style="747" bestFit="1" customWidth="1"/>
    <col min="1798" max="1799" width="11.42578125" style="747" customWidth="1"/>
    <col min="1800" max="1803" width="10.85546875" style="747" customWidth="1"/>
    <col min="1804" max="1815" width="11.5703125" style="747" customWidth="1"/>
    <col min="1816" max="1819" width="13.85546875" style="747" customWidth="1"/>
    <col min="1820" max="1820" width="13.85546875" style="747" bestFit="1" customWidth="1"/>
    <col min="1821" max="1821" width="13.85546875" style="747" customWidth="1"/>
    <col min="1822" max="1822" width="13.85546875" style="747" bestFit="1" customWidth="1"/>
    <col min="1823" max="1823" width="13.85546875" style="747" customWidth="1"/>
    <col min="1824" max="1824" width="13.85546875" style="747" bestFit="1" customWidth="1"/>
    <col min="1825" max="1825" width="13.85546875" style="747" customWidth="1"/>
    <col min="1826" max="1826" width="13.85546875" style="747" bestFit="1" customWidth="1"/>
    <col min="1827" max="1827" width="13.85546875" style="747" customWidth="1"/>
    <col min="1828" max="1828" width="13.85546875" style="747" bestFit="1" customWidth="1"/>
    <col min="1829" max="1829" width="13.85546875" style="747" customWidth="1"/>
    <col min="1830" max="1830" width="13.85546875" style="747" bestFit="1" customWidth="1"/>
    <col min="1831" max="1831" width="13.85546875" style="747" customWidth="1"/>
    <col min="1832" max="1832" width="13.85546875" style="747" bestFit="1" customWidth="1"/>
    <col min="1833" max="1833" width="13.85546875" style="747" customWidth="1"/>
    <col min="1834" max="1834" width="13.85546875" style="747" bestFit="1" customWidth="1"/>
    <col min="1835" max="1835" width="13.85546875" style="747" customWidth="1"/>
    <col min="1836" max="1836" width="13.85546875" style="747" bestFit="1" customWidth="1"/>
    <col min="1837" max="1837" width="13.85546875" style="747" customWidth="1"/>
    <col min="1838" max="1838" width="13.85546875" style="747" bestFit="1" customWidth="1"/>
    <col min="1839" max="1839" width="13.85546875" style="747" customWidth="1"/>
    <col min="1840" max="1840" width="13.85546875" style="747" bestFit="1" customWidth="1"/>
    <col min="1841" max="1841" width="13.85546875" style="747" customWidth="1"/>
    <col min="1842" max="1842" width="13.85546875" style="747" bestFit="1" customWidth="1"/>
    <col min="1843" max="1843" width="13.85546875" style="747" customWidth="1"/>
    <col min="1844" max="1844" width="13.85546875" style="747" bestFit="1" customWidth="1"/>
    <col min="1845" max="1845" width="13.85546875" style="747" customWidth="1"/>
    <col min="1846" max="1846" width="13.85546875" style="747" bestFit="1" customWidth="1"/>
    <col min="1847" max="1847" width="13.85546875" style="747" customWidth="1"/>
    <col min="1848" max="1848" width="13.85546875" style="747" bestFit="1" customWidth="1"/>
    <col min="1849" max="1849" width="13.85546875" style="747" customWidth="1"/>
    <col min="1850" max="1850" width="13.85546875" style="747" bestFit="1" customWidth="1"/>
    <col min="1851" max="1851" width="13.85546875" style="747" customWidth="1"/>
    <col min="1852" max="1852" width="13.85546875" style="747" bestFit="1" customWidth="1"/>
    <col min="1853" max="1853" width="13.85546875" style="747" customWidth="1"/>
    <col min="1854" max="1854" width="13.85546875" style="747" bestFit="1" customWidth="1"/>
    <col min="1855" max="1855" width="13.85546875" style="747" customWidth="1"/>
    <col min="1856" max="1856" width="13.85546875" style="747" bestFit="1" customWidth="1"/>
    <col min="1857" max="1857" width="13.85546875" style="747" customWidth="1"/>
    <col min="1858" max="1858" width="13.85546875" style="747" bestFit="1" customWidth="1"/>
    <col min="1859" max="2048" width="6.85546875" style="747"/>
    <col min="2049" max="2049" width="6.5703125" style="747" customWidth="1"/>
    <col min="2050" max="2050" width="13.85546875" style="747" bestFit="1" customWidth="1"/>
    <col min="2051" max="2051" width="35.42578125" style="747" customWidth="1"/>
    <col min="2052" max="2052" width="18.7109375" style="747" bestFit="1" customWidth="1"/>
    <col min="2053" max="2053" width="19" style="747" bestFit="1" customWidth="1"/>
    <col min="2054" max="2055" width="11.42578125" style="747" customWidth="1"/>
    <col min="2056" max="2059" width="10.85546875" style="747" customWidth="1"/>
    <col min="2060" max="2071" width="11.5703125" style="747" customWidth="1"/>
    <col min="2072" max="2075" width="13.85546875" style="747" customWidth="1"/>
    <col min="2076" max="2076" width="13.85546875" style="747" bestFit="1" customWidth="1"/>
    <col min="2077" max="2077" width="13.85546875" style="747" customWidth="1"/>
    <col min="2078" max="2078" width="13.85546875" style="747" bestFit="1" customWidth="1"/>
    <col min="2079" max="2079" width="13.85546875" style="747" customWidth="1"/>
    <col min="2080" max="2080" width="13.85546875" style="747" bestFit="1" customWidth="1"/>
    <col min="2081" max="2081" width="13.85546875" style="747" customWidth="1"/>
    <col min="2082" max="2082" width="13.85546875" style="747" bestFit="1" customWidth="1"/>
    <col min="2083" max="2083" width="13.85546875" style="747" customWidth="1"/>
    <col min="2084" max="2084" width="13.85546875" style="747" bestFit="1" customWidth="1"/>
    <col min="2085" max="2085" width="13.85546875" style="747" customWidth="1"/>
    <col min="2086" max="2086" width="13.85546875" style="747" bestFit="1" customWidth="1"/>
    <col min="2087" max="2087" width="13.85546875" style="747" customWidth="1"/>
    <col min="2088" max="2088" width="13.85546875" style="747" bestFit="1" customWidth="1"/>
    <col min="2089" max="2089" width="13.85546875" style="747" customWidth="1"/>
    <col min="2090" max="2090" width="13.85546875" style="747" bestFit="1" customWidth="1"/>
    <col min="2091" max="2091" width="13.85546875" style="747" customWidth="1"/>
    <col min="2092" max="2092" width="13.85546875" style="747" bestFit="1" customWidth="1"/>
    <col min="2093" max="2093" width="13.85546875" style="747" customWidth="1"/>
    <col min="2094" max="2094" width="13.85546875" style="747" bestFit="1" customWidth="1"/>
    <col min="2095" max="2095" width="13.85546875" style="747" customWidth="1"/>
    <col min="2096" max="2096" width="13.85546875" style="747" bestFit="1" customWidth="1"/>
    <col min="2097" max="2097" width="13.85546875" style="747" customWidth="1"/>
    <col min="2098" max="2098" width="13.85546875" style="747" bestFit="1" customWidth="1"/>
    <col min="2099" max="2099" width="13.85546875" style="747" customWidth="1"/>
    <col min="2100" max="2100" width="13.85546875" style="747" bestFit="1" customWidth="1"/>
    <col min="2101" max="2101" width="13.85546875" style="747" customWidth="1"/>
    <col min="2102" max="2102" width="13.85546875" style="747" bestFit="1" customWidth="1"/>
    <col min="2103" max="2103" width="13.85546875" style="747" customWidth="1"/>
    <col min="2104" max="2104" width="13.85546875" style="747" bestFit="1" customWidth="1"/>
    <col min="2105" max="2105" width="13.85546875" style="747" customWidth="1"/>
    <col min="2106" max="2106" width="13.85546875" style="747" bestFit="1" customWidth="1"/>
    <col min="2107" max="2107" width="13.85546875" style="747" customWidth="1"/>
    <col min="2108" max="2108" width="13.85546875" style="747" bestFit="1" customWidth="1"/>
    <col min="2109" max="2109" width="13.85546875" style="747" customWidth="1"/>
    <col min="2110" max="2110" width="13.85546875" style="747" bestFit="1" customWidth="1"/>
    <col min="2111" max="2111" width="13.85546875" style="747" customWidth="1"/>
    <col min="2112" max="2112" width="13.85546875" style="747" bestFit="1" customWidth="1"/>
    <col min="2113" max="2113" width="13.85546875" style="747" customWidth="1"/>
    <col min="2114" max="2114" width="13.85546875" style="747" bestFit="1" customWidth="1"/>
    <col min="2115" max="2304" width="6.85546875" style="747"/>
    <col min="2305" max="2305" width="6.5703125" style="747" customWidth="1"/>
    <col min="2306" max="2306" width="13.85546875" style="747" bestFit="1" customWidth="1"/>
    <col min="2307" max="2307" width="35.42578125" style="747" customWidth="1"/>
    <col min="2308" max="2308" width="18.7109375" style="747" bestFit="1" customWidth="1"/>
    <col min="2309" max="2309" width="19" style="747" bestFit="1" customWidth="1"/>
    <col min="2310" max="2311" width="11.42578125" style="747" customWidth="1"/>
    <col min="2312" max="2315" width="10.85546875" style="747" customWidth="1"/>
    <col min="2316" max="2327" width="11.5703125" style="747" customWidth="1"/>
    <col min="2328" max="2331" width="13.85546875" style="747" customWidth="1"/>
    <col min="2332" max="2332" width="13.85546875" style="747" bestFit="1" customWidth="1"/>
    <col min="2333" max="2333" width="13.85546875" style="747" customWidth="1"/>
    <col min="2334" max="2334" width="13.85546875" style="747" bestFit="1" customWidth="1"/>
    <col min="2335" max="2335" width="13.85546875" style="747" customWidth="1"/>
    <col min="2336" max="2336" width="13.85546875" style="747" bestFit="1" customWidth="1"/>
    <col min="2337" max="2337" width="13.85546875" style="747" customWidth="1"/>
    <col min="2338" max="2338" width="13.85546875" style="747" bestFit="1" customWidth="1"/>
    <col min="2339" max="2339" width="13.85546875" style="747" customWidth="1"/>
    <col min="2340" max="2340" width="13.85546875" style="747" bestFit="1" customWidth="1"/>
    <col min="2341" max="2341" width="13.85546875" style="747" customWidth="1"/>
    <col min="2342" max="2342" width="13.85546875" style="747" bestFit="1" customWidth="1"/>
    <col min="2343" max="2343" width="13.85546875" style="747" customWidth="1"/>
    <col min="2344" max="2344" width="13.85546875" style="747" bestFit="1" customWidth="1"/>
    <col min="2345" max="2345" width="13.85546875" style="747" customWidth="1"/>
    <col min="2346" max="2346" width="13.85546875" style="747" bestFit="1" customWidth="1"/>
    <col min="2347" max="2347" width="13.85546875" style="747" customWidth="1"/>
    <col min="2348" max="2348" width="13.85546875" style="747" bestFit="1" customWidth="1"/>
    <col min="2349" max="2349" width="13.85546875" style="747" customWidth="1"/>
    <col min="2350" max="2350" width="13.85546875" style="747" bestFit="1" customWidth="1"/>
    <col min="2351" max="2351" width="13.85546875" style="747" customWidth="1"/>
    <col min="2352" max="2352" width="13.85546875" style="747" bestFit="1" customWidth="1"/>
    <col min="2353" max="2353" width="13.85546875" style="747" customWidth="1"/>
    <col min="2354" max="2354" width="13.85546875" style="747" bestFit="1" customWidth="1"/>
    <col min="2355" max="2355" width="13.85546875" style="747" customWidth="1"/>
    <col min="2356" max="2356" width="13.85546875" style="747" bestFit="1" customWidth="1"/>
    <col min="2357" max="2357" width="13.85546875" style="747" customWidth="1"/>
    <col min="2358" max="2358" width="13.85546875" style="747" bestFit="1" customWidth="1"/>
    <col min="2359" max="2359" width="13.85546875" style="747" customWidth="1"/>
    <col min="2360" max="2360" width="13.85546875" style="747" bestFit="1" customWidth="1"/>
    <col min="2361" max="2361" width="13.85546875" style="747" customWidth="1"/>
    <col min="2362" max="2362" width="13.85546875" style="747" bestFit="1" customWidth="1"/>
    <col min="2363" max="2363" width="13.85546875" style="747" customWidth="1"/>
    <col min="2364" max="2364" width="13.85546875" style="747" bestFit="1" customWidth="1"/>
    <col min="2365" max="2365" width="13.85546875" style="747" customWidth="1"/>
    <col min="2366" max="2366" width="13.85546875" style="747" bestFit="1" customWidth="1"/>
    <col min="2367" max="2367" width="13.85546875" style="747" customWidth="1"/>
    <col min="2368" max="2368" width="13.85546875" style="747" bestFit="1" customWidth="1"/>
    <col min="2369" max="2369" width="13.85546875" style="747" customWidth="1"/>
    <col min="2370" max="2370" width="13.85546875" style="747" bestFit="1" customWidth="1"/>
    <col min="2371" max="2560" width="6.85546875" style="747"/>
    <col min="2561" max="2561" width="6.5703125" style="747" customWidth="1"/>
    <col min="2562" max="2562" width="13.85546875" style="747" bestFit="1" customWidth="1"/>
    <col min="2563" max="2563" width="35.42578125" style="747" customWidth="1"/>
    <col min="2564" max="2564" width="18.7109375" style="747" bestFit="1" customWidth="1"/>
    <col min="2565" max="2565" width="19" style="747" bestFit="1" customWidth="1"/>
    <col min="2566" max="2567" width="11.42578125" style="747" customWidth="1"/>
    <col min="2568" max="2571" width="10.85546875" style="747" customWidth="1"/>
    <col min="2572" max="2583" width="11.5703125" style="747" customWidth="1"/>
    <col min="2584" max="2587" width="13.85546875" style="747" customWidth="1"/>
    <col min="2588" max="2588" width="13.85546875" style="747" bestFit="1" customWidth="1"/>
    <col min="2589" max="2589" width="13.85546875" style="747" customWidth="1"/>
    <col min="2590" max="2590" width="13.85546875" style="747" bestFit="1" customWidth="1"/>
    <col min="2591" max="2591" width="13.85546875" style="747" customWidth="1"/>
    <col min="2592" max="2592" width="13.85546875" style="747" bestFit="1" customWidth="1"/>
    <col min="2593" max="2593" width="13.85546875" style="747" customWidth="1"/>
    <col min="2594" max="2594" width="13.85546875" style="747" bestFit="1" customWidth="1"/>
    <col min="2595" max="2595" width="13.85546875" style="747" customWidth="1"/>
    <col min="2596" max="2596" width="13.85546875" style="747" bestFit="1" customWidth="1"/>
    <col min="2597" max="2597" width="13.85546875" style="747" customWidth="1"/>
    <col min="2598" max="2598" width="13.85546875" style="747" bestFit="1" customWidth="1"/>
    <col min="2599" max="2599" width="13.85546875" style="747" customWidth="1"/>
    <col min="2600" max="2600" width="13.85546875" style="747" bestFit="1" customWidth="1"/>
    <col min="2601" max="2601" width="13.85546875" style="747" customWidth="1"/>
    <col min="2602" max="2602" width="13.85546875" style="747" bestFit="1" customWidth="1"/>
    <col min="2603" max="2603" width="13.85546875" style="747" customWidth="1"/>
    <col min="2604" max="2604" width="13.85546875" style="747" bestFit="1" customWidth="1"/>
    <col min="2605" max="2605" width="13.85546875" style="747" customWidth="1"/>
    <col min="2606" max="2606" width="13.85546875" style="747" bestFit="1" customWidth="1"/>
    <col min="2607" max="2607" width="13.85546875" style="747" customWidth="1"/>
    <col min="2608" max="2608" width="13.85546875" style="747" bestFit="1" customWidth="1"/>
    <col min="2609" max="2609" width="13.85546875" style="747" customWidth="1"/>
    <col min="2610" max="2610" width="13.85546875" style="747" bestFit="1" customWidth="1"/>
    <col min="2611" max="2611" width="13.85546875" style="747" customWidth="1"/>
    <col min="2612" max="2612" width="13.85546875" style="747" bestFit="1" customWidth="1"/>
    <col min="2613" max="2613" width="13.85546875" style="747" customWidth="1"/>
    <col min="2614" max="2614" width="13.85546875" style="747" bestFit="1" customWidth="1"/>
    <col min="2615" max="2615" width="13.85546875" style="747" customWidth="1"/>
    <col min="2616" max="2616" width="13.85546875" style="747" bestFit="1" customWidth="1"/>
    <col min="2617" max="2617" width="13.85546875" style="747" customWidth="1"/>
    <col min="2618" max="2618" width="13.85546875" style="747" bestFit="1" customWidth="1"/>
    <col min="2619" max="2619" width="13.85546875" style="747" customWidth="1"/>
    <col min="2620" max="2620" width="13.85546875" style="747" bestFit="1" customWidth="1"/>
    <col min="2621" max="2621" width="13.85546875" style="747" customWidth="1"/>
    <col min="2622" max="2622" width="13.85546875" style="747" bestFit="1" customWidth="1"/>
    <col min="2623" max="2623" width="13.85546875" style="747" customWidth="1"/>
    <col min="2624" max="2624" width="13.85546875" style="747" bestFit="1" customWidth="1"/>
    <col min="2625" max="2625" width="13.85546875" style="747" customWidth="1"/>
    <col min="2626" max="2626" width="13.85546875" style="747" bestFit="1" customWidth="1"/>
    <col min="2627" max="2816" width="6.85546875" style="747"/>
    <col min="2817" max="2817" width="6.5703125" style="747" customWidth="1"/>
    <col min="2818" max="2818" width="13.85546875" style="747" bestFit="1" customWidth="1"/>
    <col min="2819" max="2819" width="35.42578125" style="747" customWidth="1"/>
    <col min="2820" max="2820" width="18.7109375" style="747" bestFit="1" customWidth="1"/>
    <col min="2821" max="2821" width="19" style="747" bestFit="1" customWidth="1"/>
    <col min="2822" max="2823" width="11.42578125" style="747" customWidth="1"/>
    <col min="2824" max="2827" width="10.85546875" style="747" customWidth="1"/>
    <col min="2828" max="2839" width="11.5703125" style="747" customWidth="1"/>
    <col min="2840" max="2843" width="13.85546875" style="747" customWidth="1"/>
    <col min="2844" max="2844" width="13.85546875" style="747" bestFit="1" customWidth="1"/>
    <col min="2845" max="2845" width="13.85546875" style="747" customWidth="1"/>
    <col min="2846" max="2846" width="13.85546875" style="747" bestFit="1" customWidth="1"/>
    <col min="2847" max="2847" width="13.85546875" style="747" customWidth="1"/>
    <col min="2848" max="2848" width="13.85546875" style="747" bestFit="1" customWidth="1"/>
    <col min="2849" max="2849" width="13.85546875" style="747" customWidth="1"/>
    <col min="2850" max="2850" width="13.85546875" style="747" bestFit="1" customWidth="1"/>
    <col min="2851" max="2851" width="13.85546875" style="747" customWidth="1"/>
    <col min="2852" max="2852" width="13.85546875" style="747" bestFit="1" customWidth="1"/>
    <col min="2853" max="2853" width="13.85546875" style="747" customWidth="1"/>
    <col min="2854" max="2854" width="13.85546875" style="747" bestFit="1" customWidth="1"/>
    <col min="2855" max="2855" width="13.85546875" style="747" customWidth="1"/>
    <col min="2856" max="2856" width="13.85546875" style="747" bestFit="1" customWidth="1"/>
    <col min="2857" max="2857" width="13.85546875" style="747" customWidth="1"/>
    <col min="2858" max="2858" width="13.85546875" style="747" bestFit="1" customWidth="1"/>
    <col min="2859" max="2859" width="13.85546875" style="747" customWidth="1"/>
    <col min="2860" max="2860" width="13.85546875" style="747" bestFit="1" customWidth="1"/>
    <col min="2861" max="2861" width="13.85546875" style="747" customWidth="1"/>
    <col min="2862" max="2862" width="13.85546875" style="747" bestFit="1" customWidth="1"/>
    <col min="2863" max="2863" width="13.85546875" style="747" customWidth="1"/>
    <col min="2864" max="2864" width="13.85546875" style="747" bestFit="1" customWidth="1"/>
    <col min="2865" max="2865" width="13.85546875" style="747" customWidth="1"/>
    <col min="2866" max="2866" width="13.85546875" style="747" bestFit="1" customWidth="1"/>
    <col min="2867" max="2867" width="13.85546875" style="747" customWidth="1"/>
    <col min="2868" max="2868" width="13.85546875" style="747" bestFit="1" customWidth="1"/>
    <col min="2869" max="2869" width="13.85546875" style="747" customWidth="1"/>
    <col min="2870" max="2870" width="13.85546875" style="747" bestFit="1" customWidth="1"/>
    <col min="2871" max="2871" width="13.85546875" style="747" customWidth="1"/>
    <col min="2872" max="2872" width="13.85546875" style="747" bestFit="1" customWidth="1"/>
    <col min="2873" max="2873" width="13.85546875" style="747" customWidth="1"/>
    <col min="2874" max="2874" width="13.85546875" style="747" bestFit="1" customWidth="1"/>
    <col min="2875" max="2875" width="13.85546875" style="747" customWidth="1"/>
    <col min="2876" max="2876" width="13.85546875" style="747" bestFit="1" customWidth="1"/>
    <col min="2877" max="2877" width="13.85546875" style="747" customWidth="1"/>
    <col min="2878" max="2878" width="13.85546875" style="747" bestFit="1" customWidth="1"/>
    <col min="2879" max="2879" width="13.85546875" style="747" customWidth="1"/>
    <col min="2880" max="2880" width="13.85546875" style="747" bestFit="1" customWidth="1"/>
    <col min="2881" max="2881" width="13.85546875" style="747" customWidth="1"/>
    <col min="2882" max="2882" width="13.85546875" style="747" bestFit="1" customWidth="1"/>
    <col min="2883" max="3072" width="6.85546875" style="747"/>
    <col min="3073" max="3073" width="6.5703125" style="747" customWidth="1"/>
    <col min="3074" max="3074" width="13.85546875" style="747" bestFit="1" customWidth="1"/>
    <col min="3075" max="3075" width="35.42578125" style="747" customWidth="1"/>
    <col min="3076" max="3076" width="18.7109375" style="747" bestFit="1" customWidth="1"/>
    <col min="3077" max="3077" width="19" style="747" bestFit="1" customWidth="1"/>
    <col min="3078" max="3079" width="11.42578125" style="747" customWidth="1"/>
    <col min="3080" max="3083" width="10.85546875" style="747" customWidth="1"/>
    <col min="3084" max="3095" width="11.5703125" style="747" customWidth="1"/>
    <col min="3096" max="3099" width="13.85546875" style="747" customWidth="1"/>
    <col min="3100" max="3100" width="13.85546875" style="747" bestFit="1" customWidth="1"/>
    <col min="3101" max="3101" width="13.85546875" style="747" customWidth="1"/>
    <col min="3102" max="3102" width="13.85546875" style="747" bestFit="1" customWidth="1"/>
    <col min="3103" max="3103" width="13.85546875" style="747" customWidth="1"/>
    <col min="3104" max="3104" width="13.85546875" style="747" bestFit="1" customWidth="1"/>
    <col min="3105" max="3105" width="13.85546875" style="747" customWidth="1"/>
    <col min="3106" max="3106" width="13.85546875" style="747" bestFit="1" customWidth="1"/>
    <col min="3107" max="3107" width="13.85546875" style="747" customWidth="1"/>
    <col min="3108" max="3108" width="13.85546875" style="747" bestFit="1" customWidth="1"/>
    <col min="3109" max="3109" width="13.85546875" style="747" customWidth="1"/>
    <col min="3110" max="3110" width="13.85546875" style="747" bestFit="1" customWidth="1"/>
    <col min="3111" max="3111" width="13.85546875" style="747" customWidth="1"/>
    <col min="3112" max="3112" width="13.85546875" style="747" bestFit="1" customWidth="1"/>
    <col min="3113" max="3113" width="13.85546875" style="747" customWidth="1"/>
    <col min="3114" max="3114" width="13.85546875" style="747" bestFit="1" customWidth="1"/>
    <col min="3115" max="3115" width="13.85546875" style="747" customWidth="1"/>
    <col min="3116" max="3116" width="13.85546875" style="747" bestFit="1" customWidth="1"/>
    <col min="3117" max="3117" width="13.85546875" style="747" customWidth="1"/>
    <col min="3118" max="3118" width="13.85546875" style="747" bestFit="1" customWidth="1"/>
    <col min="3119" max="3119" width="13.85546875" style="747" customWidth="1"/>
    <col min="3120" max="3120" width="13.85546875" style="747" bestFit="1" customWidth="1"/>
    <col min="3121" max="3121" width="13.85546875" style="747" customWidth="1"/>
    <col min="3122" max="3122" width="13.85546875" style="747" bestFit="1" customWidth="1"/>
    <col min="3123" max="3123" width="13.85546875" style="747" customWidth="1"/>
    <col min="3124" max="3124" width="13.85546875" style="747" bestFit="1" customWidth="1"/>
    <col min="3125" max="3125" width="13.85546875" style="747" customWidth="1"/>
    <col min="3126" max="3126" width="13.85546875" style="747" bestFit="1" customWidth="1"/>
    <col min="3127" max="3127" width="13.85546875" style="747" customWidth="1"/>
    <col min="3128" max="3128" width="13.85546875" style="747" bestFit="1" customWidth="1"/>
    <col min="3129" max="3129" width="13.85546875" style="747" customWidth="1"/>
    <col min="3130" max="3130" width="13.85546875" style="747" bestFit="1" customWidth="1"/>
    <col min="3131" max="3131" width="13.85546875" style="747" customWidth="1"/>
    <col min="3132" max="3132" width="13.85546875" style="747" bestFit="1" customWidth="1"/>
    <col min="3133" max="3133" width="13.85546875" style="747" customWidth="1"/>
    <col min="3134" max="3134" width="13.85546875" style="747" bestFit="1" customWidth="1"/>
    <col min="3135" max="3135" width="13.85546875" style="747" customWidth="1"/>
    <col min="3136" max="3136" width="13.85546875" style="747" bestFit="1" customWidth="1"/>
    <col min="3137" max="3137" width="13.85546875" style="747" customWidth="1"/>
    <col min="3138" max="3138" width="13.85546875" style="747" bestFit="1" customWidth="1"/>
    <col min="3139" max="3328" width="6.85546875" style="747"/>
    <col min="3329" max="3329" width="6.5703125" style="747" customWidth="1"/>
    <col min="3330" max="3330" width="13.85546875" style="747" bestFit="1" customWidth="1"/>
    <col min="3331" max="3331" width="35.42578125" style="747" customWidth="1"/>
    <col min="3332" max="3332" width="18.7109375" style="747" bestFit="1" customWidth="1"/>
    <col min="3333" max="3333" width="19" style="747" bestFit="1" customWidth="1"/>
    <col min="3334" max="3335" width="11.42578125" style="747" customWidth="1"/>
    <col min="3336" max="3339" width="10.85546875" style="747" customWidth="1"/>
    <col min="3340" max="3351" width="11.5703125" style="747" customWidth="1"/>
    <col min="3352" max="3355" width="13.85546875" style="747" customWidth="1"/>
    <col min="3356" max="3356" width="13.85546875" style="747" bestFit="1" customWidth="1"/>
    <col min="3357" max="3357" width="13.85546875" style="747" customWidth="1"/>
    <col min="3358" max="3358" width="13.85546875" style="747" bestFit="1" customWidth="1"/>
    <col min="3359" max="3359" width="13.85546875" style="747" customWidth="1"/>
    <col min="3360" max="3360" width="13.85546875" style="747" bestFit="1" customWidth="1"/>
    <col min="3361" max="3361" width="13.85546875" style="747" customWidth="1"/>
    <col min="3362" max="3362" width="13.85546875" style="747" bestFit="1" customWidth="1"/>
    <col min="3363" max="3363" width="13.85546875" style="747" customWidth="1"/>
    <col min="3364" max="3364" width="13.85546875" style="747" bestFit="1" customWidth="1"/>
    <col min="3365" max="3365" width="13.85546875" style="747" customWidth="1"/>
    <col min="3366" max="3366" width="13.85546875" style="747" bestFit="1" customWidth="1"/>
    <col min="3367" max="3367" width="13.85546875" style="747" customWidth="1"/>
    <col min="3368" max="3368" width="13.85546875" style="747" bestFit="1" customWidth="1"/>
    <col min="3369" max="3369" width="13.85546875" style="747" customWidth="1"/>
    <col min="3370" max="3370" width="13.85546875" style="747" bestFit="1" customWidth="1"/>
    <col min="3371" max="3371" width="13.85546875" style="747" customWidth="1"/>
    <col min="3372" max="3372" width="13.85546875" style="747" bestFit="1" customWidth="1"/>
    <col min="3373" max="3373" width="13.85546875" style="747" customWidth="1"/>
    <col min="3374" max="3374" width="13.85546875" style="747" bestFit="1" customWidth="1"/>
    <col min="3375" max="3375" width="13.85546875" style="747" customWidth="1"/>
    <col min="3376" max="3376" width="13.85546875" style="747" bestFit="1" customWidth="1"/>
    <col min="3377" max="3377" width="13.85546875" style="747" customWidth="1"/>
    <col min="3378" max="3378" width="13.85546875" style="747" bestFit="1" customWidth="1"/>
    <col min="3379" max="3379" width="13.85546875" style="747" customWidth="1"/>
    <col min="3380" max="3380" width="13.85546875" style="747" bestFit="1" customWidth="1"/>
    <col min="3381" max="3381" width="13.85546875" style="747" customWidth="1"/>
    <col min="3382" max="3382" width="13.85546875" style="747" bestFit="1" customWidth="1"/>
    <col min="3383" max="3383" width="13.85546875" style="747" customWidth="1"/>
    <col min="3384" max="3384" width="13.85546875" style="747" bestFit="1" customWidth="1"/>
    <col min="3385" max="3385" width="13.85546875" style="747" customWidth="1"/>
    <col min="3386" max="3386" width="13.85546875" style="747" bestFit="1" customWidth="1"/>
    <col min="3387" max="3387" width="13.85546875" style="747" customWidth="1"/>
    <col min="3388" max="3388" width="13.85546875" style="747" bestFit="1" customWidth="1"/>
    <col min="3389" max="3389" width="13.85546875" style="747" customWidth="1"/>
    <col min="3390" max="3390" width="13.85546875" style="747" bestFit="1" customWidth="1"/>
    <col min="3391" max="3391" width="13.85546875" style="747" customWidth="1"/>
    <col min="3392" max="3392" width="13.85546875" style="747" bestFit="1" customWidth="1"/>
    <col min="3393" max="3393" width="13.85546875" style="747" customWidth="1"/>
    <col min="3394" max="3394" width="13.85546875" style="747" bestFit="1" customWidth="1"/>
    <col min="3395" max="3584" width="6.85546875" style="747"/>
    <col min="3585" max="3585" width="6.5703125" style="747" customWidth="1"/>
    <col min="3586" max="3586" width="13.85546875" style="747" bestFit="1" customWidth="1"/>
    <col min="3587" max="3587" width="35.42578125" style="747" customWidth="1"/>
    <col min="3588" max="3588" width="18.7109375" style="747" bestFit="1" customWidth="1"/>
    <col min="3589" max="3589" width="19" style="747" bestFit="1" customWidth="1"/>
    <col min="3590" max="3591" width="11.42578125" style="747" customWidth="1"/>
    <col min="3592" max="3595" width="10.85546875" style="747" customWidth="1"/>
    <col min="3596" max="3607" width="11.5703125" style="747" customWidth="1"/>
    <col min="3608" max="3611" width="13.85546875" style="747" customWidth="1"/>
    <col min="3612" max="3612" width="13.85546875" style="747" bestFit="1" customWidth="1"/>
    <col min="3613" max="3613" width="13.85546875" style="747" customWidth="1"/>
    <col min="3614" max="3614" width="13.85546875" style="747" bestFit="1" customWidth="1"/>
    <col min="3615" max="3615" width="13.85546875" style="747" customWidth="1"/>
    <col min="3616" max="3616" width="13.85546875" style="747" bestFit="1" customWidth="1"/>
    <col min="3617" max="3617" width="13.85546875" style="747" customWidth="1"/>
    <col min="3618" max="3618" width="13.85546875" style="747" bestFit="1" customWidth="1"/>
    <col min="3619" max="3619" width="13.85546875" style="747" customWidth="1"/>
    <col min="3620" max="3620" width="13.85546875" style="747" bestFit="1" customWidth="1"/>
    <col min="3621" max="3621" width="13.85546875" style="747" customWidth="1"/>
    <col min="3622" max="3622" width="13.85546875" style="747" bestFit="1" customWidth="1"/>
    <col min="3623" max="3623" width="13.85546875" style="747" customWidth="1"/>
    <col min="3624" max="3624" width="13.85546875" style="747" bestFit="1" customWidth="1"/>
    <col min="3625" max="3625" width="13.85546875" style="747" customWidth="1"/>
    <col min="3626" max="3626" width="13.85546875" style="747" bestFit="1" customWidth="1"/>
    <col min="3627" max="3627" width="13.85546875" style="747" customWidth="1"/>
    <col min="3628" max="3628" width="13.85546875" style="747" bestFit="1" customWidth="1"/>
    <col min="3629" max="3629" width="13.85546875" style="747" customWidth="1"/>
    <col min="3630" max="3630" width="13.85546875" style="747" bestFit="1" customWidth="1"/>
    <col min="3631" max="3631" width="13.85546875" style="747" customWidth="1"/>
    <col min="3632" max="3632" width="13.85546875" style="747" bestFit="1" customWidth="1"/>
    <col min="3633" max="3633" width="13.85546875" style="747" customWidth="1"/>
    <col min="3634" max="3634" width="13.85546875" style="747" bestFit="1" customWidth="1"/>
    <col min="3635" max="3635" width="13.85546875" style="747" customWidth="1"/>
    <col min="3636" max="3636" width="13.85546875" style="747" bestFit="1" customWidth="1"/>
    <col min="3637" max="3637" width="13.85546875" style="747" customWidth="1"/>
    <col min="3638" max="3638" width="13.85546875" style="747" bestFit="1" customWidth="1"/>
    <col min="3639" max="3639" width="13.85546875" style="747" customWidth="1"/>
    <col min="3640" max="3640" width="13.85546875" style="747" bestFit="1" customWidth="1"/>
    <col min="3641" max="3641" width="13.85546875" style="747" customWidth="1"/>
    <col min="3642" max="3642" width="13.85546875" style="747" bestFit="1" customWidth="1"/>
    <col min="3643" max="3643" width="13.85546875" style="747" customWidth="1"/>
    <col min="3644" max="3644" width="13.85546875" style="747" bestFit="1" customWidth="1"/>
    <col min="3645" max="3645" width="13.85546875" style="747" customWidth="1"/>
    <col min="3646" max="3646" width="13.85546875" style="747" bestFit="1" customWidth="1"/>
    <col min="3647" max="3647" width="13.85546875" style="747" customWidth="1"/>
    <col min="3648" max="3648" width="13.85546875" style="747" bestFit="1" customWidth="1"/>
    <col min="3649" max="3649" width="13.85546875" style="747" customWidth="1"/>
    <col min="3650" max="3650" width="13.85546875" style="747" bestFit="1" customWidth="1"/>
    <col min="3651" max="3840" width="6.85546875" style="747"/>
    <col min="3841" max="3841" width="6.5703125" style="747" customWidth="1"/>
    <col min="3842" max="3842" width="13.85546875" style="747" bestFit="1" customWidth="1"/>
    <col min="3843" max="3843" width="35.42578125" style="747" customWidth="1"/>
    <col min="3844" max="3844" width="18.7109375" style="747" bestFit="1" customWidth="1"/>
    <col min="3845" max="3845" width="19" style="747" bestFit="1" customWidth="1"/>
    <col min="3846" max="3847" width="11.42578125" style="747" customWidth="1"/>
    <col min="3848" max="3851" width="10.85546875" style="747" customWidth="1"/>
    <col min="3852" max="3863" width="11.5703125" style="747" customWidth="1"/>
    <col min="3864" max="3867" width="13.85546875" style="747" customWidth="1"/>
    <col min="3868" max="3868" width="13.85546875" style="747" bestFit="1" customWidth="1"/>
    <col min="3869" max="3869" width="13.85546875" style="747" customWidth="1"/>
    <col min="3870" max="3870" width="13.85546875" style="747" bestFit="1" customWidth="1"/>
    <col min="3871" max="3871" width="13.85546875" style="747" customWidth="1"/>
    <col min="3872" max="3872" width="13.85546875" style="747" bestFit="1" customWidth="1"/>
    <col min="3873" max="3873" width="13.85546875" style="747" customWidth="1"/>
    <col min="3874" max="3874" width="13.85546875" style="747" bestFit="1" customWidth="1"/>
    <col min="3875" max="3875" width="13.85546875" style="747" customWidth="1"/>
    <col min="3876" max="3876" width="13.85546875" style="747" bestFit="1" customWidth="1"/>
    <col min="3877" max="3877" width="13.85546875" style="747" customWidth="1"/>
    <col min="3878" max="3878" width="13.85546875" style="747" bestFit="1" customWidth="1"/>
    <col min="3879" max="3879" width="13.85546875" style="747" customWidth="1"/>
    <col min="3880" max="3880" width="13.85546875" style="747" bestFit="1" customWidth="1"/>
    <col min="3881" max="3881" width="13.85546875" style="747" customWidth="1"/>
    <col min="3882" max="3882" width="13.85546875" style="747" bestFit="1" customWidth="1"/>
    <col min="3883" max="3883" width="13.85546875" style="747" customWidth="1"/>
    <col min="3884" max="3884" width="13.85546875" style="747" bestFit="1" customWidth="1"/>
    <col min="3885" max="3885" width="13.85546875" style="747" customWidth="1"/>
    <col min="3886" max="3886" width="13.85546875" style="747" bestFit="1" customWidth="1"/>
    <col min="3887" max="3887" width="13.85546875" style="747" customWidth="1"/>
    <col min="3888" max="3888" width="13.85546875" style="747" bestFit="1" customWidth="1"/>
    <col min="3889" max="3889" width="13.85546875" style="747" customWidth="1"/>
    <col min="3890" max="3890" width="13.85546875" style="747" bestFit="1" customWidth="1"/>
    <col min="3891" max="3891" width="13.85546875" style="747" customWidth="1"/>
    <col min="3892" max="3892" width="13.85546875" style="747" bestFit="1" customWidth="1"/>
    <col min="3893" max="3893" width="13.85546875" style="747" customWidth="1"/>
    <col min="3894" max="3894" width="13.85546875" style="747" bestFit="1" customWidth="1"/>
    <col min="3895" max="3895" width="13.85546875" style="747" customWidth="1"/>
    <col min="3896" max="3896" width="13.85546875" style="747" bestFit="1" customWidth="1"/>
    <col min="3897" max="3897" width="13.85546875" style="747" customWidth="1"/>
    <col min="3898" max="3898" width="13.85546875" style="747" bestFit="1" customWidth="1"/>
    <col min="3899" max="3899" width="13.85546875" style="747" customWidth="1"/>
    <col min="3900" max="3900" width="13.85546875" style="747" bestFit="1" customWidth="1"/>
    <col min="3901" max="3901" width="13.85546875" style="747" customWidth="1"/>
    <col min="3902" max="3902" width="13.85546875" style="747" bestFit="1" customWidth="1"/>
    <col min="3903" max="3903" width="13.85546875" style="747" customWidth="1"/>
    <col min="3904" max="3904" width="13.85546875" style="747" bestFit="1" customWidth="1"/>
    <col min="3905" max="3905" width="13.85546875" style="747" customWidth="1"/>
    <col min="3906" max="3906" width="13.85546875" style="747" bestFit="1" customWidth="1"/>
    <col min="3907" max="4096" width="6.85546875" style="747"/>
    <col min="4097" max="4097" width="6.5703125" style="747" customWidth="1"/>
    <col min="4098" max="4098" width="13.85546875" style="747" bestFit="1" customWidth="1"/>
    <col min="4099" max="4099" width="35.42578125" style="747" customWidth="1"/>
    <col min="4100" max="4100" width="18.7109375" style="747" bestFit="1" customWidth="1"/>
    <col min="4101" max="4101" width="19" style="747" bestFit="1" customWidth="1"/>
    <col min="4102" max="4103" width="11.42578125" style="747" customWidth="1"/>
    <col min="4104" max="4107" width="10.85546875" style="747" customWidth="1"/>
    <col min="4108" max="4119" width="11.5703125" style="747" customWidth="1"/>
    <col min="4120" max="4123" width="13.85546875" style="747" customWidth="1"/>
    <col min="4124" max="4124" width="13.85546875" style="747" bestFit="1" customWidth="1"/>
    <col min="4125" max="4125" width="13.85546875" style="747" customWidth="1"/>
    <col min="4126" max="4126" width="13.85546875" style="747" bestFit="1" customWidth="1"/>
    <col min="4127" max="4127" width="13.85546875" style="747" customWidth="1"/>
    <col min="4128" max="4128" width="13.85546875" style="747" bestFit="1" customWidth="1"/>
    <col min="4129" max="4129" width="13.85546875" style="747" customWidth="1"/>
    <col min="4130" max="4130" width="13.85546875" style="747" bestFit="1" customWidth="1"/>
    <col min="4131" max="4131" width="13.85546875" style="747" customWidth="1"/>
    <col min="4132" max="4132" width="13.85546875" style="747" bestFit="1" customWidth="1"/>
    <col min="4133" max="4133" width="13.85546875" style="747" customWidth="1"/>
    <col min="4134" max="4134" width="13.85546875" style="747" bestFit="1" customWidth="1"/>
    <col min="4135" max="4135" width="13.85546875" style="747" customWidth="1"/>
    <col min="4136" max="4136" width="13.85546875" style="747" bestFit="1" customWidth="1"/>
    <col min="4137" max="4137" width="13.85546875" style="747" customWidth="1"/>
    <col min="4138" max="4138" width="13.85546875" style="747" bestFit="1" customWidth="1"/>
    <col min="4139" max="4139" width="13.85546875" style="747" customWidth="1"/>
    <col min="4140" max="4140" width="13.85546875" style="747" bestFit="1" customWidth="1"/>
    <col min="4141" max="4141" width="13.85546875" style="747" customWidth="1"/>
    <col min="4142" max="4142" width="13.85546875" style="747" bestFit="1" customWidth="1"/>
    <col min="4143" max="4143" width="13.85546875" style="747" customWidth="1"/>
    <col min="4144" max="4144" width="13.85546875" style="747" bestFit="1" customWidth="1"/>
    <col min="4145" max="4145" width="13.85546875" style="747" customWidth="1"/>
    <col min="4146" max="4146" width="13.85546875" style="747" bestFit="1" customWidth="1"/>
    <col min="4147" max="4147" width="13.85546875" style="747" customWidth="1"/>
    <col min="4148" max="4148" width="13.85546875" style="747" bestFit="1" customWidth="1"/>
    <col min="4149" max="4149" width="13.85546875" style="747" customWidth="1"/>
    <col min="4150" max="4150" width="13.85546875" style="747" bestFit="1" customWidth="1"/>
    <col min="4151" max="4151" width="13.85546875" style="747" customWidth="1"/>
    <col min="4152" max="4152" width="13.85546875" style="747" bestFit="1" customWidth="1"/>
    <col min="4153" max="4153" width="13.85546875" style="747" customWidth="1"/>
    <col min="4154" max="4154" width="13.85546875" style="747" bestFit="1" customWidth="1"/>
    <col min="4155" max="4155" width="13.85546875" style="747" customWidth="1"/>
    <col min="4156" max="4156" width="13.85546875" style="747" bestFit="1" customWidth="1"/>
    <col min="4157" max="4157" width="13.85546875" style="747" customWidth="1"/>
    <col min="4158" max="4158" width="13.85546875" style="747" bestFit="1" customWidth="1"/>
    <col min="4159" max="4159" width="13.85546875" style="747" customWidth="1"/>
    <col min="4160" max="4160" width="13.85546875" style="747" bestFit="1" customWidth="1"/>
    <col min="4161" max="4161" width="13.85546875" style="747" customWidth="1"/>
    <col min="4162" max="4162" width="13.85546875" style="747" bestFit="1" customWidth="1"/>
    <col min="4163" max="4352" width="6.85546875" style="747"/>
    <col min="4353" max="4353" width="6.5703125" style="747" customWidth="1"/>
    <col min="4354" max="4354" width="13.85546875" style="747" bestFit="1" customWidth="1"/>
    <col min="4355" max="4355" width="35.42578125" style="747" customWidth="1"/>
    <col min="4356" max="4356" width="18.7109375" style="747" bestFit="1" customWidth="1"/>
    <col min="4357" max="4357" width="19" style="747" bestFit="1" customWidth="1"/>
    <col min="4358" max="4359" width="11.42578125" style="747" customWidth="1"/>
    <col min="4360" max="4363" width="10.85546875" style="747" customWidth="1"/>
    <col min="4364" max="4375" width="11.5703125" style="747" customWidth="1"/>
    <col min="4376" max="4379" width="13.85546875" style="747" customWidth="1"/>
    <col min="4380" max="4380" width="13.85546875" style="747" bestFit="1" customWidth="1"/>
    <col min="4381" max="4381" width="13.85546875" style="747" customWidth="1"/>
    <col min="4382" max="4382" width="13.85546875" style="747" bestFit="1" customWidth="1"/>
    <col min="4383" max="4383" width="13.85546875" style="747" customWidth="1"/>
    <col min="4384" max="4384" width="13.85546875" style="747" bestFit="1" customWidth="1"/>
    <col min="4385" max="4385" width="13.85546875" style="747" customWidth="1"/>
    <col min="4386" max="4386" width="13.85546875" style="747" bestFit="1" customWidth="1"/>
    <col min="4387" max="4387" width="13.85546875" style="747" customWidth="1"/>
    <col min="4388" max="4388" width="13.85546875" style="747" bestFit="1" customWidth="1"/>
    <col min="4389" max="4389" width="13.85546875" style="747" customWidth="1"/>
    <col min="4390" max="4390" width="13.85546875" style="747" bestFit="1" customWidth="1"/>
    <col min="4391" max="4391" width="13.85546875" style="747" customWidth="1"/>
    <col min="4392" max="4392" width="13.85546875" style="747" bestFit="1" customWidth="1"/>
    <col min="4393" max="4393" width="13.85546875" style="747" customWidth="1"/>
    <col min="4394" max="4394" width="13.85546875" style="747" bestFit="1" customWidth="1"/>
    <col min="4395" max="4395" width="13.85546875" style="747" customWidth="1"/>
    <col min="4396" max="4396" width="13.85546875" style="747" bestFit="1" customWidth="1"/>
    <col min="4397" max="4397" width="13.85546875" style="747" customWidth="1"/>
    <col min="4398" max="4398" width="13.85546875" style="747" bestFit="1" customWidth="1"/>
    <col min="4399" max="4399" width="13.85546875" style="747" customWidth="1"/>
    <col min="4400" max="4400" width="13.85546875" style="747" bestFit="1" customWidth="1"/>
    <col min="4401" max="4401" width="13.85546875" style="747" customWidth="1"/>
    <col min="4402" max="4402" width="13.85546875" style="747" bestFit="1" customWidth="1"/>
    <col min="4403" max="4403" width="13.85546875" style="747" customWidth="1"/>
    <col min="4404" max="4404" width="13.85546875" style="747" bestFit="1" customWidth="1"/>
    <col min="4405" max="4405" width="13.85546875" style="747" customWidth="1"/>
    <col min="4406" max="4406" width="13.85546875" style="747" bestFit="1" customWidth="1"/>
    <col min="4407" max="4407" width="13.85546875" style="747" customWidth="1"/>
    <col min="4408" max="4408" width="13.85546875" style="747" bestFit="1" customWidth="1"/>
    <col min="4409" max="4409" width="13.85546875" style="747" customWidth="1"/>
    <col min="4410" max="4410" width="13.85546875" style="747" bestFit="1" customWidth="1"/>
    <col min="4411" max="4411" width="13.85546875" style="747" customWidth="1"/>
    <col min="4412" max="4412" width="13.85546875" style="747" bestFit="1" customWidth="1"/>
    <col min="4413" max="4413" width="13.85546875" style="747" customWidth="1"/>
    <col min="4414" max="4414" width="13.85546875" style="747" bestFit="1" customWidth="1"/>
    <col min="4415" max="4415" width="13.85546875" style="747" customWidth="1"/>
    <col min="4416" max="4416" width="13.85546875" style="747" bestFit="1" customWidth="1"/>
    <col min="4417" max="4417" width="13.85546875" style="747" customWidth="1"/>
    <col min="4418" max="4418" width="13.85546875" style="747" bestFit="1" customWidth="1"/>
    <col min="4419" max="4608" width="6.85546875" style="747"/>
    <col min="4609" max="4609" width="6.5703125" style="747" customWidth="1"/>
    <col min="4610" max="4610" width="13.85546875" style="747" bestFit="1" customWidth="1"/>
    <col min="4611" max="4611" width="35.42578125" style="747" customWidth="1"/>
    <col min="4612" max="4612" width="18.7109375" style="747" bestFit="1" customWidth="1"/>
    <col min="4613" max="4613" width="19" style="747" bestFit="1" customWidth="1"/>
    <col min="4614" max="4615" width="11.42578125" style="747" customWidth="1"/>
    <col min="4616" max="4619" width="10.85546875" style="747" customWidth="1"/>
    <col min="4620" max="4631" width="11.5703125" style="747" customWidth="1"/>
    <col min="4632" max="4635" width="13.85546875" style="747" customWidth="1"/>
    <col min="4636" max="4636" width="13.85546875" style="747" bestFit="1" customWidth="1"/>
    <col min="4637" max="4637" width="13.85546875" style="747" customWidth="1"/>
    <col min="4638" max="4638" width="13.85546875" style="747" bestFit="1" customWidth="1"/>
    <col min="4639" max="4639" width="13.85546875" style="747" customWidth="1"/>
    <col min="4640" max="4640" width="13.85546875" style="747" bestFit="1" customWidth="1"/>
    <col min="4641" max="4641" width="13.85546875" style="747" customWidth="1"/>
    <col min="4642" max="4642" width="13.85546875" style="747" bestFit="1" customWidth="1"/>
    <col min="4643" max="4643" width="13.85546875" style="747" customWidth="1"/>
    <col min="4644" max="4644" width="13.85546875" style="747" bestFit="1" customWidth="1"/>
    <col min="4645" max="4645" width="13.85546875" style="747" customWidth="1"/>
    <col min="4646" max="4646" width="13.85546875" style="747" bestFit="1" customWidth="1"/>
    <col min="4647" max="4647" width="13.85546875" style="747" customWidth="1"/>
    <col min="4648" max="4648" width="13.85546875" style="747" bestFit="1" customWidth="1"/>
    <col min="4649" max="4649" width="13.85546875" style="747" customWidth="1"/>
    <col min="4650" max="4650" width="13.85546875" style="747" bestFit="1" customWidth="1"/>
    <col min="4651" max="4651" width="13.85546875" style="747" customWidth="1"/>
    <col min="4652" max="4652" width="13.85546875" style="747" bestFit="1" customWidth="1"/>
    <col min="4653" max="4653" width="13.85546875" style="747" customWidth="1"/>
    <col min="4654" max="4654" width="13.85546875" style="747" bestFit="1" customWidth="1"/>
    <col min="4655" max="4655" width="13.85546875" style="747" customWidth="1"/>
    <col min="4656" max="4656" width="13.85546875" style="747" bestFit="1" customWidth="1"/>
    <col min="4657" max="4657" width="13.85546875" style="747" customWidth="1"/>
    <col min="4658" max="4658" width="13.85546875" style="747" bestFit="1" customWidth="1"/>
    <col min="4659" max="4659" width="13.85546875" style="747" customWidth="1"/>
    <col min="4660" max="4660" width="13.85546875" style="747" bestFit="1" customWidth="1"/>
    <col min="4661" max="4661" width="13.85546875" style="747" customWidth="1"/>
    <col min="4662" max="4662" width="13.85546875" style="747" bestFit="1" customWidth="1"/>
    <col min="4663" max="4663" width="13.85546875" style="747" customWidth="1"/>
    <col min="4664" max="4664" width="13.85546875" style="747" bestFit="1" customWidth="1"/>
    <col min="4665" max="4665" width="13.85546875" style="747" customWidth="1"/>
    <col min="4666" max="4666" width="13.85546875" style="747" bestFit="1" customWidth="1"/>
    <col min="4667" max="4667" width="13.85546875" style="747" customWidth="1"/>
    <col min="4668" max="4668" width="13.85546875" style="747" bestFit="1" customWidth="1"/>
    <col min="4669" max="4669" width="13.85546875" style="747" customWidth="1"/>
    <col min="4670" max="4670" width="13.85546875" style="747" bestFit="1" customWidth="1"/>
    <col min="4671" max="4671" width="13.85546875" style="747" customWidth="1"/>
    <col min="4672" max="4672" width="13.85546875" style="747" bestFit="1" customWidth="1"/>
    <col min="4673" max="4673" width="13.85546875" style="747" customWidth="1"/>
    <col min="4674" max="4674" width="13.85546875" style="747" bestFit="1" customWidth="1"/>
    <col min="4675" max="4864" width="6.85546875" style="747"/>
    <col min="4865" max="4865" width="6.5703125" style="747" customWidth="1"/>
    <col min="4866" max="4866" width="13.85546875" style="747" bestFit="1" customWidth="1"/>
    <col min="4867" max="4867" width="35.42578125" style="747" customWidth="1"/>
    <col min="4868" max="4868" width="18.7109375" style="747" bestFit="1" customWidth="1"/>
    <col min="4869" max="4869" width="19" style="747" bestFit="1" customWidth="1"/>
    <col min="4870" max="4871" width="11.42578125" style="747" customWidth="1"/>
    <col min="4872" max="4875" width="10.85546875" style="747" customWidth="1"/>
    <col min="4876" max="4887" width="11.5703125" style="747" customWidth="1"/>
    <col min="4888" max="4891" width="13.85546875" style="747" customWidth="1"/>
    <col min="4892" max="4892" width="13.85546875" style="747" bestFit="1" customWidth="1"/>
    <col min="4893" max="4893" width="13.85546875" style="747" customWidth="1"/>
    <col min="4894" max="4894" width="13.85546875" style="747" bestFit="1" customWidth="1"/>
    <col min="4895" max="4895" width="13.85546875" style="747" customWidth="1"/>
    <col min="4896" max="4896" width="13.85546875" style="747" bestFit="1" customWidth="1"/>
    <col min="4897" max="4897" width="13.85546875" style="747" customWidth="1"/>
    <col min="4898" max="4898" width="13.85546875" style="747" bestFit="1" customWidth="1"/>
    <col min="4899" max="4899" width="13.85546875" style="747" customWidth="1"/>
    <col min="4900" max="4900" width="13.85546875" style="747" bestFit="1" customWidth="1"/>
    <col min="4901" max="4901" width="13.85546875" style="747" customWidth="1"/>
    <col min="4902" max="4902" width="13.85546875" style="747" bestFit="1" customWidth="1"/>
    <col min="4903" max="4903" width="13.85546875" style="747" customWidth="1"/>
    <col min="4904" max="4904" width="13.85546875" style="747" bestFit="1" customWidth="1"/>
    <col min="4905" max="4905" width="13.85546875" style="747" customWidth="1"/>
    <col min="4906" max="4906" width="13.85546875" style="747" bestFit="1" customWidth="1"/>
    <col min="4907" max="4907" width="13.85546875" style="747" customWidth="1"/>
    <col min="4908" max="4908" width="13.85546875" style="747" bestFit="1" customWidth="1"/>
    <col min="4909" max="4909" width="13.85546875" style="747" customWidth="1"/>
    <col min="4910" max="4910" width="13.85546875" style="747" bestFit="1" customWidth="1"/>
    <col min="4911" max="4911" width="13.85546875" style="747" customWidth="1"/>
    <col min="4912" max="4912" width="13.85546875" style="747" bestFit="1" customWidth="1"/>
    <col min="4913" max="4913" width="13.85546875" style="747" customWidth="1"/>
    <col min="4914" max="4914" width="13.85546875" style="747" bestFit="1" customWidth="1"/>
    <col min="4915" max="4915" width="13.85546875" style="747" customWidth="1"/>
    <col min="4916" max="4916" width="13.85546875" style="747" bestFit="1" customWidth="1"/>
    <col min="4917" max="4917" width="13.85546875" style="747" customWidth="1"/>
    <col min="4918" max="4918" width="13.85546875" style="747" bestFit="1" customWidth="1"/>
    <col min="4919" max="4919" width="13.85546875" style="747" customWidth="1"/>
    <col min="4920" max="4920" width="13.85546875" style="747" bestFit="1" customWidth="1"/>
    <col min="4921" max="4921" width="13.85546875" style="747" customWidth="1"/>
    <col min="4922" max="4922" width="13.85546875" style="747" bestFit="1" customWidth="1"/>
    <col min="4923" max="4923" width="13.85546875" style="747" customWidth="1"/>
    <col min="4924" max="4924" width="13.85546875" style="747" bestFit="1" customWidth="1"/>
    <col min="4925" max="4925" width="13.85546875" style="747" customWidth="1"/>
    <col min="4926" max="4926" width="13.85546875" style="747" bestFit="1" customWidth="1"/>
    <col min="4927" max="4927" width="13.85546875" style="747" customWidth="1"/>
    <col min="4928" max="4928" width="13.85546875" style="747" bestFit="1" customWidth="1"/>
    <col min="4929" max="4929" width="13.85546875" style="747" customWidth="1"/>
    <col min="4930" max="4930" width="13.85546875" style="747" bestFit="1" customWidth="1"/>
    <col min="4931" max="5120" width="6.85546875" style="747"/>
    <col min="5121" max="5121" width="6.5703125" style="747" customWidth="1"/>
    <col min="5122" max="5122" width="13.85546875" style="747" bestFit="1" customWidth="1"/>
    <col min="5123" max="5123" width="35.42578125" style="747" customWidth="1"/>
    <col min="5124" max="5124" width="18.7109375" style="747" bestFit="1" customWidth="1"/>
    <col min="5125" max="5125" width="19" style="747" bestFit="1" customWidth="1"/>
    <col min="5126" max="5127" width="11.42578125" style="747" customWidth="1"/>
    <col min="5128" max="5131" width="10.85546875" style="747" customWidth="1"/>
    <col min="5132" max="5143" width="11.5703125" style="747" customWidth="1"/>
    <col min="5144" max="5147" width="13.85546875" style="747" customWidth="1"/>
    <col min="5148" max="5148" width="13.85546875" style="747" bestFit="1" customWidth="1"/>
    <col min="5149" max="5149" width="13.85546875" style="747" customWidth="1"/>
    <col min="5150" max="5150" width="13.85546875" style="747" bestFit="1" customWidth="1"/>
    <col min="5151" max="5151" width="13.85546875" style="747" customWidth="1"/>
    <col min="5152" max="5152" width="13.85546875" style="747" bestFit="1" customWidth="1"/>
    <col min="5153" max="5153" width="13.85546875" style="747" customWidth="1"/>
    <col min="5154" max="5154" width="13.85546875" style="747" bestFit="1" customWidth="1"/>
    <col min="5155" max="5155" width="13.85546875" style="747" customWidth="1"/>
    <col min="5156" max="5156" width="13.85546875" style="747" bestFit="1" customWidth="1"/>
    <col min="5157" max="5157" width="13.85546875" style="747" customWidth="1"/>
    <col min="5158" max="5158" width="13.85546875" style="747" bestFit="1" customWidth="1"/>
    <col min="5159" max="5159" width="13.85546875" style="747" customWidth="1"/>
    <col min="5160" max="5160" width="13.85546875" style="747" bestFit="1" customWidth="1"/>
    <col min="5161" max="5161" width="13.85546875" style="747" customWidth="1"/>
    <col min="5162" max="5162" width="13.85546875" style="747" bestFit="1" customWidth="1"/>
    <col min="5163" max="5163" width="13.85546875" style="747" customWidth="1"/>
    <col min="5164" max="5164" width="13.85546875" style="747" bestFit="1" customWidth="1"/>
    <col min="5165" max="5165" width="13.85546875" style="747" customWidth="1"/>
    <col min="5166" max="5166" width="13.85546875" style="747" bestFit="1" customWidth="1"/>
    <col min="5167" max="5167" width="13.85546875" style="747" customWidth="1"/>
    <col min="5168" max="5168" width="13.85546875" style="747" bestFit="1" customWidth="1"/>
    <col min="5169" max="5169" width="13.85546875" style="747" customWidth="1"/>
    <col min="5170" max="5170" width="13.85546875" style="747" bestFit="1" customWidth="1"/>
    <col min="5171" max="5171" width="13.85546875" style="747" customWidth="1"/>
    <col min="5172" max="5172" width="13.85546875" style="747" bestFit="1" customWidth="1"/>
    <col min="5173" max="5173" width="13.85546875" style="747" customWidth="1"/>
    <col min="5174" max="5174" width="13.85546875" style="747" bestFit="1" customWidth="1"/>
    <col min="5175" max="5175" width="13.85546875" style="747" customWidth="1"/>
    <col min="5176" max="5176" width="13.85546875" style="747" bestFit="1" customWidth="1"/>
    <col min="5177" max="5177" width="13.85546875" style="747" customWidth="1"/>
    <col min="5178" max="5178" width="13.85546875" style="747" bestFit="1" customWidth="1"/>
    <col min="5179" max="5179" width="13.85546875" style="747" customWidth="1"/>
    <col min="5180" max="5180" width="13.85546875" style="747" bestFit="1" customWidth="1"/>
    <col min="5181" max="5181" width="13.85546875" style="747" customWidth="1"/>
    <col min="5182" max="5182" width="13.85546875" style="747" bestFit="1" customWidth="1"/>
    <col min="5183" max="5183" width="13.85546875" style="747" customWidth="1"/>
    <col min="5184" max="5184" width="13.85546875" style="747" bestFit="1" customWidth="1"/>
    <col min="5185" max="5185" width="13.85546875" style="747" customWidth="1"/>
    <col min="5186" max="5186" width="13.85546875" style="747" bestFit="1" customWidth="1"/>
    <col min="5187" max="5376" width="6.85546875" style="747"/>
    <col min="5377" max="5377" width="6.5703125" style="747" customWidth="1"/>
    <col min="5378" max="5378" width="13.85546875" style="747" bestFit="1" customWidth="1"/>
    <col min="5379" max="5379" width="35.42578125" style="747" customWidth="1"/>
    <col min="5380" max="5380" width="18.7109375" style="747" bestFit="1" customWidth="1"/>
    <col min="5381" max="5381" width="19" style="747" bestFit="1" customWidth="1"/>
    <col min="5382" max="5383" width="11.42578125" style="747" customWidth="1"/>
    <col min="5384" max="5387" width="10.85546875" style="747" customWidth="1"/>
    <col min="5388" max="5399" width="11.5703125" style="747" customWidth="1"/>
    <col min="5400" max="5403" width="13.85546875" style="747" customWidth="1"/>
    <col min="5404" max="5404" width="13.85546875" style="747" bestFit="1" customWidth="1"/>
    <col min="5405" max="5405" width="13.85546875" style="747" customWidth="1"/>
    <col min="5406" max="5406" width="13.85546875" style="747" bestFit="1" customWidth="1"/>
    <col min="5407" max="5407" width="13.85546875" style="747" customWidth="1"/>
    <col min="5408" max="5408" width="13.85546875" style="747" bestFit="1" customWidth="1"/>
    <col min="5409" max="5409" width="13.85546875" style="747" customWidth="1"/>
    <col min="5410" max="5410" width="13.85546875" style="747" bestFit="1" customWidth="1"/>
    <col min="5411" max="5411" width="13.85546875" style="747" customWidth="1"/>
    <col min="5412" max="5412" width="13.85546875" style="747" bestFit="1" customWidth="1"/>
    <col min="5413" max="5413" width="13.85546875" style="747" customWidth="1"/>
    <col min="5414" max="5414" width="13.85546875" style="747" bestFit="1" customWidth="1"/>
    <col min="5415" max="5415" width="13.85546875" style="747" customWidth="1"/>
    <col min="5416" max="5416" width="13.85546875" style="747" bestFit="1" customWidth="1"/>
    <col min="5417" max="5417" width="13.85546875" style="747" customWidth="1"/>
    <col min="5418" max="5418" width="13.85546875" style="747" bestFit="1" customWidth="1"/>
    <col min="5419" max="5419" width="13.85546875" style="747" customWidth="1"/>
    <col min="5420" max="5420" width="13.85546875" style="747" bestFit="1" customWidth="1"/>
    <col min="5421" max="5421" width="13.85546875" style="747" customWidth="1"/>
    <col min="5422" max="5422" width="13.85546875" style="747" bestFit="1" customWidth="1"/>
    <col min="5423" max="5423" width="13.85546875" style="747" customWidth="1"/>
    <col min="5424" max="5424" width="13.85546875" style="747" bestFit="1" customWidth="1"/>
    <col min="5425" max="5425" width="13.85546875" style="747" customWidth="1"/>
    <col min="5426" max="5426" width="13.85546875" style="747" bestFit="1" customWidth="1"/>
    <col min="5427" max="5427" width="13.85546875" style="747" customWidth="1"/>
    <col min="5428" max="5428" width="13.85546875" style="747" bestFit="1" customWidth="1"/>
    <col min="5429" max="5429" width="13.85546875" style="747" customWidth="1"/>
    <col min="5430" max="5430" width="13.85546875" style="747" bestFit="1" customWidth="1"/>
    <col min="5431" max="5431" width="13.85546875" style="747" customWidth="1"/>
    <col min="5432" max="5432" width="13.85546875" style="747" bestFit="1" customWidth="1"/>
    <col min="5433" max="5433" width="13.85546875" style="747" customWidth="1"/>
    <col min="5434" max="5434" width="13.85546875" style="747" bestFit="1" customWidth="1"/>
    <col min="5435" max="5435" width="13.85546875" style="747" customWidth="1"/>
    <col min="5436" max="5436" width="13.85546875" style="747" bestFit="1" customWidth="1"/>
    <col min="5437" max="5437" width="13.85546875" style="747" customWidth="1"/>
    <col min="5438" max="5438" width="13.85546875" style="747" bestFit="1" customWidth="1"/>
    <col min="5439" max="5439" width="13.85546875" style="747" customWidth="1"/>
    <col min="5440" max="5440" width="13.85546875" style="747" bestFit="1" customWidth="1"/>
    <col min="5441" max="5441" width="13.85546875" style="747" customWidth="1"/>
    <col min="5442" max="5442" width="13.85546875" style="747" bestFit="1" customWidth="1"/>
    <col min="5443" max="5632" width="6.85546875" style="747"/>
    <col min="5633" max="5633" width="6.5703125" style="747" customWidth="1"/>
    <col min="5634" max="5634" width="13.85546875" style="747" bestFit="1" customWidth="1"/>
    <col min="5635" max="5635" width="35.42578125" style="747" customWidth="1"/>
    <col min="5636" max="5636" width="18.7109375" style="747" bestFit="1" customWidth="1"/>
    <col min="5637" max="5637" width="19" style="747" bestFit="1" customWidth="1"/>
    <col min="5638" max="5639" width="11.42578125" style="747" customWidth="1"/>
    <col min="5640" max="5643" width="10.85546875" style="747" customWidth="1"/>
    <col min="5644" max="5655" width="11.5703125" style="747" customWidth="1"/>
    <col min="5656" max="5659" width="13.85546875" style="747" customWidth="1"/>
    <col min="5660" max="5660" width="13.85546875" style="747" bestFit="1" customWidth="1"/>
    <col min="5661" max="5661" width="13.85546875" style="747" customWidth="1"/>
    <col min="5662" max="5662" width="13.85546875" style="747" bestFit="1" customWidth="1"/>
    <col min="5663" max="5663" width="13.85546875" style="747" customWidth="1"/>
    <col min="5664" max="5664" width="13.85546875" style="747" bestFit="1" customWidth="1"/>
    <col min="5665" max="5665" width="13.85546875" style="747" customWidth="1"/>
    <col min="5666" max="5666" width="13.85546875" style="747" bestFit="1" customWidth="1"/>
    <col min="5667" max="5667" width="13.85546875" style="747" customWidth="1"/>
    <col min="5668" max="5668" width="13.85546875" style="747" bestFit="1" customWidth="1"/>
    <col min="5669" max="5669" width="13.85546875" style="747" customWidth="1"/>
    <col min="5670" max="5670" width="13.85546875" style="747" bestFit="1" customWidth="1"/>
    <col min="5671" max="5671" width="13.85546875" style="747" customWidth="1"/>
    <col min="5672" max="5672" width="13.85546875" style="747" bestFit="1" customWidth="1"/>
    <col min="5673" max="5673" width="13.85546875" style="747" customWidth="1"/>
    <col min="5674" max="5674" width="13.85546875" style="747" bestFit="1" customWidth="1"/>
    <col min="5675" max="5675" width="13.85546875" style="747" customWidth="1"/>
    <col min="5676" max="5676" width="13.85546875" style="747" bestFit="1" customWidth="1"/>
    <col min="5677" max="5677" width="13.85546875" style="747" customWidth="1"/>
    <col min="5678" max="5678" width="13.85546875" style="747" bestFit="1" customWidth="1"/>
    <col min="5679" max="5679" width="13.85546875" style="747" customWidth="1"/>
    <col min="5680" max="5680" width="13.85546875" style="747" bestFit="1" customWidth="1"/>
    <col min="5681" max="5681" width="13.85546875" style="747" customWidth="1"/>
    <col min="5682" max="5682" width="13.85546875" style="747" bestFit="1" customWidth="1"/>
    <col min="5683" max="5683" width="13.85546875" style="747" customWidth="1"/>
    <col min="5684" max="5684" width="13.85546875" style="747" bestFit="1" customWidth="1"/>
    <col min="5685" max="5685" width="13.85546875" style="747" customWidth="1"/>
    <col min="5686" max="5686" width="13.85546875" style="747" bestFit="1" customWidth="1"/>
    <col min="5687" max="5687" width="13.85546875" style="747" customWidth="1"/>
    <col min="5688" max="5688" width="13.85546875" style="747" bestFit="1" customWidth="1"/>
    <col min="5689" max="5689" width="13.85546875" style="747" customWidth="1"/>
    <col min="5690" max="5690" width="13.85546875" style="747" bestFit="1" customWidth="1"/>
    <col min="5691" max="5691" width="13.85546875" style="747" customWidth="1"/>
    <col min="5692" max="5692" width="13.85546875" style="747" bestFit="1" customWidth="1"/>
    <col min="5693" max="5693" width="13.85546875" style="747" customWidth="1"/>
    <col min="5694" max="5694" width="13.85546875" style="747" bestFit="1" customWidth="1"/>
    <col min="5695" max="5695" width="13.85546875" style="747" customWidth="1"/>
    <col min="5696" max="5696" width="13.85546875" style="747" bestFit="1" customWidth="1"/>
    <col min="5697" max="5697" width="13.85546875" style="747" customWidth="1"/>
    <col min="5698" max="5698" width="13.85546875" style="747" bestFit="1" customWidth="1"/>
    <col min="5699" max="5888" width="6.85546875" style="747"/>
    <col min="5889" max="5889" width="6.5703125" style="747" customWidth="1"/>
    <col min="5890" max="5890" width="13.85546875" style="747" bestFit="1" customWidth="1"/>
    <col min="5891" max="5891" width="35.42578125" style="747" customWidth="1"/>
    <col min="5892" max="5892" width="18.7109375" style="747" bestFit="1" customWidth="1"/>
    <col min="5893" max="5893" width="19" style="747" bestFit="1" customWidth="1"/>
    <col min="5894" max="5895" width="11.42578125" style="747" customWidth="1"/>
    <col min="5896" max="5899" width="10.85546875" style="747" customWidth="1"/>
    <col min="5900" max="5911" width="11.5703125" style="747" customWidth="1"/>
    <col min="5912" max="5915" width="13.85546875" style="747" customWidth="1"/>
    <col min="5916" max="5916" width="13.85546875" style="747" bestFit="1" customWidth="1"/>
    <col min="5917" max="5917" width="13.85546875" style="747" customWidth="1"/>
    <col min="5918" max="5918" width="13.85546875" style="747" bestFit="1" customWidth="1"/>
    <col min="5919" max="5919" width="13.85546875" style="747" customWidth="1"/>
    <col min="5920" max="5920" width="13.85546875" style="747" bestFit="1" customWidth="1"/>
    <col min="5921" max="5921" width="13.85546875" style="747" customWidth="1"/>
    <col min="5922" max="5922" width="13.85546875" style="747" bestFit="1" customWidth="1"/>
    <col min="5923" max="5923" width="13.85546875" style="747" customWidth="1"/>
    <col min="5924" max="5924" width="13.85546875" style="747" bestFit="1" customWidth="1"/>
    <col min="5925" max="5925" width="13.85546875" style="747" customWidth="1"/>
    <col min="5926" max="5926" width="13.85546875" style="747" bestFit="1" customWidth="1"/>
    <col min="5927" max="5927" width="13.85546875" style="747" customWidth="1"/>
    <col min="5928" max="5928" width="13.85546875" style="747" bestFit="1" customWidth="1"/>
    <col min="5929" max="5929" width="13.85546875" style="747" customWidth="1"/>
    <col min="5930" max="5930" width="13.85546875" style="747" bestFit="1" customWidth="1"/>
    <col min="5931" max="5931" width="13.85546875" style="747" customWidth="1"/>
    <col min="5932" max="5932" width="13.85546875" style="747" bestFit="1" customWidth="1"/>
    <col min="5933" max="5933" width="13.85546875" style="747" customWidth="1"/>
    <col min="5934" max="5934" width="13.85546875" style="747" bestFit="1" customWidth="1"/>
    <col min="5935" max="5935" width="13.85546875" style="747" customWidth="1"/>
    <col min="5936" max="5936" width="13.85546875" style="747" bestFit="1" customWidth="1"/>
    <col min="5937" max="5937" width="13.85546875" style="747" customWidth="1"/>
    <col min="5938" max="5938" width="13.85546875" style="747" bestFit="1" customWidth="1"/>
    <col min="5939" max="5939" width="13.85546875" style="747" customWidth="1"/>
    <col min="5940" max="5940" width="13.85546875" style="747" bestFit="1" customWidth="1"/>
    <col min="5941" max="5941" width="13.85546875" style="747" customWidth="1"/>
    <col min="5942" max="5942" width="13.85546875" style="747" bestFit="1" customWidth="1"/>
    <col min="5943" max="5943" width="13.85546875" style="747" customWidth="1"/>
    <col min="5944" max="5944" width="13.85546875" style="747" bestFit="1" customWidth="1"/>
    <col min="5945" max="5945" width="13.85546875" style="747" customWidth="1"/>
    <col min="5946" max="5946" width="13.85546875" style="747" bestFit="1" customWidth="1"/>
    <col min="5947" max="5947" width="13.85546875" style="747" customWidth="1"/>
    <col min="5948" max="5948" width="13.85546875" style="747" bestFit="1" customWidth="1"/>
    <col min="5949" max="5949" width="13.85546875" style="747" customWidth="1"/>
    <col min="5950" max="5950" width="13.85546875" style="747" bestFit="1" customWidth="1"/>
    <col min="5951" max="5951" width="13.85546875" style="747" customWidth="1"/>
    <col min="5952" max="5952" width="13.85546875" style="747" bestFit="1" customWidth="1"/>
    <col min="5953" max="5953" width="13.85546875" style="747" customWidth="1"/>
    <col min="5954" max="5954" width="13.85546875" style="747" bestFit="1" customWidth="1"/>
    <col min="5955" max="6144" width="6.85546875" style="747"/>
    <col min="6145" max="6145" width="6.5703125" style="747" customWidth="1"/>
    <col min="6146" max="6146" width="13.85546875" style="747" bestFit="1" customWidth="1"/>
    <col min="6147" max="6147" width="35.42578125" style="747" customWidth="1"/>
    <col min="6148" max="6148" width="18.7109375" style="747" bestFit="1" customWidth="1"/>
    <col min="6149" max="6149" width="19" style="747" bestFit="1" customWidth="1"/>
    <col min="6150" max="6151" width="11.42578125" style="747" customWidth="1"/>
    <col min="6152" max="6155" width="10.85546875" style="747" customWidth="1"/>
    <col min="6156" max="6167" width="11.5703125" style="747" customWidth="1"/>
    <col min="6168" max="6171" width="13.85546875" style="747" customWidth="1"/>
    <col min="6172" max="6172" width="13.85546875" style="747" bestFit="1" customWidth="1"/>
    <col min="6173" max="6173" width="13.85546875" style="747" customWidth="1"/>
    <col min="6174" max="6174" width="13.85546875" style="747" bestFit="1" customWidth="1"/>
    <col min="6175" max="6175" width="13.85546875" style="747" customWidth="1"/>
    <col min="6176" max="6176" width="13.85546875" style="747" bestFit="1" customWidth="1"/>
    <col min="6177" max="6177" width="13.85546875" style="747" customWidth="1"/>
    <col min="6178" max="6178" width="13.85546875" style="747" bestFit="1" customWidth="1"/>
    <col min="6179" max="6179" width="13.85546875" style="747" customWidth="1"/>
    <col min="6180" max="6180" width="13.85546875" style="747" bestFit="1" customWidth="1"/>
    <col min="6181" max="6181" width="13.85546875" style="747" customWidth="1"/>
    <col min="6182" max="6182" width="13.85546875" style="747" bestFit="1" customWidth="1"/>
    <col min="6183" max="6183" width="13.85546875" style="747" customWidth="1"/>
    <col min="6184" max="6184" width="13.85546875" style="747" bestFit="1" customWidth="1"/>
    <col min="6185" max="6185" width="13.85546875" style="747" customWidth="1"/>
    <col min="6186" max="6186" width="13.85546875" style="747" bestFit="1" customWidth="1"/>
    <col min="6187" max="6187" width="13.85546875" style="747" customWidth="1"/>
    <col min="6188" max="6188" width="13.85546875" style="747" bestFit="1" customWidth="1"/>
    <col min="6189" max="6189" width="13.85546875" style="747" customWidth="1"/>
    <col min="6190" max="6190" width="13.85546875" style="747" bestFit="1" customWidth="1"/>
    <col min="6191" max="6191" width="13.85546875" style="747" customWidth="1"/>
    <col min="6192" max="6192" width="13.85546875" style="747" bestFit="1" customWidth="1"/>
    <col min="6193" max="6193" width="13.85546875" style="747" customWidth="1"/>
    <col min="6194" max="6194" width="13.85546875" style="747" bestFit="1" customWidth="1"/>
    <col min="6195" max="6195" width="13.85546875" style="747" customWidth="1"/>
    <col min="6196" max="6196" width="13.85546875" style="747" bestFit="1" customWidth="1"/>
    <col min="6197" max="6197" width="13.85546875" style="747" customWidth="1"/>
    <col min="6198" max="6198" width="13.85546875" style="747" bestFit="1" customWidth="1"/>
    <col min="6199" max="6199" width="13.85546875" style="747" customWidth="1"/>
    <col min="6200" max="6200" width="13.85546875" style="747" bestFit="1" customWidth="1"/>
    <col min="6201" max="6201" width="13.85546875" style="747" customWidth="1"/>
    <col min="6202" max="6202" width="13.85546875" style="747" bestFit="1" customWidth="1"/>
    <col min="6203" max="6203" width="13.85546875" style="747" customWidth="1"/>
    <col min="6204" max="6204" width="13.85546875" style="747" bestFit="1" customWidth="1"/>
    <col min="6205" max="6205" width="13.85546875" style="747" customWidth="1"/>
    <col min="6206" max="6206" width="13.85546875" style="747" bestFit="1" customWidth="1"/>
    <col min="6207" max="6207" width="13.85546875" style="747" customWidth="1"/>
    <col min="6208" max="6208" width="13.85546875" style="747" bestFit="1" customWidth="1"/>
    <col min="6209" max="6209" width="13.85546875" style="747" customWidth="1"/>
    <col min="6210" max="6210" width="13.85546875" style="747" bestFit="1" customWidth="1"/>
    <col min="6211" max="6400" width="6.85546875" style="747"/>
    <col min="6401" max="6401" width="6.5703125" style="747" customWidth="1"/>
    <col min="6402" max="6402" width="13.85546875" style="747" bestFit="1" customWidth="1"/>
    <col min="6403" max="6403" width="35.42578125" style="747" customWidth="1"/>
    <col min="6404" max="6404" width="18.7109375" style="747" bestFit="1" customWidth="1"/>
    <col min="6405" max="6405" width="19" style="747" bestFit="1" customWidth="1"/>
    <col min="6406" max="6407" width="11.42578125" style="747" customWidth="1"/>
    <col min="6408" max="6411" width="10.85546875" style="747" customWidth="1"/>
    <col min="6412" max="6423" width="11.5703125" style="747" customWidth="1"/>
    <col min="6424" max="6427" width="13.85546875" style="747" customWidth="1"/>
    <col min="6428" max="6428" width="13.85546875" style="747" bestFit="1" customWidth="1"/>
    <col min="6429" max="6429" width="13.85546875" style="747" customWidth="1"/>
    <col min="6430" max="6430" width="13.85546875" style="747" bestFit="1" customWidth="1"/>
    <col min="6431" max="6431" width="13.85546875" style="747" customWidth="1"/>
    <col min="6432" max="6432" width="13.85546875" style="747" bestFit="1" customWidth="1"/>
    <col min="6433" max="6433" width="13.85546875" style="747" customWidth="1"/>
    <col min="6434" max="6434" width="13.85546875" style="747" bestFit="1" customWidth="1"/>
    <col min="6435" max="6435" width="13.85546875" style="747" customWidth="1"/>
    <col min="6436" max="6436" width="13.85546875" style="747" bestFit="1" customWidth="1"/>
    <col min="6437" max="6437" width="13.85546875" style="747" customWidth="1"/>
    <col min="6438" max="6438" width="13.85546875" style="747" bestFit="1" customWidth="1"/>
    <col min="6439" max="6439" width="13.85546875" style="747" customWidth="1"/>
    <col min="6440" max="6440" width="13.85546875" style="747" bestFit="1" customWidth="1"/>
    <col min="6441" max="6441" width="13.85546875" style="747" customWidth="1"/>
    <col min="6442" max="6442" width="13.85546875" style="747" bestFit="1" customWidth="1"/>
    <col min="6443" max="6443" width="13.85546875" style="747" customWidth="1"/>
    <col min="6444" max="6444" width="13.85546875" style="747" bestFit="1" customWidth="1"/>
    <col min="6445" max="6445" width="13.85546875" style="747" customWidth="1"/>
    <col min="6446" max="6446" width="13.85546875" style="747" bestFit="1" customWidth="1"/>
    <col min="6447" max="6447" width="13.85546875" style="747" customWidth="1"/>
    <col min="6448" max="6448" width="13.85546875" style="747" bestFit="1" customWidth="1"/>
    <col min="6449" max="6449" width="13.85546875" style="747" customWidth="1"/>
    <col min="6450" max="6450" width="13.85546875" style="747" bestFit="1" customWidth="1"/>
    <col min="6451" max="6451" width="13.85546875" style="747" customWidth="1"/>
    <col min="6452" max="6452" width="13.85546875" style="747" bestFit="1" customWidth="1"/>
    <col min="6453" max="6453" width="13.85546875" style="747" customWidth="1"/>
    <col min="6454" max="6454" width="13.85546875" style="747" bestFit="1" customWidth="1"/>
    <col min="6455" max="6455" width="13.85546875" style="747" customWidth="1"/>
    <col min="6456" max="6456" width="13.85546875" style="747" bestFit="1" customWidth="1"/>
    <col min="6457" max="6457" width="13.85546875" style="747" customWidth="1"/>
    <col min="6458" max="6458" width="13.85546875" style="747" bestFit="1" customWidth="1"/>
    <col min="6459" max="6459" width="13.85546875" style="747" customWidth="1"/>
    <col min="6460" max="6460" width="13.85546875" style="747" bestFit="1" customWidth="1"/>
    <col min="6461" max="6461" width="13.85546875" style="747" customWidth="1"/>
    <col min="6462" max="6462" width="13.85546875" style="747" bestFit="1" customWidth="1"/>
    <col min="6463" max="6463" width="13.85546875" style="747" customWidth="1"/>
    <col min="6464" max="6464" width="13.85546875" style="747" bestFit="1" customWidth="1"/>
    <col min="6465" max="6465" width="13.85546875" style="747" customWidth="1"/>
    <col min="6466" max="6466" width="13.85546875" style="747" bestFit="1" customWidth="1"/>
    <col min="6467" max="6656" width="6.85546875" style="747"/>
    <col min="6657" max="6657" width="6.5703125" style="747" customWidth="1"/>
    <col min="6658" max="6658" width="13.85546875" style="747" bestFit="1" customWidth="1"/>
    <col min="6659" max="6659" width="35.42578125" style="747" customWidth="1"/>
    <col min="6660" max="6660" width="18.7109375" style="747" bestFit="1" customWidth="1"/>
    <col min="6661" max="6661" width="19" style="747" bestFit="1" customWidth="1"/>
    <col min="6662" max="6663" width="11.42578125" style="747" customWidth="1"/>
    <col min="6664" max="6667" width="10.85546875" style="747" customWidth="1"/>
    <col min="6668" max="6679" width="11.5703125" style="747" customWidth="1"/>
    <col min="6680" max="6683" width="13.85546875" style="747" customWidth="1"/>
    <col min="6684" max="6684" width="13.85546875" style="747" bestFit="1" customWidth="1"/>
    <col min="6685" max="6685" width="13.85546875" style="747" customWidth="1"/>
    <col min="6686" max="6686" width="13.85546875" style="747" bestFit="1" customWidth="1"/>
    <col min="6687" max="6687" width="13.85546875" style="747" customWidth="1"/>
    <col min="6688" max="6688" width="13.85546875" style="747" bestFit="1" customWidth="1"/>
    <col min="6689" max="6689" width="13.85546875" style="747" customWidth="1"/>
    <col min="6690" max="6690" width="13.85546875" style="747" bestFit="1" customWidth="1"/>
    <col min="6691" max="6691" width="13.85546875" style="747" customWidth="1"/>
    <col min="6692" max="6692" width="13.85546875" style="747" bestFit="1" customWidth="1"/>
    <col min="6693" max="6693" width="13.85546875" style="747" customWidth="1"/>
    <col min="6694" max="6694" width="13.85546875" style="747" bestFit="1" customWidth="1"/>
    <col min="6695" max="6695" width="13.85546875" style="747" customWidth="1"/>
    <col min="6696" max="6696" width="13.85546875" style="747" bestFit="1" customWidth="1"/>
    <col min="6697" max="6697" width="13.85546875" style="747" customWidth="1"/>
    <col min="6698" max="6698" width="13.85546875" style="747" bestFit="1" customWidth="1"/>
    <col min="6699" max="6699" width="13.85546875" style="747" customWidth="1"/>
    <col min="6700" max="6700" width="13.85546875" style="747" bestFit="1" customWidth="1"/>
    <col min="6701" max="6701" width="13.85546875" style="747" customWidth="1"/>
    <col min="6702" max="6702" width="13.85546875" style="747" bestFit="1" customWidth="1"/>
    <col min="6703" max="6703" width="13.85546875" style="747" customWidth="1"/>
    <col min="6704" max="6704" width="13.85546875" style="747" bestFit="1" customWidth="1"/>
    <col min="6705" max="6705" width="13.85546875" style="747" customWidth="1"/>
    <col min="6706" max="6706" width="13.85546875" style="747" bestFit="1" customWidth="1"/>
    <col min="6707" max="6707" width="13.85546875" style="747" customWidth="1"/>
    <col min="6708" max="6708" width="13.85546875" style="747" bestFit="1" customWidth="1"/>
    <col min="6709" max="6709" width="13.85546875" style="747" customWidth="1"/>
    <col min="6710" max="6710" width="13.85546875" style="747" bestFit="1" customWidth="1"/>
    <col min="6711" max="6711" width="13.85546875" style="747" customWidth="1"/>
    <col min="6712" max="6712" width="13.85546875" style="747" bestFit="1" customWidth="1"/>
    <col min="6713" max="6713" width="13.85546875" style="747" customWidth="1"/>
    <col min="6714" max="6714" width="13.85546875" style="747" bestFit="1" customWidth="1"/>
    <col min="6715" max="6715" width="13.85546875" style="747" customWidth="1"/>
    <col min="6716" max="6716" width="13.85546875" style="747" bestFit="1" customWidth="1"/>
    <col min="6717" max="6717" width="13.85546875" style="747" customWidth="1"/>
    <col min="6718" max="6718" width="13.85546875" style="747" bestFit="1" customWidth="1"/>
    <col min="6719" max="6719" width="13.85546875" style="747" customWidth="1"/>
    <col min="6720" max="6720" width="13.85546875" style="747" bestFit="1" customWidth="1"/>
    <col min="6721" max="6721" width="13.85546875" style="747" customWidth="1"/>
    <col min="6722" max="6722" width="13.85546875" style="747" bestFit="1" customWidth="1"/>
    <col min="6723" max="6912" width="6.85546875" style="747"/>
    <col min="6913" max="6913" width="6.5703125" style="747" customWidth="1"/>
    <col min="6914" max="6914" width="13.85546875" style="747" bestFit="1" customWidth="1"/>
    <col min="6915" max="6915" width="35.42578125" style="747" customWidth="1"/>
    <col min="6916" max="6916" width="18.7109375" style="747" bestFit="1" customWidth="1"/>
    <col min="6917" max="6917" width="19" style="747" bestFit="1" customWidth="1"/>
    <col min="6918" max="6919" width="11.42578125" style="747" customWidth="1"/>
    <col min="6920" max="6923" width="10.85546875" style="747" customWidth="1"/>
    <col min="6924" max="6935" width="11.5703125" style="747" customWidth="1"/>
    <col min="6936" max="6939" width="13.85546875" style="747" customWidth="1"/>
    <col min="6940" max="6940" width="13.85546875" style="747" bestFit="1" customWidth="1"/>
    <col min="6941" max="6941" width="13.85546875" style="747" customWidth="1"/>
    <col min="6942" max="6942" width="13.85546875" style="747" bestFit="1" customWidth="1"/>
    <col min="6943" max="6943" width="13.85546875" style="747" customWidth="1"/>
    <col min="6944" max="6944" width="13.85546875" style="747" bestFit="1" customWidth="1"/>
    <col min="6945" max="6945" width="13.85546875" style="747" customWidth="1"/>
    <col min="6946" max="6946" width="13.85546875" style="747" bestFit="1" customWidth="1"/>
    <col min="6947" max="6947" width="13.85546875" style="747" customWidth="1"/>
    <col min="6948" max="6948" width="13.85546875" style="747" bestFit="1" customWidth="1"/>
    <col min="6949" max="6949" width="13.85546875" style="747" customWidth="1"/>
    <col min="6950" max="6950" width="13.85546875" style="747" bestFit="1" customWidth="1"/>
    <col min="6951" max="6951" width="13.85546875" style="747" customWidth="1"/>
    <col min="6952" max="6952" width="13.85546875" style="747" bestFit="1" customWidth="1"/>
    <col min="6953" max="6953" width="13.85546875" style="747" customWidth="1"/>
    <col min="6954" max="6954" width="13.85546875" style="747" bestFit="1" customWidth="1"/>
    <col min="6955" max="6955" width="13.85546875" style="747" customWidth="1"/>
    <col min="6956" max="6956" width="13.85546875" style="747" bestFit="1" customWidth="1"/>
    <col min="6957" max="6957" width="13.85546875" style="747" customWidth="1"/>
    <col min="6958" max="6958" width="13.85546875" style="747" bestFit="1" customWidth="1"/>
    <col min="6959" max="6959" width="13.85546875" style="747" customWidth="1"/>
    <col min="6960" max="6960" width="13.85546875" style="747" bestFit="1" customWidth="1"/>
    <col min="6961" max="6961" width="13.85546875" style="747" customWidth="1"/>
    <col min="6962" max="6962" width="13.85546875" style="747" bestFit="1" customWidth="1"/>
    <col min="6963" max="6963" width="13.85546875" style="747" customWidth="1"/>
    <col min="6964" max="6964" width="13.85546875" style="747" bestFit="1" customWidth="1"/>
    <col min="6965" max="6965" width="13.85546875" style="747" customWidth="1"/>
    <col min="6966" max="6966" width="13.85546875" style="747" bestFit="1" customWidth="1"/>
    <col min="6967" max="6967" width="13.85546875" style="747" customWidth="1"/>
    <col min="6968" max="6968" width="13.85546875" style="747" bestFit="1" customWidth="1"/>
    <col min="6969" max="6969" width="13.85546875" style="747" customWidth="1"/>
    <col min="6970" max="6970" width="13.85546875" style="747" bestFit="1" customWidth="1"/>
    <col min="6971" max="6971" width="13.85546875" style="747" customWidth="1"/>
    <col min="6972" max="6972" width="13.85546875" style="747" bestFit="1" customWidth="1"/>
    <col min="6973" max="6973" width="13.85546875" style="747" customWidth="1"/>
    <col min="6974" max="6974" width="13.85546875" style="747" bestFit="1" customWidth="1"/>
    <col min="6975" max="6975" width="13.85546875" style="747" customWidth="1"/>
    <col min="6976" max="6976" width="13.85546875" style="747" bestFit="1" customWidth="1"/>
    <col min="6977" max="6977" width="13.85546875" style="747" customWidth="1"/>
    <col min="6978" max="6978" width="13.85546875" style="747" bestFit="1" customWidth="1"/>
    <col min="6979" max="7168" width="6.85546875" style="747"/>
    <col min="7169" max="7169" width="6.5703125" style="747" customWidth="1"/>
    <col min="7170" max="7170" width="13.85546875" style="747" bestFit="1" customWidth="1"/>
    <col min="7171" max="7171" width="35.42578125" style="747" customWidth="1"/>
    <col min="7172" max="7172" width="18.7109375" style="747" bestFit="1" customWidth="1"/>
    <col min="7173" max="7173" width="19" style="747" bestFit="1" customWidth="1"/>
    <col min="7174" max="7175" width="11.42578125" style="747" customWidth="1"/>
    <col min="7176" max="7179" width="10.85546875" style="747" customWidth="1"/>
    <col min="7180" max="7191" width="11.5703125" style="747" customWidth="1"/>
    <col min="7192" max="7195" width="13.85546875" style="747" customWidth="1"/>
    <col min="7196" max="7196" width="13.85546875" style="747" bestFit="1" customWidth="1"/>
    <col min="7197" max="7197" width="13.85546875" style="747" customWidth="1"/>
    <col min="7198" max="7198" width="13.85546875" style="747" bestFit="1" customWidth="1"/>
    <col min="7199" max="7199" width="13.85546875" style="747" customWidth="1"/>
    <col min="7200" max="7200" width="13.85546875" style="747" bestFit="1" customWidth="1"/>
    <col min="7201" max="7201" width="13.85546875" style="747" customWidth="1"/>
    <col min="7202" max="7202" width="13.85546875" style="747" bestFit="1" customWidth="1"/>
    <col min="7203" max="7203" width="13.85546875" style="747" customWidth="1"/>
    <col min="7204" max="7204" width="13.85546875" style="747" bestFit="1" customWidth="1"/>
    <col min="7205" max="7205" width="13.85546875" style="747" customWidth="1"/>
    <col min="7206" max="7206" width="13.85546875" style="747" bestFit="1" customWidth="1"/>
    <col min="7207" max="7207" width="13.85546875" style="747" customWidth="1"/>
    <col min="7208" max="7208" width="13.85546875" style="747" bestFit="1" customWidth="1"/>
    <col min="7209" max="7209" width="13.85546875" style="747" customWidth="1"/>
    <col min="7210" max="7210" width="13.85546875" style="747" bestFit="1" customWidth="1"/>
    <col min="7211" max="7211" width="13.85546875" style="747" customWidth="1"/>
    <col min="7212" max="7212" width="13.85546875" style="747" bestFit="1" customWidth="1"/>
    <col min="7213" max="7213" width="13.85546875" style="747" customWidth="1"/>
    <col min="7214" max="7214" width="13.85546875" style="747" bestFit="1" customWidth="1"/>
    <col min="7215" max="7215" width="13.85546875" style="747" customWidth="1"/>
    <col min="7216" max="7216" width="13.85546875" style="747" bestFit="1" customWidth="1"/>
    <col min="7217" max="7217" width="13.85546875" style="747" customWidth="1"/>
    <col min="7218" max="7218" width="13.85546875" style="747" bestFit="1" customWidth="1"/>
    <col min="7219" max="7219" width="13.85546875" style="747" customWidth="1"/>
    <col min="7220" max="7220" width="13.85546875" style="747" bestFit="1" customWidth="1"/>
    <col min="7221" max="7221" width="13.85546875" style="747" customWidth="1"/>
    <col min="7222" max="7222" width="13.85546875" style="747" bestFit="1" customWidth="1"/>
    <col min="7223" max="7223" width="13.85546875" style="747" customWidth="1"/>
    <col min="7224" max="7224" width="13.85546875" style="747" bestFit="1" customWidth="1"/>
    <col min="7225" max="7225" width="13.85546875" style="747" customWidth="1"/>
    <col min="7226" max="7226" width="13.85546875" style="747" bestFit="1" customWidth="1"/>
    <col min="7227" max="7227" width="13.85546875" style="747" customWidth="1"/>
    <col min="7228" max="7228" width="13.85546875" style="747" bestFit="1" customWidth="1"/>
    <col min="7229" max="7229" width="13.85546875" style="747" customWidth="1"/>
    <col min="7230" max="7230" width="13.85546875" style="747" bestFit="1" customWidth="1"/>
    <col min="7231" max="7231" width="13.85546875" style="747" customWidth="1"/>
    <col min="7232" max="7232" width="13.85546875" style="747" bestFit="1" customWidth="1"/>
    <col min="7233" max="7233" width="13.85546875" style="747" customWidth="1"/>
    <col min="7234" max="7234" width="13.85546875" style="747" bestFit="1" customWidth="1"/>
    <col min="7235" max="7424" width="6.85546875" style="747"/>
    <col min="7425" max="7425" width="6.5703125" style="747" customWidth="1"/>
    <col min="7426" max="7426" width="13.85546875" style="747" bestFit="1" customWidth="1"/>
    <col min="7427" max="7427" width="35.42578125" style="747" customWidth="1"/>
    <col min="7428" max="7428" width="18.7109375" style="747" bestFit="1" customWidth="1"/>
    <col min="7429" max="7429" width="19" style="747" bestFit="1" customWidth="1"/>
    <col min="7430" max="7431" width="11.42578125" style="747" customWidth="1"/>
    <col min="7432" max="7435" width="10.85546875" style="747" customWidth="1"/>
    <col min="7436" max="7447" width="11.5703125" style="747" customWidth="1"/>
    <col min="7448" max="7451" width="13.85546875" style="747" customWidth="1"/>
    <col min="7452" max="7452" width="13.85546875" style="747" bestFit="1" customWidth="1"/>
    <col min="7453" max="7453" width="13.85546875" style="747" customWidth="1"/>
    <col min="7454" max="7454" width="13.85546875" style="747" bestFit="1" customWidth="1"/>
    <col min="7455" max="7455" width="13.85546875" style="747" customWidth="1"/>
    <col min="7456" max="7456" width="13.85546875" style="747" bestFit="1" customWidth="1"/>
    <col min="7457" max="7457" width="13.85546875" style="747" customWidth="1"/>
    <col min="7458" max="7458" width="13.85546875" style="747" bestFit="1" customWidth="1"/>
    <col min="7459" max="7459" width="13.85546875" style="747" customWidth="1"/>
    <col min="7460" max="7460" width="13.85546875" style="747" bestFit="1" customWidth="1"/>
    <col min="7461" max="7461" width="13.85546875" style="747" customWidth="1"/>
    <col min="7462" max="7462" width="13.85546875" style="747" bestFit="1" customWidth="1"/>
    <col min="7463" max="7463" width="13.85546875" style="747" customWidth="1"/>
    <col min="7464" max="7464" width="13.85546875" style="747" bestFit="1" customWidth="1"/>
    <col min="7465" max="7465" width="13.85546875" style="747" customWidth="1"/>
    <col min="7466" max="7466" width="13.85546875" style="747" bestFit="1" customWidth="1"/>
    <col min="7467" max="7467" width="13.85546875" style="747" customWidth="1"/>
    <col min="7468" max="7468" width="13.85546875" style="747" bestFit="1" customWidth="1"/>
    <col min="7469" max="7469" width="13.85546875" style="747" customWidth="1"/>
    <col min="7470" max="7470" width="13.85546875" style="747" bestFit="1" customWidth="1"/>
    <col min="7471" max="7471" width="13.85546875" style="747" customWidth="1"/>
    <col min="7472" max="7472" width="13.85546875" style="747" bestFit="1" customWidth="1"/>
    <col min="7473" max="7473" width="13.85546875" style="747" customWidth="1"/>
    <col min="7474" max="7474" width="13.85546875" style="747" bestFit="1" customWidth="1"/>
    <col min="7475" max="7475" width="13.85546875" style="747" customWidth="1"/>
    <col min="7476" max="7476" width="13.85546875" style="747" bestFit="1" customWidth="1"/>
    <col min="7477" max="7477" width="13.85546875" style="747" customWidth="1"/>
    <col min="7478" max="7478" width="13.85546875" style="747" bestFit="1" customWidth="1"/>
    <col min="7479" max="7479" width="13.85546875" style="747" customWidth="1"/>
    <col min="7480" max="7480" width="13.85546875" style="747" bestFit="1" customWidth="1"/>
    <col min="7481" max="7481" width="13.85546875" style="747" customWidth="1"/>
    <col min="7482" max="7482" width="13.85546875" style="747" bestFit="1" customWidth="1"/>
    <col min="7483" max="7483" width="13.85546875" style="747" customWidth="1"/>
    <col min="7484" max="7484" width="13.85546875" style="747" bestFit="1" customWidth="1"/>
    <col min="7485" max="7485" width="13.85546875" style="747" customWidth="1"/>
    <col min="7486" max="7486" width="13.85546875" style="747" bestFit="1" customWidth="1"/>
    <col min="7487" max="7487" width="13.85546875" style="747" customWidth="1"/>
    <col min="7488" max="7488" width="13.85546875" style="747" bestFit="1" customWidth="1"/>
    <col min="7489" max="7489" width="13.85546875" style="747" customWidth="1"/>
    <col min="7490" max="7490" width="13.85546875" style="747" bestFit="1" customWidth="1"/>
    <col min="7491" max="7680" width="6.85546875" style="747"/>
    <col min="7681" max="7681" width="6.5703125" style="747" customWidth="1"/>
    <col min="7682" max="7682" width="13.85546875" style="747" bestFit="1" customWidth="1"/>
    <col min="7683" max="7683" width="35.42578125" style="747" customWidth="1"/>
    <col min="7684" max="7684" width="18.7109375" style="747" bestFit="1" customWidth="1"/>
    <col min="7685" max="7685" width="19" style="747" bestFit="1" customWidth="1"/>
    <col min="7686" max="7687" width="11.42578125" style="747" customWidth="1"/>
    <col min="7688" max="7691" width="10.85546875" style="747" customWidth="1"/>
    <col min="7692" max="7703" width="11.5703125" style="747" customWidth="1"/>
    <col min="7704" max="7707" width="13.85546875" style="747" customWidth="1"/>
    <col min="7708" max="7708" width="13.85546875" style="747" bestFit="1" customWidth="1"/>
    <col min="7709" max="7709" width="13.85546875" style="747" customWidth="1"/>
    <col min="7710" max="7710" width="13.85546875" style="747" bestFit="1" customWidth="1"/>
    <col min="7711" max="7711" width="13.85546875" style="747" customWidth="1"/>
    <col min="7712" max="7712" width="13.85546875" style="747" bestFit="1" customWidth="1"/>
    <col min="7713" max="7713" width="13.85546875" style="747" customWidth="1"/>
    <col min="7714" max="7714" width="13.85546875" style="747" bestFit="1" customWidth="1"/>
    <col min="7715" max="7715" width="13.85546875" style="747" customWidth="1"/>
    <col min="7716" max="7716" width="13.85546875" style="747" bestFit="1" customWidth="1"/>
    <col min="7717" max="7717" width="13.85546875" style="747" customWidth="1"/>
    <col min="7718" max="7718" width="13.85546875" style="747" bestFit="1" customWidth="1"/>
    <col min="7719" max="7719" width="13.85546875" style="747" customWidth="1"/>
    <col min="7720" max="7720" width="13.85546875" style="747" bestFit="1" customWidth="1"/>
    <col min="7721" max="7721" width="13.85546875" style="747" customWidth="1"/>
    <col min="7722" max="7722" width="13.85546875" style="747" bestFit="1" customWidth="1"/>
    <col min="7723" max="7723" width="13.85546875" style="747" customWidth="1"/>
    <col min="7724" max="7724" width="13.85546875" style="747" bestFit="1" customWidth="1"/>
    <col min="7725" max="7725" width="13.85546875" style="747" customWidth="1"/>
    <col min="7726" max="7726" width="13.85546875" style="747" bestFit="1" customWidth="1"/>
    <col min="7727" max="7727" width="13.85546875" style="747" customWidth="1"/>
    <col min="7728" max="7728" width="13.85546875" style="747" bestFit="1" customWidth="1"/>
    <col min="7729" max="7729" width="13.85546875" style="747" customWidth="1"/>
    <col min="7730" max="7730" width="13.85546875" style="747" bestFit="1" customWidth="1"/>
    <col min="7731" max="7731" width="13.85546875" style="747" customWidth="1"/>
    <col min="7732" max="7732" width="13.85546875" style="747" bestFit="1" customWidth="1"/>
    <col min="7733" max="7733" width="13.85546875" style="747" customWidth="1"/>
    <col min="7734" max="7734" width="13.85546875" style="747" bestFit="1" customWidth="1"/>
    <col min="7735" max="7735" width="13.85546875" style="747" customWidth="1"/>
    <col min="7736" max="7736" width="13.85546875" style="747" bestFit="1" customWidth="1"/>
    <col min="7737" max="7737" width="13.85546875" style="747" customWidth="1"/>
    <col min="7738" max="7738" width="13.85546875" style="747" bestFit="1" customWidth="1"/>
    <col min="7739" max="7739" width="13.85546875" style="747" customWidth="1"/>
    <col min="7740" max="7740" width="13.85546875" style="747" bestFit="1" customWidth="1"/>
    <col min="7741" max="7741" width="13.85546875" style="747" customWidth="1"/>
    <col min="7742" max="7742" width="13.85546875" style="747" bestFit="1" customWidth="1"/>
    <col min="7743" max="7743" width="13.85546875" style="747" customWidth="1"/>
    <col min="7744" max="7744" width="13.85546875" style="747" bestFit="1" customWidth="1"/>
    <col min="7745" max="7745" width="13.85546875" style="747" customWidth="1"/>
    <col min="7746" max="7746" width="13.85546875" style="747" bestFit="1" customWidth="1"/>
    <col min="7747" max="7936" width="6.85546875" style="747"/>
    <col min="7937" max="7937" width="6.5703125" style="747" customWidth="1"/>
    <col min="7938" max="7938" width="13.85546875" style="747" bestFit="1" customWidth="1"/>
    <col min="7939" max="7939" width="35.42578125" style="747" customWidth="1"/>
    <col min="7940" max="7940" width="18.7109375" style="747" bestFit="1" customWidth="1"/>
    <col min="7941" max="7941" width="19" style="747" bestFit="1" customWidth="1"/>
    <col min="7942" max="7943" width="11.42578125" style="747" customWidth="1"/>
    <col min="7944" max="7947" width="10.85546875" style="747" customWidth="1"/>
    <col min="7948" max="7959" width="11.5703125" style="747" customWidth="1"/>
    <col min="7960" max="7963" width="13.85546875" style="747" customWidth="1"/>
    <col min="7964" max="7964" width="13.85546875" style="747" bestFit="1" customWidth="1"/>
    <col min="7965" max="7965" width="13.85546875" style="747" customWidth="1"/>
    <col min="7966" max="7966" width="13.85546875" style="747" bestFit="1" customWidth="1"/>
    <col min="7967" max="7967" width="13.85546875" style="747" customWidth="1"/>
    <col min="7968" max="7968" width="13.85546875" style="747" bestFit="1" customWidth="1"/>
    <col min="7969" max="7969" width="13.85546875" style="747" customWidth="1"/>
    <col min="7970" max="7970" width="13.85546875" style="747" bestFit="1" customWidth="1"/>
    <col min="7971" max="7971" width="13.85546875" style="747" customWidth="1"/>
    <col min="7972" max="7972" width="13.85546875" style="747" bestFit="1" customWidth="1"/>
    <col min="7973" max="7973" width="13.85546875" style="747" customWidth="1"/>
    <col min="7974" max="7974" width="13.85546875" style="747" bestFit="1" customWidth="1"/>
    <col min="7975" max="7975" width="13.85546875" style="747" customWidth="1"/>
    <col min="7976" max="7976" width="13.85546875" style="747" bestFit="1" customWidth="1"/>
    <col min="7977" max="7977" width="13.85546875" style="747" customWidth="1"/>
    <col min="7978" max="7978" width="13.85546875" style="747" bestFit="1" customWidth="1"/>
    <col min="7979" max="7979" width="13.85546875" style="747" customWidth="1"/>
    <col min="7980" max="7980" width="13.85546875" style="747" bestFit="1" customWidth="1"/>
    <col min="7981" max="7981" width="13.85546875" style="747" customWidth="1"/>
    <col min="7982" max="7982" width="13.85546875" style="747" bestFit="1" customWidth="1"/>
    <col min="7983" max="7983" width="13.85546875" style="747" customWidth="1"/>
    <col min="7984" max="7984" width="13.85546875" style="747" bestFit="1" customWidth="1"/>
    <col min="7985" max="7985" width="13.85546875" style="747" customWidth="1"/>
    <col min="7986" max="7986" width="13.85546875" style="747" bestFit="1" customWidth="1"/>
    <col min="7987" max="7987" width="13.85546875" style="747" customWidth="1"/>
    <col min="7988" max="7988" width="13.85546875" style="747" bestFit="1" customWidth="1"/>
    <col min="7989" max="7989" width="13.85546875" style="747" customWidth="1"/>
    <col min="7990" max="7990" width="13.85546875" style="747" bestFit="1" customWidth="1"/>
    <col min="7991" max="7991" width="13.85546875" style="747" customWidth="1"/>
    <col min="7992" max="7992" width="13.85546875" style="747" bestFit="1" customWidth="1"/>
    <col min="7993" max="7993" width="13.85546875" style="747" customWidth="1"/>
    <col min="7994" max="7994" width="13.85546875" style="747" bestFit="1" customWidth="1"/>
    <col min="7995" max="7995" width="13.85546875" style="747" customWidth="1"/>
    <col min="7996" max="7996" width="13.85546875" style="747" bestFit="1" customWidth="1"/>
    <col min="7997" max="7997" width="13.85546875" style="747" customWidth="1"/>
    <col min="7998" max="7998" width="13.85546875" style="747" bestFit="1" customWidth="1"/>
    <col min="7999" max="7999" width="13.85546875" style="747" customWidth="1"/>
    <col min="8000" max="8000" width="13.85546875" style="747" bestFit="1" customWidth="1"/>
    <col min="8001" max="8001" width="13.85546875" style="747" customWidth="1"/>
    <col min="8002" max="8002" width="13.85546875" style="747" bestFit="1" customWidth="1"/>
    <col min="8003" max="8192" width="6.85546875" style="747"/>
    <col min="8193" max="8193" width="6.5703125" style="747" customWidth="1"/>
    <col min="8194" max="8194" width="13.85546875" style="747" bestFit="1" customWidth="1"/>
    <col min="8195" max="8195" width="35.42578125" style="747" customWidth="1"/>
    <col min="8196" max="8196" width="18.7109375" style="747" bestFit="1" customWidth="1"/>
    <col min="8197" max="8197" width="19" style="747" bestFit="1" customWidth="1"/>
    <col min="8198" max="8199" width="11.42578125" style="747" customWidth="1"/>
    <col min="8200" max="8203" width="10.85546875" style="747" customWidth="1"/>
    <col min="8204" max="8215" width="11.5703125" style="747" customWidth="1"/>
    <col min="8216" max="8219" width="13.85546875" style="747" customWidth="1"/>
    <col min="8220" max="8220" width="13.85546875" style="747" bestFit="1" customWidth="1"/>
    <col min="8221" max="8221" width="13.85546875" style="747" customWidth="1"/>
    <col min="8222" max="8222" width="13.85546875" style="747" bestFit="1" customWidth="1"/>
    <col min="8223" max="8223" width="13.85546875" style="747" customWidth="1"/>
    <col min="8224" max="8224" width="13.85546875" style="747" bestFit="1" customWidth="1"/>
    <col min="8225" max="8225" width="13.85546875" style="747" customWidth="1"/>
    <col min="8226" max="8226" width="13.85546875" style="747" bestFit="1" customWidth="1"/>
    <col min="8227" max="8227" width="13.85546875" style="747" customWidth="1"/>
    <col min="8228" max="8228" width="13.85546875" style="747" bestFit="1" customWidth="1"/>
    <col min="8229" max="8229" width="13.85546875" style="747" customWidth="1"/>
    <col min="8230" max="8230" width="13.85546875" style="747" bestFit="1" customWidth="1"/>
    <col min="8231" max="8231" width="13.85546875" style="747" customWidth="1"/>
    <col min="8232" max="8232" width="13.85546875" style="747" bestFit="1" customWidth="1"/>
    <col min="8233" max="8233" width="13.85546875" style="747" customWidth="1"/>
    <col min="8234" max="8234" width="13.85546875" style="747" bestFit="1" customWidth="1"/>
    <col min="8235" max="8235" width="13.85546875" style="747" customWidth="1"/>
    <col min="8236" max="8236" width="13.85546875" style="747" bestFit="1" customWidth="1"/>
    <col min="8237" max="8237" width="13.85546875" style="747" customWidth="1"/>
    <col min="8238" max="8238" width="13.85546875" style="747" bestFit="1" customWidth="1"/>
    <col min="8239" max="8239" width="13.85546875" style="747" customWidth="1"/>
    <col min="8240" max="8240" width="13.85546875" style="747" bestFit="1" customWidth="1"/>
    <col min="8241" max="8241" width="13.85546875" style="747" customWidth="1"/>
    <col min="8242" max="8242" width="13.85546875" style="747" bestFit="1" customWidth="1"/>
    <col min="8243" max="8243" width="13.85546875" style="747" customWidth="1"/>
    <col min="8244" max="8244" width="13.85546875" style="747" bestFit="1" customWidth="1"/>
    <col min="8245" max="8245" width="13.85546875" style="747" customWidth="1"/>
    <col min="8246" max="8246" width="13.85546875" style="747" bestFit="1" customWidth="1"/>
    <col min="8247" max="8247" width="13.85546875" style="747" customWidth="1"/>
    <col min="8248" max="8248" width="13.85546875" style="747" bestFit="1" customWidth="1"/>
    <col min="8249" max="8249" width="13.85546875" style="747" customWidth="1"/>
    <col min="8250" max="8250" width="13.85546875" style="747" bestFit="1" customWidth="1"/>
    <col min="8251" max="8251" width="13.85546875" style="747" customWidth="1"/>
    <col min="8252" max="8252" width="13.85546875" style="747" bestFit="1" customWidth="1"/>
    <col min="8253" max="8253" width="13.85546875" style="747" customWidth="1"/>
    <col min="8254" max="8254" width="13.85546875" style="747" bestFit="1" customWidth="1"/>
    <col min="8255" max="8255" width="13.85546875" style="747" customWidth="1"/>
    <col min="8256" max="8256" width="13.85546875" style="747" bestFit="1" customWidth="1"/>
    <col min="8257" max="8257" width="13.85546875" style="747" customWidth="1"/>
    <col min="8258" max="8258" width="13.85546875" style="747" bestFit="1" customWidth="1"/>
    <col min="8259" max="8448" width="6.85546875" style="747"/>
    <col min="8449" max="8449" width="6.5703125" style="747" customWidth="1"/>
    <col min="8450" max="8450" width="13.85546875" style="747" bestFit="1" customWidth="1"/>
    <col min="8451" max="8451" width="35.42578125" style="747" customWidth="1"/>
    <col min="8452" max="8452" width="18.7109375" style="747" bestFit="1" customWidth="1"/>
    <col min="8453" max="8453" width="19" style="747" bestFit="1" customWidth="1"/>
    <col min="8454" max="8455" width="11.42578125" style="747" customWidth="1"/>
    <col min="8456" max="8459" width="10.85546875" style="747" customWidth="1"/>
    <col min="8460" max="8471" width="11.5703125" style="747" customWidth="1"/>
    <col min="8472" max="8475" width="13.85546875" style="747" customWidth="1"/>
    <col min="8476" max="8476" width="13.85546875" style="747" bestFit="1" customWidth="1"/>
    <col min="8477" max="8477" width="13.85546875" style="747" customWidth="1"/>
    <col min="8478" max="8478" width="13.85546875" style="747" bestFit="1" customWidth="1"/>
    <col min="8479" max="8479" width="13.85546875" style="747" customWidth="1"/>
    <col min="8480" max="8480" width="13.85546875" style="747" bestFit="1" customWidth="1"/>
    <col min="8481" max="8481" width="13.85546875" style="747" customWidth="1"/>
    <col min="8482" max="8482" width="13.85546875" style="747" bestFit="1" customWidth="1"/>
    <col min="8483" max="8483" width="13.85546875" style="747" customWidth="1"/>
    <col min="8484" max="8484" width="13.85546875" style="747" bestFit="1" customWidth="1"/>
    <col min="8485" max="8485" width="13.85546875" style="747" customWidth="1"/>
    <col min="8486" max="8486" width="13.85546875" style="747" bestFit="1" customWidth="1"/>
    <col min="8487" max="8487" width="13.85546875" style="747" customWidth="1"/>
    <col min="8488" max="8488" width="13.85546875" style="747" bestFit="1" customWidth="1"/>
    <col min="8489" max="8489" width="13.85546875" style="747" customWidth="1"/>
    <col min="8490" max="8490" width="13.85546875" style="747" bestFit="1" customWidth="1"/>
    <col min="8491" max="8491" width="13.85546875" style="747" customWidth="1"/>
    <col min="8492" max="8492" width="13.85546875" style="747" bestFit="1" customWidth="1"/>
    <col min="8493" max="8493" width="13.85546875" style="747" customWidth="1"/>
    <col min="8494" max="8494" width="13.85546875" style="747" bestFit="1" customWidth="1"/>
    <col min="8495" max="8495" width="13.85546875" style="747" customWidth="1"/>
    <col min="8496" max="8496" width="13.85546875" style="747" bestFit="1" customWidth="1"/>
    <col min="8497" max="8497" width="13.85546875" style="747" customWidth="1"/>
    <col min="8498" max="8498" width="13.85546875" style="747" bestFit="1" customWidth="1"/>
    <col min="8499" max="8499" width="13.85546875" style="747" customWidth="1"/>
    <col min="8500" max="8500" width="13.85546875" style="747" bestFit="1" customWidth="1"/>
    <col min="8501" max="8501" width="13.85546875" style="747" customWidth="1"/>
    <col min="8502" max="8502" width="13.85546875" style="747" bestFit="1" customWidth="1"/>
    <col min="8503" max="8503" width="13.85546875" style="747" customWidth="1"/>
    <col min="8504" max="8504" width="13.85546875" style="747" bestFit="1" customWidth="1"/>
    <col min="8505" max="8505" width="13.85546875" style="747" customWidth="1"/>
    <col min="8506" max="8506" width="13.85546875" style="747" bestFit="1" customWidth="1"/>
    <col min="8507" max="8507" width="13.85546875" style="747" customWidth="1"/>
    <col min="8508" max="8508" width="13.85546875" style="747" bestFit="1" customWidth="1"/>
    <col min="8509" max="8509" width="13.85546875" style="747" customWidth="1"/>
    <col min="8510" max="8510" width="13.85546875" style="747" bestFit="1" customWidth="1"/>
    <col min="8511" max="8511" width="13.85546875" style="747" customWidth="1"/>
    <col min="8512" max="8512" width="13.85546875" style="747" bestFit="1" customWidth="1"/>
    <col min="8513" max="8513" width="13.85546875" style="747" customWidth="1"/>
    <col min="8514" max="8514" width="13.85546875" style="747" bestFit="1" customWidth="1"/>
    <col min="8515" max="8704" width="6.85546875" style="747"/>
    <col min="8705" max="8705" width="6.5703125" style="747" customWidth="1"/>
    <col min="8706" max="8706" width="13.85546875" style="747" bestFit="1" customWidth="1"/>
    <col min="8707" max="8707" width="35.42578125" style="747" customWidth="1"/>
    <col min="8708" max="8708" width="18.7109375" style="747" bestFit="1" customWidth="1"/>
    <col min="8709" max="8709" width="19" style="747" bestFit="1" customWidth="1"/>
    <col min="8710" max="8711" width="11.42578125" style="747" customWidth="1"/>
    <col min="8712" max="8715" width="10.85546875" style="747" customWidth="1"/>
    <col min="8716" max="8727" width="11.5703125" style="747" customWidth="1"/>
    <col min="8728" max="8731" width="13.85546875" style="747" customWidth="1"/>
    <col min="8732" max="8732" width="13.85546875" style="747" bestFit="1" customWidth="1"/>
    <col min="8733" max="8733" width="13.85546875" style="747" customWidth="1"/>
    <col min="8734" max="8734" width="13.85546875" style="747" bestFit="1" customWidth="1"/>
    <col min="8735" max="8735" width="13.85546875" style="747" customWidth="1"/>
    <col min="8736" max="8736" width="13.85546875" style="747" bestFit="1" customWidth="1"/>
    <col min="8737" max="8737" width="13.85546875" style="747" customWidth="1"/>
    <col min="8738" max="8738" width="13.85546875" style="747" bestFit="1" customWidth="1"/>
    <col min="8739" max="8739" width="13.85546875" style="747" customWidth="1"/>
    <col min="8740" max="8740" width="13.85546875" style="747" bestFit="1" customWidth="1"/>
    <col min="8741" max="8741" width="13.85546875" style="747" customWidth="1"/>
    <col min="8742" max="8742" width="13.85546875" style="747" bestFit="1" customWidth="1"/>
    <col min="8743" max="8743" width="13.85546875" style="747" customWidth="1"/>
    <col min="8744" max="8744" width="13.85546875" style="747" bestFit="1" customWidth="1"/>
    <col min="8745" max="8745" width="13.85546875" style="747" customWidth="1"/>
    <col min="8746" max="8746" width="13.85546875" style="747" bestFit="1" customWidth="1"/>
    <col min="8747" max="8747" width="13.85546875" style="747" customWidth="1"/>
    <col min="8748" max="8748" width="13.85546875" style="747" bestFit="1" customWidth="1"/>
    <col min="8749" max="8749" width="13.85546875" style="747" customWidth="1"/>
    <col min="8750" max="8750" width="13.85546875" style="747" bestFit="1" customWidth="1"/>
    <col min="8751" max="8751" width="13.85546875" style="747" customWidth="1"/>
    <col min="8752" max="8752" width="13.85546875" style="747" bestFit="1" customWidth="1"/>
    <col min="8753" max="8753" width="13.85546875" style="747" customWidth="1"/>
    <col min="8754" max="8754" width="13.85546875" style="747" bestFit="1" customWidth="1"/>
    <col min="8755" max="8755" width="13.85546875" style="747" customWidth="1"/>
    <col min="8756" max="8756" width="13.85546875" style="747" bestFit="1" customWidth="1"/>
    <col min="8757" max="8757" width="13.85546875" style="747" customWidth="1"/>
    <col min="8758" max="8758" width="13.85546875" style="747" bestFit="1" customWidth="1"/>
    <col min="8759" max="8759" width="13.85546875" style="747" customWidth="1"/>
    <col min="8760" max="8760" width="13.85546875" style="747" bestFit="1" customWidth="1"/>
    <col min="8761" max="8761" width="13.85546875" style="747" customWidth="1"/>
    <col min="8762" max="8762" width="13.85546875" style="747" bestFit="1" customWidth="1"/>
    <col min="8763" max="8763" width="13.85546875" style="747" customWidth="1"/>
    <col min="8764" max="8764" width="13.85546875" style="747" bestFit="1" customWidth="1"/>
    <col min="8765" max="8765" width="13.85546875" style="747" customWidth="1"/>
    <col min="8766" max="8766" width="13.85546875" style="747" bestFit="1" customWidth="1"/>
    <col min="8767" max="8767" width="13.85546875" style="747" customWidth="1"/>
    <col min="8768" max="8768" width="13.85546875" style="747" bestFit="1" customWidth="1"/>
    <col min="8769" max="8769" width="13.85546875" style="747" customWidth="1"/>
    <col min="8770" max="8770" width="13.85546875" style="747" bestFit="1" customWidth="1"/>
    <col min="8771" max="8960" width="6.85546875" style="747"/>
    <col min="8961" max="8961" width="6.5703125" style="747" customWidth="1"/>
    <col min="8962" max="8962" width="13.85546875" style="747" bestFit="1" customWidth="1"/>
    <col min="8963" max="8963" width="35.42578125" style="747" customWidth="1"/>
    <col min="8964" max="8964" width="18.7109375" style="747" bestFit="1" customWidth="1"/>
    <col min="8965" max="8965" width="19" style="747" bestFit="1" customWidth="1"/>
    <col min="8966" max="8967" width="11.42578125" style="747" customWidth="1"/>
    <col min="8968" max="8971" width="10.85546875" style="747" customWidth="1"/>
    <col min="8972" max="8983" width="11.5703125" style="747" customWidth="1"/>
    <col min="8984" max="8987" width="13.85546875" style="747" customWidth="1"/>
    <col min="8988" max="8988" width="13.85546875" style="747" bestFit="1" customWidth="1"/>
    <col min="8989" max="8989" width="13.85546875" style="747" customWidth="1"/>
    <col min="8990" max="8990" width="13.85546875" style="747" bestFit="1" customWidth="1"/>
    <col min="8991" max="8991" width="13.85546875" style="747" customWidth="1"/>
    <col min="8992" max="8992" width="13.85546875" style="747" bestFit="1" customWidth="1"/>
    <col min="8993" max="8993" width="13.85546875" style="747" customWidth="1"/>
    <col min="8994" max="8994" width="13.85546875" style="747" bestFit="1" customWidth="1"/>
    <col min="8995" max="8995" width="13.85546875" style="747" customWidth="1"/>
    <col min="8996" max="8996" width="13.85546875" style="747" bestFit="1" customWidth="1"/>
    <col min="8997" max="8997" width="13.85546875" style="747" customWidth="1"/>
    <col min="8998" max="8998" width="13.85546875" style="747" bestFit="1" customWidth="1"/>
    <col min="8999" max="8999" width="13.85546875" style="747" customWidth="1"/>
    <col min="9000" max="9000" width="13.85546875" style="747" bestFit="1" customWidth="1"/>
    <col min="9001" max="9001" width="13.85546875" style="747" customWidth="1"/>
    <col min="9002" max="9002" width="13.85546875" style="747" bestFit="1" customWidth="1"/>
    <col min="9003" max="9003" width="13.85546875" style="747" customWidth="1"/>
    <col min="9004" max="9004" width="13.85546875" style="747" bestFit="1" customWidth="1"/>
    <col min="9005" max="9005" width="13.85546875" style="747" customWidth="1"/>
    <col min="9006" max="9006" width="13.85546875" style="747" bestFit="1" customWidth="1"/>
    <col min="9007" max="9007" width="13.85546875" style="747" customWidth="1"/>
    <col min="9008" max="9008" width="13.85546875" style="747" bestFit="1" customWidth="1"/>
    <col min="9009" max="9009" width="13.85546875" style="747" customWidth="1"/>
    <col min="9010" max="9010" width="13.85546875" style="747" bestFit="1" customWidth="1"/>
    <col min="9011" max="9011" width="13.85546875" style="747" customWidth="1"/>
    <col min="9012" max="9012" width="13.85546875" style="747" bestFit="1" customWidth="1"/>
    <col min="9013" max="9013" width="13.85546875" style="747" customWidth="1"/>
    <col min="9014" max="9014" width="13.85546875" style="747" bestFit="1" customWidth="1"/>
    <col min="9015" max="9015" width="13.85546875" style="747" customWidth="1"/>
    <col min="9016" max="9016" width="13.85546875" style="747" bestFit="1" customWidth="1"/>
    <col min="9017" max="9017" width="13.85546875" style="747" customWidth="1"/>
    <col min="9018" max="9018" width="13.85546875" style="747" bestFit="1" customWidth="1"/>
    <col min="9019" max="9019" width="13.85546875" style="747" customWidth="1"/>
    <col min="9020" max="9020" width="13.85546875" style="747" bestFit="1" customWidth="1"/>
    <col min="9021" max="9021" width="13.85546875" style="747" customWidth="1"/>
    <col min="9022" max="9022" width="13.85546875" style="747" bestFit="1" customWidth="1"/>
    <col min="9023" max="9023" width="13.85546875" style="747" customWidth="1"/>
    <col min="9024" max="9024" width="13.85546875" style="747" bestFit="1" customWidth="1"/>
    <col min="9025" max="9025" width="13.85546875" style="747" customWidth="1"/>
    <col min="9026" max="9026" width="13.85546875" style="747" bestFit="1" customWidth="1"/>
    <col min="9027" max="9216" width="6.85546875" style="747"/>
    <col min="9217" max="9217" width="6.5703125" style="747" customWidth="1"/>
    <col min="9218" max="9218" width="13.85546875" style="747" bestFit="1" customWidth="1"/>
    <col min="9219" max="9219" width="35.42578125" style="747" customWidth="1"/>
    <col min="9220" max="9220" width="18.7109375" style="747" bestFit="1" customWidth="1"/>
    <col min="9221" max="9221" width="19" style="747" bestFit="1" customWidth="1"/>
    <col min="9222" max="9223" width="11.42578125" style="747" customWidth="1"/>
    <col min="9224" max="9227" width="10.85546875" style="747" customWidth="1"/>
    <col min="9228" max="9239" width="11.5703125" style="747" customWidth="1"/>
    <col min="9240" max="9243" width="13.85546875" style="747" customWidth="1"/>
    <col min="9244" max="9244" width="13.85546875" style="747" bestFit="1" customWidth="1"/>
    <col min="9245" max="9245" width="13.85546875" style="747" customWidth="1"/>
    <col min="9246" max="9246" width="13.85546875" style="747" bestFit="1" customWidth="1"/>
    <col min="9247" max="9247" width="13.85546875" style="747" customWidth="1"/>
    <col min="9248" max="9248" width="13.85546875" style="747" bestFit="1" customWidth="1"/>
    <col min="9249" max="9249" width="13.85546875" style="747" customWidth="1"/>
    <col min="9250" max="9250" width="13.85546875" style="747" bestFit="1" customWidth="1"/>
    <col min="9251" max="9251" width="13.85546875" style="747" customWidth="1"/>
    <col min="9252" max="9252" width="13.85546875" style="747" bestFit="1" customWidth="1"/>
    <col min="9253" max="9253" width="13.85546875" style="747" customWidth="1"/>
    <col min="9254" max="9254" width="13.85546875" style="747" bestFit="1" customWidth="1"/>
    <col min="9255" max="9255" width="13.85546875" style="747" customWidth="1"/>
    <col min="9256" max="9256" width="13.85546875" style="747" bestFit="1" customWidth="1"/>
    <col min="9257" max="9257" width="13.85546875" style="747" customWidth="1"/>
    <col min="9258" max="9258" width="13.85546875" style="747" bestFit="1" customWidth="1"/>
    <col min="9259" max="9259" width="13.85546875" style="747" customWidth="1"/>
    <col min="9260" max="9260" width="13.85546875" style="747" bestFit="1" customWidth="1"/>
    <col min="9261" max="9261" width="13.85546875" style="747" customWidth="1"/>
    <col min="9262" max="9262" width="13.85546875" style="747" bestFit="1" customWidth="1"/>
    <col min="9263" max="9263" width="13.85546875" style="747" customWidth="1"/>
    <col min="9264" max="9264" width="13.85546875" style="747" bestFit="1" customWidth="1"/>
    <col min="9265" max="9265" width="13.85546875" style="747" customWidth="1"/>
    <col min="9266" max="9266" width="13.85546875" style="747" bestFit="1" customWidth="1"/>
    <col min="9267" max="9267" width="13.85546875" style="747" customWidth="1"/>
    <col min="9268" max="9268" width="13.85546875" style="747" bestFit="1" customWidth="1"/>
    <col min="9269" max="9269" width="13.85546875" style="747" customWidth="1"/>
    <col min="9270" max="9270" width="13.85546875" style="747" bestFit="1" customWidth="1"/>
    <col min="9271" max="9271" width="13.85546875" style="747" customWidth="1"/>
    <col min="9272" max="9272" width="13.85546875" style="747" bestFit="1" customWidth="1"/>
    <col min="9273" max="9273" width="13.85546875" style="747" customWidth="1"/>
    <col min="9274" max="9274" width="13.85546875" style="747" bestFit="1" customWidth="1"/>
    <col min="9275" max="9275" width="13.85546875" style="747" customWidth="1"/>
    <col min="9276" max="9276" width="13.85546875" style="747" bestFit="1" customWidth="1"/>
    <col min="9277" max="9277" width="13.85546875" style="747" customWidth="1"/>
    <col min="9278" max="9278" width="13.85546875" style="747" bestFit="1" customWidth="1"/>
    <col min="9279" max="9279" width="13.85546875" style="747" customWidth="1"/>
    <col min="9280" max="9280" width="13.85546875" style="747" bestFit="1" customWidth="1"/>
    <col min="9281" max="9281" width="13.85546875" style="747" customWidth="1"/>
    <col min="9282" max="9282" width="13.85546875" style="747" bestFit="1" customWidth="1"/>
    <col min="9283" max="9472" width="6.85546875" style="747"/>
    <col min="9473" max="9473" width="6.5703125" style="747" customWidth="1"/>
    <col min="9474" max="9474" width="13.85546875" style="747" bestFit="1" customWidth="1"/>
    <col min="9475" max="9475" width="35.42578125" style="747" customWidth="1"/>
    <col min="9476" max="9476" width="18.7109375" style="747" bestFit="1" customWidth="1"/>
    <col min="9477" max="9477" width="19" style="747" bestFit="1" customWidth="1"/>
    <col min="9478" max="9479" width="11.42578125" style="747" customWidth="1"/>
    <col min="9480" max="9483" width="10.85546875" style="747" customWidth="1"/>
    <col min="9484" max="9495" width="11.5703125" style="747" customWidth="1"/>
    <col min="9496" max="9499" width="13.85546875" style="747" customWidth="1"/>
    <col min="9500" max="9500" width="13.85546875" style="747" bestFit="1" customWidth="1"/>
    <col min="9501" max="9501" width="13.85546875" style="747" customWidth="1"/>
    <col min="9502" max="9502" width="13.85546875" style="747" bestFit="1" customWidth="1"/>
    <col min="9503" max="9503" width="13.85546875" style="747" customWidth="1"/>
    <col min="9504" max="9504" width="13.85546875" style="747" bestFit="1" customWidth="1"/>
    <col min="9505" max="9505" width="13.85546875" style="747" customWidth="1"/>
    <col min="9506" max="9506" width="13.85546875" style="747" bestFit="1" customWidth="1"/>
    <col min="9507" max="9507" width="13.85546875" style="747" customWidth="1"/>
    <col min="9508" max="9508" width="13.85546875" style="747" bestFit="1" customWidth="1"/>
    <col min="9509" max="9509" width="13.85546875" style="747" customWidth="1"/>
    <col min="9510" max="9510" width="13.85546875" style="747" bestFit="1" customWidth="1"/>
    <col min="9511" max="9511" width="13.85546875" style="747" customWidth="1"/>
    <col min="9512" max="9512" width="13.85546875" style="747" bestFit="1" customWidth="1"/>
    <col min="9513" max="9513" width="13.85546875" style="747" customWidth="1"/>
    <col min="9514" max="9514" width="13.85546875" style="747" bestFit="1" customWidth="1"/>
    <col min="9515" max="9515" width="13.85546875" style="747" customWidth="1"/>
    <col min="9516" max="9516" width="13.85546875" style="747" bestFit="1" customWidth="1"/>
    <col min="9517" max="9517" width="13.85546875" style="747" customWidth="1"/>
    <col min="9518" max="9518" width="13.85546875" style="747" bestFit="1" customWidth="1"/>
    <col min="9519" max="9519" width="13.85546875" style="747" customWidth="1"/>
    <col min="9520" max="9520" width="13.85546875" style="747" bestFit="1" customWidth="1"/>
    <col min="9521" max="9521" width="13.85546875" style="747" customWidth="1"/>
    <col min="9522" max="9522" width="13.85546875" style="747" bestFit="1" customWidth="1"/>
    <col min="9523" max="9523" width="13.85546875" style="747" customWidth="1"/>
    <col min="9524" max="9524" width="13.85546875" style="747" bestFit="1" customWidth="1"/>
    <col min="9525" max="9525" width="13.85546875" style="747" customWidth="1"/>
    <col min="9526" max="9526" width="13.85546875" style="747" bestFit="1" customWidth="1"/>
    <col min="9527" max="9527" width="13.85546875" style="747" customWidth="1"/>
    <col min="9528" max="9528" width="13.85546875" style="747" bestFit="1" customWidth="1"/>
    <col min="9529" max="9529" width="13.85546875" style="747" customWidth="1"/>
    <col min="9530" max="9530" width="13.85546875" style="747" bestFit="1" customWidth="1"/>
    <col min="9531" max="9531" width="13.85546875" style="747" customWidth="1"/>
    <col min="9532" max="9532" width="13.85546875" style="747" bestFit="1" customWidth="1"/>
    <col min="9533" max="9533" width="13.85546875" style="747" customWidth="1"/>
    <col min="9534" max="9534" width="13.85546875" style="747" bestFit="1" customWidth="1"/>
    <col min="9535" max="9535" width="13.85546875" style="747" customWidth="1"/>
    <col min="9536" max="9536" width="13.85546875" style="747" bestFit="1" customWidth="1"/>
    <col min="9537" max="9537" width="13.85546875" style="747" customWidth="1"/>
    <col min="9538" max="9538" width="13.85546875" style="747" bestFit="1" customWidth="1"/>
    <col min="9539" max="9728" width="6.85546875" style="747"/>
    <col min="9729" max="9729" width="6.5703125" style="747" customWidth="1"/>
    <col min="9730" max="9730" width="13.85546875" style="747" bestFit="1" customWidth="1"/>
    <col min="9731" max="9731" width="35.42578125" style="747" customWidth="1"/>
    <col min="9732" max="9732" width="18.7109375" style="747" bestFit="1" customWidth="1"/>
    <col min="9733" max="9733" width="19" style="747" bestFit="1" customWidth="1"/>
    <col min="9734" max="9735" width="11.42578125" style="747" customWidth="1"/>
    <col min="9736" max="9739" width="10.85546875" style="747" customWidth="1"/>
    <col min="9740" max="9751" width="11.5703125" style="747" customWidth="1"/>
    <col min="9752" max="9755" width="13.85546875" style="747" customWidth="1"/>
    <col min="9756" max="9756" width="13.85546875" style="747" bestFit="1" customWidth="1"/>
    <col min="9757" max="9757" width="13.85546875" style="747" customWidth="1"/>
    <col min="9758" max="9758" width="13.85546875" style="747" bestFit="1" customWidth="1"/>
    <col min="9759" max="9759" width="13.85546875" style="747" customWidth="1"/>
    <col min="9760" max="9760" width="13.85546875" style="747" bestFit="1" customWidth="1"/>
    <col min="9761" max="9761" width="13.85546875" style="747" customWidth="1"/>
    <col min="9762" max="9762" width="13.85546875" style="747" bestFit="1" customWidth="1"/>
    <col min="9763" max="9763" width="13.85546875" style="747" customWidth="1"/>
    <col min="9764" max="9764" width="13.85546875" style="747" bestFit="1" customWidth="1"/>
    <col min="9765" max="9765" width="13.85546875" style="747" customWidth="1"/>
    <col min="9766" max="9766" width="13.85546875" style="747" bestFit="1" customWidth="1"/>
    <col min="9767" max="9767" width="13.85546875" style="747" customWidth="1"/>
    <col min="9768" max="9768" width="13.85546875" style="747" bestFit="1" customWidth="1"/>
    <col min="9769" max="9769" width="13.85546875" style="747" customWidth="1"/>
    <col min="9770" max="9770" width="13.85546875" style="747" bestFit="1" customWidth="1"/>
    <col min="9771" max="9771" width="13.85546875" style="747" customWidth="1"/>
    <col min="9772" max="9772" width="13.85546875" style="747" bestFit="1" customWidth="1"/>
    <col min="9773" max="9773" width="13.85546875" style="747" customWidth="1"/>
    <col min="9774" max="9774" width="13.85546875" style="747" bestFit="1" customWidth="1"/>
    <col min="9775" max="9775" width="13.85546875" style="747" customWidth="1"/>
    <col min="9776" max="9776" width="13.85546875" style="747" bestFit="1" customWidth="1"/>
    <col min="9777" max="9777" width="13.85546875" style="747" customWidth="1"/>
    <col min="9778" max="9778" width="13.85546875" style="747" bestFit="1" customWidth="1"/>
    <col min="9779" max="9779" width="13.85546875" style="747" customWidth="1"/>
    <col min="9780" max="9780" width="13.85546875" style="747" bestFit="1" customWidth="1"/>
    <col min="9781" max="9781" width="13.85546875" style="747" customWidth="1"/>
    <col min="9782" max="9782" width="13.85546875" style="747" bestFit="1" customWidth="1"/>
    <col min="9783" max="9783" width="13.85546875" style="747" customWidth="1"/>
    <col min="9784" max="9784" width="13.85546875" style="747" bestFit="1" customWidth="1"/>
    <col min="9785" max="9785" width="13.85546875" style="747" customWidth="1"/>
    <col min="9786" max="9786" width="13.85546875" style="747" bestFit="1" customWidth="1"/>
    <col min="9787" max="9787" width="13.85546875" style="747" customWidth="1"/>
    <col min="9788" max="9788" width="13.85546875" style="747" bestFit="1" customWidth="1"/>
    <col min="9789" max="9789" width="13.85546875" style="747" customWidth="1"/>
    <col min="9790" max="9790" width="13.85546875" style="747" bestFit="1" customWidth="1"/>
    <col min="9791" max="9791" width="13.85546875" style="747" customWidth="1"/>
    <col min="9792" max="9792" width="13.85546875" style="747" bestFit="1" customWidth="1"/>
    <col min="9793" max="9793" width="13.85546875" style="747" customWidth="1"/>
    <col min="9794" max="9794" width="13.85546875" style="747" bestFit="1" customWidth="1"/>
    <col min="9795" max="9984" width="6.85546875" style="747"/>
    <col min="9985" max="9985" width="6.5703125" style="747" customWidth="1"/>
    <col min="9986" max="9986" width="13.85546875" style="747" bestFit="1" customWidth="1"/>
    <col min="9987" max="9987" width="35.42578125" style="747" customWidth="1"/>
    <col min="9988" max="9988" width="18.7109375" style="747" bestFit="1" customWidth="1"/>
    <col min="9989" max="9989" width="19" style="747" bestFit="1" customWidth="1"/>
    <col min="9990" max="9991" width="11.42578125" style="747" customWidth="1"/>
    <col min="9992" max="9995" width="10.85546875" style="747" customWidth="1"/>
    <col min="9996" max="10007" width="11.5703125" style="747" customWidth="1"/>
    <col min="10008" max="10011" width="13.85546875" style="747" customWidth="1"/>
    <col min="10012" max="10012" width="13.85546875" style="747" bestFit="1" customWidth="1"/>
    <col min="10013" max="10013" width="13.85546875" style="747" customWidth="1"/>
    <col min="10014" max="10014" width="13.85546875" style="747" bestFit="1" customWidth="1"/>
    <col min="10015" max="10015" width="13.85546875" style="747" customWidth="1"/>
    <col min="10016" max="10016" width="13.85546875" style="747" bestFit="1" customWidth="1"/>
    <col min="10017" max="10017" width="13.85546875" style="747" customWidth="1"/>
    <col min="10018" max="10018" width="13.85546875" style="747" bestFit="1" customWidth="1"/>
    <col min="10019" max="10019" width="13.85546875" style="747" customWidth="1"/>
    <col min="10020" max="10020" width="13.85546875" style="747" bestFit="1" customWidth="1"/>
    <col min="10021" max="10021" width="13.85546875" style="747" customWidth="1"/>
    <col min="10022" max="10022" width="13.85546875" style="747" bestFit="1" customWidth="1"/>
    <col min="10023" max="10023" width="13.85546875" style="747" customWidth="1"/>
    <col min="10024" max="10024" width="13.85546875" style="747" bestFit="1" customWidth="1"/>
    <col min="10025" max="10025" width="13.85546875" style="747" customWidth="1"/>
    <col min="10026" max="10026" width="13.85546875" style="747" bestFit="1" customWidth="1"/>
    <col min="10027" max="10027" width="13.85546875" style="747" customWidth="1"/>
    <col min="10028" max="10028" width="13.85546875" style="747" bestFit="1" customWidth="1"/>
    <col min="10029" max="10029" width="13.85546875" style="747" customWidth="1"/>
    <col min="10030" max="10030" width="13.85546875" style="747" bestFit="1" customWidth="1"/>
    <col min="10031" max="10031" width="13.85546875" style="747" customWidth="1"/>
    <col min="10032" max="10032" width="13.85546875" style="747" bestFit="1" customWidth="1"/>
    <col min="10033" max="10033" width="13.85546875" style="747" customWidth="1"/>
    <col min="10034" max="10034" width="13.85546875" style="747" bestFit="1" customWidth="1"/>
    <col min="10035" max="10035" width="13.85546875" style="747" customWidth="1"/>
    <col min="10036" max="10036" width="13.85546875" style="747" bestFit="1" customWidth="1"/>
    <col min="10037" max="10037" width="13.85546875" style="747" customWidth="1"/>
    <col min="10038" max="10038" width="13.85546875" style="747" bestFit="1" customWidth="1"/>
    <col min="10039" max="10039" width="13.85546875" style="747" customWidth="1"/>
    <col min="10040" max="10040" width="13.85546875" style="747" bestFit="1" customWidth="1"/>
    <col min="10041" max="10041" width="13.85546875" style="747" customWidth="1"/>
    <col min="10042" max="10042" width="13.85546875" style="747" bestFit="1" customWidth="1"/>
    <col min="10043" max="10043" width="13.85546875" style="747" customWidth="1"/>
    <col min="10044" max="10044" width="13.85546875" style="747" bestFit="1" customWidth="1"/>
    <col min="10045" max="10045" width="13.85546875" style="747" customWidth="1"/>
    <col min="10046" max="10046" width="13.85546875" style="747" bestFit="1" customWidth="1"/>
    <col min="10047" max="10047" width="13.85546875" style="747" customWidth="1"/>
    <col min="10048" max="10048" width="13.85546875" style="747" bestFit="1" customWidth="1"/>
    <col min="10049" max="10049" width="13.85546875" style="747" customWidth="1"/>
    <col min="10050" max="10050" width="13.85546875" style="747" bestFit="1" customWidth="1"/>
    <col min="10051" max="10240" width="6.85546875" style="747"/>
    <col min="10241" max="10241" width="6.5703125" style="747" customWidth="1"/>
    <col min="10242" max="10242" width="13.85546875" style="747" bestFit="1" customWidth="1"/>
    <col min="10243" max="10243" width="35.42578125" style="747" customWidth="1"/>
    <col min="10244" max="10244" width="18.7109375" style="747" bestFit="1" customWidth="1"/>
    <col min="10245" max="10245" width="19" style="747" bestFit="1" customWidth="1"/>
    <col min="10246" max="10247" width="11.42578125" style="747" customWidth="1"/>
    <col min="10248" max="10251" width="10.85546875" style="747" customWidth="1"/>
    <col min="10252" max="10263" width="11.5703125" style="747" customWidth="1"/>
    <col min="10264" max="10267" width="13.85546875" style="747" customWidth="1"/>
    <col min="10268" max="10268" width="13.85546875" style="747" bestFit="1" customWidth="1"/>
    <col min="10269" max="10269" width="13.85546875" style="747" customWidth="1"/>
    <col min="10270" max="10270" width="13.85546875" style="747" bestFit="1" customWidth="1"/>
    <col min="10271" max="10271" width="13.85546875" style="747" customWidth="1"/>
    <col min="10272" max="10272" width="13.85546875" style="747" bestFit="1" customWidth="1"/>
    <col min="10273" max="10273" width="13.85546875" style="747" customWidth="1"/>
    <col min="10274" max="10274" width="13.85546875" style="747" bestFit="1" customWidth="1"/>
    <col min="10275" max="10275" width="13.85546875" style="747" customWidth="1"/>
    <col min="10276" max="10276" width="13.85546875" style="747" bestFit="1" customWidth="1"/>
    <col min="10277" max="10277" width="13.85546875" style="747" customWidth="1"/>
    <col min="10278" max="10278" width="13.85546875" style="747" bestFit="1" customWidth="1"/>
    <col min="10279" max="10279" width="13.85546875" style="747" customWidth="1"/>
    <col min="10280" max="10280" width="13.85546875" style="747" bestFit="1" customWidth="1"/>
    <col min="10281" max="10281" width="13.85546875" style="747" customWidth="1"/>
    <col min="10282" max="10282" width="13.85546875" style="747" bestFit="1" customWidth="1"/>
    <col min="10283" max="10283" width="13.85546875" style="747" customWidth="1"/>
    <col min="10284" max="10284" width="13.85546875" style="747" bestFit="1" customWidth="1"/>
    <col min="10285" max="10285" width="13.85546875" style="747" customWidth="1"/>
    <col min="10286" max="10286" width="13.85546875" style="747" bestFit="1" customWidth="1"/>
    <col min="10287" max="10287" width="13.85546875" style="747" customWidth="1"/>
    <col min="10288" max="10288" width="13.85546875" style="747" bestFit="1" customWidth="1"/>
    <col min="10289" max="10289" width="13.85546875" style="747" customWidth="1"/>
    <col min="10290" max="10290" width="13.85546875" style="747" bestFit="1" customWidth="1"/>
    <col min="10291" max="10291" width="13.85546875" style="747" customWidth="1"/>
    <col min="10292" max="10292" width="13.85546875" style="747" bestFit="1" customWidth="1"/>
    <col min="10293" max="10293" width="13.85546875" style="747" customWidth="1"/>
    <col min="10294" max="10294" width="13.85546875" style="747" bestFit="1" customWidth="1"/>
    <col min="10295" max="10295" width="13.85546875" style="747" customWidth="1"/>
    <col min="10296" max="10296" width="13.85546875" style="747" bestFit="1" customWidth="1"/>
    <col min="10297" max="10297" width="13.85546875" style="747" customWidth="1"/>
    <col min="10298" max="10298" width="13.85546875" style="747" bestFit="1" customWidth="1"/>
    <col min="10299" max="10299" width="13.85546875" style="747" customWidth="1"/>
    <col min="10300" max="10300" width="13.85546875" style="747" bestFit="1" customWidth="1"/>
    <col min="10301" max="10301" width="13.85546875" style="747" customWidth="1"/>
    <col min="10302" max="10302" width="13.85546875" style="747" bestFit="1" customWidth="1"/>
    <col min="10303" max="10303" width="13.85546875" style="747" customWidth="1"/>
    <col min="10304" max="10304" width="13.85546875" style="747" bestFit="1" customWidth="1"/>
    <col min="10305" max="10305" width="13.85546875" style="747" customWidth="1"/>
    <col min="10306" max="10306" width="13.85546875" style="747" bestFit="1" customWidth="1"/>
    <col min="10307" max="10496" width="6.85546875" style="747"/>
    <col min="10497" max="10497" width="6.5703125" style="747" customWidth="1"/>
    <col min="10498" max="10498" width="13.85546875" style="747" bestFit="1" customWidth="1"/>
    <col min="10499" max="10499" width="35.42578125" style="747" customWidth="1"/>
    <col min="10500" max="10500" width="18.7109375" style="747" bestFit="1" customWidth="1"/>
    <col min="10501" max="10501" width="19" style="747" bestFit="1" customWidth="1"/>
    <col min="10502" max="10503" width="11.42578125" style="747" customWidth="1"/>
    <col min="10504" max="10507" width="10.85546875" style="747" customWidth="1"/>
    <col min="10508" max="10519" width="11.5703125" style="747" customWidth="1"/>
    <col min="10520" max="10523" width="13.85546875" style="747" customWidth="1"/>
    <col min="10524" max="10524" width="13.85546875" style="747" bestFit="1" customWidth="1"/>
    <col min="10525" max="10525" width="13.85546875" style="747" customWidth="1"/>
    <col min="10526" max="10526" width="13.85546875" style="747" bestFit="1" customWidth="1"/>
    <col min="10527" max="10527" width="13.85546875" style="747" customWidth="1"/>
    <col min="10528" max="10528" width="13.85546875" style="747" bestFit="1" customWidth="1"/>
    <col min="10529" max="10529" width="13.85546875" style="747" customWidth="1"/>
    <col min="10530" max="10530" width="13.85546875" style="747" bestFit="1" customWidth="1"/>
    <col min="10531" max="10531" width="13.85546875" style="747" customWidth="1"/>
    <col min="10532" max="10532" width="13.85546875" style="747" bestFit="1" customWidth="1"/>
    <col min="10533" max="10533" width="13.85546875" style="747" customWidth="1"/>
    <col min="10534" max="10534" width="13.85546875" style="747" bestFit="1" customWidth="1"/>
    <col min="10535" max="10535" width="13.85546875" style="747" customWidth="1"/>
    <col min="10536" max="10536" width="13.85546875" style="747" bestFit="1" customWidth="1"/>
    <col min="10537" max="10537" width="13.85546875" style="747" customWidth="1"/>
    <col min="10538" max="10538" width="13.85546875" style="747" bestFit="1" customWidth="1"/>
    <col min="10539" max="10539" width="13.85546875" style="747" customWidth="1"/>
    <col min="10540" max="10540" width="13.85546875" style="747" bestFit="1" customWidth="1"/>
    <col min="10541" max="10541" width="13.85546875" style="747" customWidth="1"/>
    <col min="10542" max="10542" width="13.85546875" style="747" bestFit="1" customWidth="1"/>
    <col min="10543" max="10543" width="13.85546875" style="747" customWidth="1"/>
    <col min="10544" max="10544" width="13.85546875" style="747" bestFit="1" customWidth="1"/>
    <col min="10545" max="10545" width="13.85546875" style="747" customWidth="1"/>
    <col min="10546" max="10546" width="13.85546875" style="747" bestFit="1" customWidth="1"/>
    <col min="10547" max="10547" width="13.85546875" style="747" customWidth="1"/>
    <col min="10548" max="10548" width="13.85546875" style="747" bestFit="1" customWidth="1"/>
    <col min="10549" max="10549" width="13.85546875" style="747" customWidth="1"/>
    <col min="10550" max="10550" width="13.85546875" style="747" bestFit="1" customWidth="1"/>
    <col min="10551" max="10551" width="13.85546875" style="747" customWidth="1"/>
    <col min="10552" max="10552" width="13.85546875" style="747" bestFit="1" customWidth="1"/>
    <col min="10553" max="10553" width="13.85546875" style="747" customWidth="1"/>
    <col min="10554" max="10554" width="13.85546875" style="747" bestFit="1" customWidth="1"/>
    <col min="10555" max="10555" width="13.85546875" style="747" customWidth="1"/>
    <col min="10556" max="10556" width="13.85546875" style="747" bestFit="1" customWidth="1"/>
    <col min="10557" max="10557" width="13.85546875" style="747" customWidth="1"/>
    <col min="10558" max="10558" width="13.85546875" style="747" bestFit="1" customWidth="1"/>
    <col min="10559" max="10559" width="13.85546875" style="747" customWidth="1"/>
    <col min="10560" max="10560" width="13.85546875" style="747" bestFit="1" customWidth="1"/>
    <col min="10561" max="10561" width="13.85546875" style="747" customWidth="1"/>
    <col min="10562" max="10562" width="13.85546875" style="747" bestFit="1" customWidth="1"/>
    <col min="10563" max="10752" width="6.85546875" style="747"/>
    <col min="10753" max="10753" width="6.5703125" style="747" customWidth="1"/>
    <col min="10754" max="10754" width="13.85546875" style="747" bestFit="1" customWidth="1"/>
    <col min="10755" max="10755" width="35.42578125" style="747" customWidth="1"/>
    <col min="10756" max="10756" width="18.7109375" style="747" bestFit="1" customWidth="1"/>
    <col min="10757" max="10757" width="19" style="747" bestFit="1" customWidth="1"/>
    <col min="10758" max="10759" width="11.42578125" style="747" customWidth="1"/>
    <col min="10760" max="10763" width="10.85546875" style="747" customWidth="1"/>
    <col min="10764" max="10775" width="11.5703125" style="747" customWidth="1"/>
    <col min="10776" max="10779" width="13.85546875" style="747" customWidth="1"/>
    <col min="10780" max="10780" width="13.85546875" style="747" bestFit="1" customWidth="1"/>
    <col min="10781" max="10781" width="13.85546875" style="747" customWidth="1"/>
    <col min="10782" max="10782" width="13.85546875" style="747" bestFit="1" customWidth="1"/>
    <col min="10783" max="10783" width="13.85546875" style="747" customWidth="1"/>
    <col min="10784" max="10784" width="13.85546875" style="747" bestFit="1" customWidth="1"/>
    <col min="10785" max="10785" width="13.85546875" style="747" customWidth="1"/>
    <col min="10786" max="10786" width="13.85546875" style="747" bestFit="1" customWidth="1"/>
    <col min="10787" max="10787" width="13.85546875" style="747" customWidth="1"/>
    <col min="10788" max="10788" width="13.85546875" style="747" bestFit="1" customWidth="1"/>
    <col min="10789" max="10789" width="13.85546875" style="747" customWidth="1"/>
    <col min="10790" max="10790" width="13.85546875" style="747" bestFit="1" customWidth="1"/>
    <col min="10791" max="10791" width="13.85546875" style="747" customWidth="1"/>
    <col min="10792" max="10792" width="13.85546875" style="747" bestFit="1" customWidth="1"/>
    <col min="10793" max="10793" width="13.85546875" style="747" customWidth="1"/>
    <col min="10794" max="10794" width="13.85546875" style="747" bestFit="1" customWidth="1"/>
    <col min="10795" max="10795" width="13.85546875" style="747" customWidth="1"/>
    <col min="10796" max="10796" width="13.85546875" style="747" bestFit="1" customWidth="1"/>
    <col min="10797" max="10797" width="13.85546875" style="747" customWidth="1"/>
    <col min="10798" max="10798" width="13.85546875" style="747" bestFit="1" customWidth="1"/>
    <col min="10799" max="10799" width="13.85546875" style="747" customWidth="1"/>
    <col min="10800" max="10800" width="13.85546875" style="747" bestFit="1" customWidth="1"/>
    <col min="10801" max="10801" width="13.85546875" style="747" customWidth="1"/>
    <col min="10802" max="10802" width="13.85546875" style="747" bestFit="1" customWidth="1"/>
    <col min="10803" max="10803" width="13.85546875" style="747" customWidth="1"/>
    <col min="10804" max="10804" width="13.85546875" style="747" bestFit="1" customWidth="1"/>
    <col min="10805" max="10805" width="13.85546875" style="747" customWidth="1"/>
    <col min="10806" max="10806" width="13.85546875" style="747" bestFit="1" customWidth="1"/>
    <col min="10807" max="10807" width="13.85546875" style="747" customWidth="1"/>
    <col min="10808" max="10808" width="13.85546875" style="747" bestFit="1" customWidth="1"/>
    <col min="10809" max="10809" width="13.85546875" style="747" customWidth="1"/>
    <col min="10810" max="10810" width="13.85546875" style="747" bestFit="1" customWidth="1"/>
    <col min="10811" max="10811" width="13.85546875" style="747" customWidth="1"/>
    <col min="10812" max="10812" width="13.85546875" style="747" bestFit="1" customWidth="1"/>
    <col min="10813" max="10813" width="13.85546875" style="747" customWidth="1"/>
    <col min="10814" max="10814" width="13.85546875" style="747" bestFit="1" customWidth="1"/>
    <col min="10815" max="10815" width="13.85546875" style="747" customWidth="1"/>
    <col min="10816" max="10816" width="13.85546875" style="747" bestFit="1" customWidth="1"/>
    <col min="10817" max="10817" width="13.85546875" style="747" customWidth="1"/>
    <col min="10818" max="10818" width="13.85546875" style="747" bestFit="1" customWidth="1"/>
    <col min="10819" max="11008" width="6.85546875" style="747"/>
    <col min="11009" max="11009" width="6.5703125" style="747" customWidth="1"/>
    <col min="11010" max="11010" width="13.85546875" style="747" bestFit="1" customWidth="1"/>
    <col min="11011" max="11011" width="35.42578125" style="747" customWidth="1"/>
    <col min="11012" max="11012" width="18.7109375" style="747" bestFit="1" customWidth="1"/>
    <col min="11013" max="11013" width="19" style="747" bestFit="1" customWidth="1"/>
    <col min="11014" max="11015" width="11.42578125" style="747" customWidth="1"/>
    <col min="11016" max="11019" width="10.85546875" style="747" customWidth="1"/>
    <col min="11020" max="11031" width="11.5703125" style="747" customWidth="1"/>
    <col min="11032" max="11035" width="13.85546875" style="747" customWidth="1"/>
    <col min="11036" max="11036" width="13.85546875" style="747" bestFit="1" customWidth="1"/>
    <col min="11037" max="11037" width="13.85546875" style="747" customWidth="1"/>
    <col min="11038" max="11038" width="13.85546875" style="747" bestFit="1" customWidth="1"/>
    <col min="11039" max="11039" width="13.85546875" style="747" customWidth="1"/>
    <col min="11040" max="11040" width="13.85546875" style="747" bestFit="1" customWidth="1"/>
    <col min="11041" max="11041" width="13.85546875" style="747" customWidth="1"/>
    <col min="11042" max="11042" width="13.85546875" style="747" bestFit="1" customWidth="1"/>
    <col min="11043" max="11043" width="13.85546875" style="747" customWidth="1"/>
    <col min="11044" max="11044" width="13.85546875" style="747" bestFit="1" customWidth="1"/>
    <col min="11045" max="11045" width="13.85546875" style="747" customWidth="1"/>
    <col min="11046" max="11046" width="13.85546875" style="747" bestFit="1" customWidth="1"/>
    <col min="11047" max="11047" width="13.85546875" style="747" customWidth="1"/>
    <col min="11048" max="11048" width="13.85546875" style="747" bestFit="1" customWidth="1"/>
    <col min="11049" max="11049" width="13.85546875" style="747" customWidth="1"/>
    <col min="11050" max="11050" width="13.85546875" style="747" bestFit="1" customWidth="1"/>
    <col min="11051" max="11051" width="13.85546875" style="747" customWidth="1"/>
    <col min="11052" max="11052" width="13.85546875" style="747" bestFit="1" customWidth="1"/>
    <col min="11053" max="11053" width="13.85546875" style="747" customWidth="1"/>
    <col min="11054" max="11054" width="13.85546875" style="747" bestFit="1" customWidth="1"/>
    <col min="11055" max="11055" width="13.85546875" style="747" customWidth="1"/>
    <col min="11056" max="11056" width="13.85546875" style="747" bestFit="1" customWidth="1"/>
    <col min="11057" max="11057" width="13.85546875" style="747" customWidth="1"/>
    <col min="11058" max="11058" width="13.85546875" style="747" bestFit="1" customWidth="1"/>
    <col min="11059" max="11059" width="13.85546875" style="747" customWidth="1"/>
    <col min="11060" max="11060" width="13.85546875" style="747" bestFit="1" customWidth="1"/>
    <col min="11061" max="11061" width="13.85546875" style="747" customWidth="1"/>
    <col min="11062" max="11062" width="13.85546875" style="747" bestFit="1" customWidth="1"/>
    <col min="11063" max="11063" width="13.85546875" style="747" customWidth="1"/>
    <col min="11064" max="11064" width="13.85546875" style="747" bestFit="1" customWidth="1"/>
    <col min="11065" max="11065" width="13.85546875" style="747" customWidth="1"/>
    <col min="11066" max="11066" width="13.85546875" style="747" bestFit="1" customWidth="1"/>
    <col min="11067" max="11067" width="13.85546875" style="747" customWidth="1"/>
    <col min="11068" max="11068" width="13.85546875" style="747" bestFit="1" customWidth="1"/>
    <col min="11069" max="11069" width="13.85546875" style="747" customWidth="1"/>
    <col min="11070" max="11070" width="13.85546875" style="747" bestFit="1" customWidth="1"/>
    <col min="11071" max="11071" width="13.85546875" style="747" customWidth="1"/>
    <col min="11072" max="11072" width="13.85546875" style="747" bestFit="1" customWidth="1"/>
    <col min="11073" max="11073" width="13.85546875" style="747" customWidth="1"/>
    <col min="11074" max="11074" width="13.85546875" style="747" bestFit="1" customWidth="1"/>
    <col min="11075" max="11264" width="6.85546875" style="747"/>
    <col min="11265" max="11265" width="6.5703125" style="747" customWidth="1"/>
    <col min="11266" max="11266" width="13.85546875" style="747" bestFit="1" customWidth="1"/>
    <col min="11267" max="11267" width="35.42578125" style="747" customWidth="1"/>
    <col min="11268" max="11268" width="18.7109375" style="747" bestFit="1" customWidth="1"/>
    <col min="11269" max="11269" width="19" style="747" bestFit="1" customWidth="1"/>
    <col min="11270" max="11271" width="11.42578125" style="747" customWidth="1"/>
    <col min="11272" max="11275" width="10.85546875" style="747" customWidth="1"/>
    <col min="11276" max="11287" width="11.5703125" style="747" customWidth="1"/>
    <col min="11288" max="11291" width="13.85546875" style="747" customWidth="1"/>
    <col min="11292" max="11292" width="13.85546875" style="747" bestFit="1" customWidth="1"/>
    <col min="11293" max="11293" width="13.85546875" style="747" customWidth="1"/>
    <col min="11294" max="11294" width="13.85546875" style="747" bestFit="1" customWidth="1"/>
    <col min="11295" max="11295" width="13.85546875" style="747" customWidth="1"/>
    <col min="11296" max="11296" width="13.85546875" style="747" bestFit="1" customWidth="1"/>
    <col min="11297" max="11297" width="13.85546875" style="747" customWidth="1"/>
    <col min="11298" max="11298" width="13.85546875" style="747" bestFit="1" customWidth="1"/>
    <col min="11299" max="11299" width="13.85546875" style="747" customWidth="1"/>
    <col min="11300" max="11300" width="13.85546875" style="747" bestFit="1" customWidth="1"/>
    <col min="11301" max="11301" width="13.85546875" style="747" customWidth="1"/>
    <col min="11302" max="11302" width="13.85546875" style="747" bestFit="1" customWidth="1"/>
    <col min="11303" max="11303" width="13.85546875" style="747" customWidth="1"/>
    <col min="11304" max="11304" width="13.85546875" style="747" bestFit="1" customWidth="1"/>
    <col min="11305" max="11305" width="13.85546875" style="747" customWidth="1"/>
    <col min="11306" max="11306" width="13.85546875" style="747" bestFit="1" customWidth="1"/>
    <col min="11307" max="11307" width="13.85546875" style="747" customWidth="1"/>
    <col min="11308" max="11308" width="13.85546875" style="747" bestFit="1" customWidth="1"/>
    <col min="11309" max="11309" width="13.85546875" style="747" customWidth="1"/>
    <col min="11310" max="11310" width="13.85546875" style="747" bestFit="1" customWidth="1"/>
    <col min="11311" max="11311" width="13.85546875" style="747" customWidth="1"/>
    <col min="11312" max="11312" width="13.85546875" style="747" bestFit="1" customWidth="1"/>
    <col min="11313" max="11313" width="13.85546875" style="747" customWidth="1"/>
    <col min="11314" max="11314" width="13.85546875" style="747" bestFit="1" customWidth="1"/>
    <col min="11315" max="11315" width="13.85546875" style="747" customWidth="1"/>
    <col min="11316" max="11316" width="13.85546875" style="747" bestFit="1" customWidth="1"/>
    <col min="11317" max="11317" width="13.85546875" style="747" customWidth="1"/>
    <col min="11318" max="11318" width="13.85546875" style="747" bestFit="1" customWidth="1"/>
    <col min="11319" max="11319" width="13.85546875" style="747" customWidth="1"/>
    <col min="11320" max="11320" width="13.85546875" style="747" bestFit="1" customWidth="1"/>
    <col min="11321" max="11321" width="13.85546875" style="747" customWidth="1"/>
    <col min="11322" max="11322" width="13.85546875" style="747" bestFit="1" customWidth="1"/>
    <col min="11323" max="11323" width="13.85546875" style="747" customWidth="1"/>
    <col min="11324" max="11324" width="13.85546875" style="747" bestFit="1" customWidth="1"/>
    <col min="11325" max="11325" width="13.85546875" style="747" customWidth="1"/>
    <col min="11326" max="11326" width="13.85546875" style="747" bestFit="1" customWidth="1"/>
    <col min="11327" max="11327" width="13.85546875" style="747" customWidth="1"/>
    <col min="11328" max="11328" width="13.85546875" style="747" bestFit="1" customWidth="1"/>
    <col min="11329" max="11329" width="13.85546875" style="747" customWidth="1"/>
    <col min="11330" max="11330" width="13.85546875" style="747" bestFit="1" customWidth="1"/>
    <col min="11331" max="11520" width="6.85546875" style="747"/>
    <col min="11521" max="11521" width="6.5703125" style="747" customWidth="1"/>
    <col min="11522" max="11522" width="13.85546875" style="747" bestFit="1" customWidth="1"/>
    <col min="11523" max="11523" width="35.42578125" style="747" customWidth="1"/>
    <col min="11524" max="11524" width="18.7109375" style="747" bestFit="1" customWidth="1"/>
    <col min="11525" max="11525" width="19" style="747" bestFit="1" customWidth="1"/>
    <col min="11526" max="11527" width="11.42578125" style="747" customWidth="1"/>
    <col min="11528" max="11531" width="10.85546875" style="747" customWidth="1"/>
    <col min="11532" max="11543" width="11.5703125" style="747" customWidth="1"/>
    <col min="11544" max="11547" width="13.85546875" style="747" customWidth="1"/>
    <col min="11548" max="11548" width="13.85546875" style="747" bestFit="1" customWidth="1"/>
    <col min="11549" max="11549" width="13.85546875" style="747" customWidth="1"/>
    <col min="11550" max="11550" width="13.85546875" style="747" bestFit="1" customWidth="1"/>
    <col min="11551" max="11551" width="13.85546875" style="747" customWidth="1"/>
    <col min="11552" max="11552" width="13.85546875" style="747" bestFit="1" customWidth="1"/>
    <col min="11553" max="11553" width="13.85546875" style="747" customWidth="1"/>
    <col min="11554" max="11554" width="13.85546875" style="747" bestFit="1" customWidth="1"/>
    <col min="11555" max="11555" width="13.85546875" style="747" customWidth="1"/>
    <col min="11556" max="11556" width="13.85546875" style="747" bestFit="1" customWidth="1"/>
    <col min="11557" max="11557" width="13.85546875" style="747" customWidth="1"/>
    <col min="11558" max="11558" width="13.85546875" style="747" bestFit="1" customWidth="1"/>
    <col min="11559" max="11559" width="13.85546875" style="747" customWidth="1"/>
    <col min="11560" max="11560" width="13.85546875" style="747" bestFit="1" customWidth="1"/>
    <col min="11561" max="11561" width="13.85546875" style="747" customWidth="1"/>
    <col min="11562" max="11562" width="13.85546875" style="747" bestFit="1" customWidth="1"/>
    <col min="11563" max="11563" width="13.85546875" style="747" customWidth="1"/>
    <col min="11564" max="11564" width="13.85546875" style="747" bestFit="1" customWidth="1"/>
    <col min="11565" max="11565" width="13.85546875" style="747" customWidth="1"/>
    <col min="11566" max="11566" width="13.85546875" style="747" bestFit="1" customWidth="1"/>
    <col min="11567" max="11567" width="13.85546875" style="747" customWidth="1"/>
    <col min="11568" max="11568" width="13.85546875" style="747" bestFit="1" customWidth="1"/>
    <col min="11569" max="11569" width="13.85546875" style="747" customWidth="1"/>
    <col min="11570" max="11570" width="13.85546875" style="747" bestFit="1" customWidth="1"/>
    <col min="11571" max="11571" width="13.85546875" style="747" customWidth="1"/>
    <col min="11572" max="11572" width="13.85546875" style="747" bestFit="1" customWidth="1"/>
    <col min="11573" max="11573" width="13.85546875" style="747" customWidth="1"/>
    <col min="11574" max="11574" width="13.85546875" style="747" bestFit="1" customWidth="1"/>
    <col min="11575" max="11575" width="13.85546875" style="747" customWidth="1"/>
    <col min="11576" max="11576" width="13.85546875" style="747" bestFit="1" customWidth="1"/>
    <col min="11577" max="11577" width="13.85546875" style="747" customWidth="1"/>
    <col min="11578" max="11578" width="13.85546875" style="747" bestFit="1" customWidth="1"/>
    <col min="11579" max="11579" width="13.85546875" style="747" customWidth="1"/>
    <col min="11580" max="11580" width="13.85546875" style="747" bestFit="1" customWidth="1"/>
    <col min="11581" max="11581" width="13.85546875" style="747" customWidth="1"/>
    <col min="11582" max="11582" width="13.85546875" style="747" bestFit="1" customWidth="1"/>
    <col min="11583" max="11583" width="13.85546875" style="747" customWidth="1"/>
    <col min="11584" max="11584" width="13.85546875" style="747" bestFit="1" customWidth="1"/>
    <col min="11585" max="11585" width="13.85546875" style="747" customWidth="1"/>
    <col min="11586" max="11586" width="13.85546875" style="747" bestFit="1" customWidth="1"/>
    <col min="11587" max="11776" width="6.85546875" style="747"/>
    <col min="11777" max="11777" width="6.5703125" style="747" customWidth="1"/>
    <col min="11778" max="11778" width="13.85546875" style="747" bestFit="1" customWidth="1"/>
    <col min="11779" max="11779" width="35.42578125" style="747" customWidth="1"/>
    <col min="11780" max="11780" width="18.7109375" style="747" bestFit="1" customWidth="1"/>
    <col min="11781" max="11781" width="19" style="747" bestFit="1" customWidth="1"/>
    <col min="11782" max="11783" width="11.42578125" style="747" customWidth="1"/>
    <col min="11784" max="11787" width="10.85546875" style="747" customWidth="1"/>
    <col min="11788" max="11799" width="11.5703125" style="747" customWidth="1"/>
    <col min="11800" max="11803" width="13.85546875" style="747" customWidth="1"/>
    <col min="11804" max="11804" width="13.85546875" style="747" bestFit="1" customWidth="1"/>
    <col min="11805" max="11805" width="13.85546875" style="747" customWidth="1"/>
    <col min="11806" max="11806" width="13.85546875" style="747" bestFit="1" customWidth="1"/>
    <col min="11807" max="11807" width="13.85546875" style="747" customWidth="1"/>
    <col min="11808" max="11808" width="13.85546875" style="747" bestFit="1" customWidth="1"/>
    <col min="11809" max="11809" width="13.85546875" style="747" customWidth="1"/>
    <col min="11810" max="11810" width="13.85546875" style="747" bestFit="1" customWidth="1"/>
    <col min="11811" max="11811" width="13.85546875" style="747" customWidth="1"/>
    <col min="11812" max="11812" width="13.85546875" style="747" bestFit="1" customWidth="1"/>
    <col min="11813" max="11813" width="13.85546875" style="747" customWidth="1"/>
    <col min="11814" max="11814" width="13.85546875" style="747" bestFit="1" customWidth="1"/>
    <col min="11815" max="11815" width="13.85546875" style="747" customWidth="1"/>
    <col min="11816" max="11816" width="13.85546875" style="747" bestFit="1" customWidth="1"/>
    <col min="11817" max="11817" width="13.85546875" style="747" customWidth="1"/>
    <col min="11818" max="11818" width="13.85546875" style="747" bestFit="1" customWidth="1"/>
    <col min="11819" max="11819" width="13.85546875" style="747" customWidth="1"/>
    <col min="11820" max="11820" width="13.85546875" style="747" bestFit="1" customWidth="1"/>
    <col min="11821" max="11821" width="13.85546875" style="747" customWidth="1"/>
    <col min="11822" max="11822" width="13.85546875" style="747" bestFit="1" customWidth="1"/>
    <col min="11823" max="11823" width="13.85546875" style="747" customWidth="1"/>
    <col min="11824" max="11824" width="13.85546875" style="747" bestFit="1" customWidth="1"/>
    <col min="11825" max="11825" width="13.85546875" style="747" customWidth="1"/>
    <col min="11826" max="11826" width="13.85546875" style="747" bestFit="1" customWidth="1"/>
    <col min="11827" max="11827" width="13.85546875" style="747" customWidth="1"/>
    <col min="11828" max="11828" width="13.85546875" style="747" bestFit="1" customWidth="1"/>
    <col min="11829" max="11829" width="13.85546875" style="747" customWidth="1"/>
    <col min="11830" max="11830" width="13.85546875" style="747" bestFit="1" customWidth="1"/>
    <col min="11831" max="11831" width="13.85546875" style="747" customWidth="1"/>
    <col min="11832" max="11832" width="13.85546875" style="747" bestFit="1" customWidth="1"/>
    <col min="11833" max="11833" width="13.85546875" style="747" customWidth="1"/>
    <col min="11834" max="11834" width="13.85546875" style="747" bestFit="1" customWidth="1"/>
    <col min="11835" max="11835" width="13.85546875" style="747" customWidth="1"/>
    <col min="11836" max="11836" width="13.85546875" style="747" bestFit="1" customWidth="1"/>
    <col min="11837" max="11837" width="13.85546875" style="747" customWidth="1"/>
    <col min="11838" max="11838" width="13.85546875" style="747" bestFit="1" customWidth="1"/>
    <col min="11839" max="11839" width="13.85546875" style="747" customWidth="1"/>
    <col min="11840" max="11840" width="13.85546875" style="747" bestFit="1" customWidth="1"/>
    <col min="11841" max="11841" width="13.85546875" style="747" customWidth="1"/>
    <col min="11842" max="11842" width="13.85546875" style="747" bestFit="1" customWidth="1"/>
    <col min="11843" max="12032" width="6.85546875" style="747"/>
    <col min="12033" max="12033" width="6.5703125" style="747" customWidth="1"/>
    <col min="12034" max="12034" width="13.85546875" style="747" bestFit="1" customWidth="1"/>
    <col min="12035" max="12035" width="35.42578125" style="747" customWidth="1"/>
    <col min="12036" max="12036" width="18.7109375" style="747" bestFit="1" customWidth="1"/>
    <col min="12037" max="12037" width="19" style="747" bestFit="1" customWidth="1"/>
    <col min="12038" max="12039" width="11.42578125" style="747" customWidth="1"/>
    <col min="12040" max="12043" width="10.85546875" style="747" customWidth="1"/>
    <col min="12044" max="12055" width="11.5703125" style="747" customWidth="1"/>
    <col min="12056" max="12059" width="13.85546875" style="747" customWidth="1"/>
    <col min="12060" max="12060" width="13.85546875" style="747" bestFit="1" customWidth="1"/>
    <col min="12061" max="12061" width="13.85546875" style="747" customWidth="1"/>
    <col min="12062" max="12062" width="13.85546875" style="747" bestFit="1" customWidth="1"/>
    <col min="12063" max="12063" width="13.85546875" style="747" customWidth="1"/>
    <col min="12064" max="12064" width="13.85546875" style="747" bestFit="1" customWidth="1"/>
    <col min="12065" max="12065" width="13.85546875" style="747" customWidth="1"/>
    <col min="12066" max="12066" width="13.85546875" style="747" bestFit="1" customWidth="1"/>
    <col min="12067" max="12067" width="13.85546875" style="747" customWidth="1"/>
    <col min="12068" max="12068" width="13.85546875" style="747" bestFit="1" customWidth="1"/>
    <col min="12069" max="12069" width="13.85546875" style="747" customWidth="1"/>
    <col min="12070" max="12070" width="13.85546875" style="747" bestFit="1" customWidth="1"/>
    <col min="12071" max="12071" width="13.85546875" style="747" customWidth="1"/>
    <col min="12072" max="12072" width="13.85546875" style="747" bestFit="1" customWidth="1"/>
    <col min="12073" max="12073" width="13.85546875" style="747" customWidth="1"/>
    <col min="12074" max="12074" width="13.85546875" style="747" bestFit="1" customWidth="1"/>
    <col min="12075" max="12075" width="13.85546875" style="747" customWidth="1"/>
    <col min="12076" max="12076" width="13.85546875" style="747" bestFit="1" customWidth="1"/>
    <col min="12077" max="12077" width="13.85546875" style="747" customWidth="1"/>
    <col min="12078" max="12078" width="13.85546875" style="747" bestFit="1" customWidth="1"/>
    <col min="12079" max="12079" width="13.85546875" style="747" customWidth="1"/>
    <col min="12080" max="12080" width="13.85546875" style="747" bestFit="1" customWidth="1"/>
    <col min="12081" max="12081" width="13.85546875" style="747" customWidth="1"/>
    <col min="12082" max="12082" width="13.85546875" style="747" bestFit="1" customWidth="1"/>
    <col min="12083" max="12083" width="13.85546875" style="747" customWidth="1"/>
    <col min="12084" max="12084" width="13.85546875" style="747" bestFit="1" customWidth="1"/>
    <col min="12085" max="12085" width="13.85546875" style="747" customWidth="1"/>
    <col min="12086" max="12086" width="13.85546875" style="747" bestFit="1" customWidth="1"/>
    <col min="12087" max="12087" width="13.85546875" style="747" customWidth="1"/>
    <col min="12088" max="12088" width="13.85546875" style="747" bestFit="1" customWidth="1"/>
    <col min="12089" max="12089" width="13.85546875" style="747" customWidth="1"/>
    <col min="12090" max="12090" width="13.85546875" style="747" bestFit="1" customWidth="1"/>
    <col min="12091" max="12091" width="13.85546875" style="747" customWidth="1"/>
    <col min="12092" max="12092" width="13.85546875" style="747" bestFit="1" customWidth="1"/>
    <col min="12093" max="12093" width="13.85546875" style="747" customWidth="1"/>
    <col min="12094" max="12094" width="13.85546875" style="747" bestFit="1" customWidth="1"/>
    <col min="12095" max="12095" width="13.85546875" style="747" customWidth="1"/>
    <col min="12096" max="12096" width="13.85546875" style="747" bestFit="1" customWidth="1"/>
    <col min="12097" max="12097" width="13.85546875" style="747" customWidth="1"/>
    <col min="12098" max="12098" width="13.85546875" style="747" bestFit="1" customWidth="1"/>
    <col min="12099" max="12288" width="6.85546875" style="747"/>
    <col min="12289" max="12289" width="6.5703125" style="747" customWidth="1"/>
    <col min="12290" max="12290" width="13.85546875" style="747" bestFit="1" customWidth="1"/>
    <col min="12291" max="12291" width="35.42578125" style="747" customWidth="1"/>
    <col min="12292" max="12292" width="18.7109375" style="747" bestFit="1" customWidth="1"/>
    <col min="12293" max="12293" width="19" style="747" bestFit="1" customWidth="1"/>
    <col min="12294" max="12295" width="11.42578125" style="747" customWidth="1"/>
    <col min="12296" max="12299" width="10.85546875" style="747" customWidth="1"/>
    <col min="12300" max="12311" width="11.5703125" style="747" customWidth="1"/>
    <col min="12312" max="12315" width="13.85546875" style="747" customWidth="1"/>
    <col min="12316" max="12316" width="13.85546875" style="747" bestFit="1" customWidth="1"/>
    <col min="12317" max="12317" width="13.85546875" style="747" customWidth="1"/>
    <col min="12318" max="12318" width="13.85546875" style="747" bestFit="1" customWidth="1"/>
    <col min="12319" max="12319" width="13.85546875" style="747" customWidth="1"/>
    <col min="12320" max="12320" width="13.85546875" style="747" bestFit="1" customWidth="1"/>
    <col min="12321" max="12321" width="13.85546875" style="747" customWidth="1"/>
    <col min="12322" max="12322" width="13.85546875" style="747" bestFit="1" customWidth="1"/>
    <col min="12323" max="12323" width="13.85546875" style="747" customWidth="1"/>
    <col min="12324" max="12324" width="13.85546875" style="747" bestFit="1" customWidth="1"/>
    <col min="12325" max="12325" width="13.85546875" style="747" customWidth="1"/>
    <col min="12326" max="12326" width="13.85546875" style="747" bestFit="1" customWidth="1"/>
    <col min="12327" max="12327" width="13.85546875" style="747" customWidth="1"/>
    <col min="12328" max="12328" width="13.85546875" style="747" bestFit="1" customWidth="1"/>
    <col min="12329" max="12329" width="13.85546875" style="747" customWidth="1"/>
    <col min="12330" max="12330" width="13.85546875" style="747" bestFit="1" customWidth="1"/>
    <col min="12331" max="12331" width="13.85546875" style="747" customWidth="1"/>
    <col min="12332" max="12332" width="13.85546875" style="747" bestFit="1" customWidth="1"/>
    <col min="12333" max="12333" width="13.85546875" style="747" customWidth="1"/>
    <col min="12334" max="12334" width="13.85546875" style="747" bestFit="1" customWidth="1"/>
    <col min="12335" max="12335" width="13.85546875" style="747" customWidth="1"/>
    <col min="12336" max="12336" width="13.85546875" style="747" bestFit="1" customWidth="1"/>
    <col min="12337" max="12337" width="13.85546875" style="747" customWidth="1"/>
    <col min="12338" max="12338" width="13.85546875" style="747" bestFit="1" customWidth="1"/>
    <col min="12339" max="12339" width="13.85546875" style="747" customWidth="1"/>
    <col min="12340" max="12340" width="13.85546875" style="747" bestFit="1" customWidth="1"/>
    <col min="12341" max="12341" width="13.85546875" style="747" customWidth="1"/>
    <col min="12342" max="12342" width="13.85546875" style="747" bestFit="1" customWidth="1"/>
    <col min="12343" max="12343" width="13.85546875" style="747" customWidth="1"/>
    <col min="12344" max="12344" width="13.85546875" style="747" bestFit="1" customWidth="1"/>
    <col min="12345" max="12345" width="13.85546875" style="747" customWidth="1"/>
    <col min="12346" max="12346" width="13.85546875" style="747" bestFit="1" customWidth="1"/>
    <col min="12347" max="12347" width="13.85546875" style="747" customWidth="1"/>
    <col min="12348" max="12348" width="13.85546875" style="747" bestFit="1" customWidth="1"/>
    <col min="12349" max="12349" width="13.85546875" style="747" customWidth="1"/>
    <col min="12350" max="12350" width="13.85546875" style="747" bestFit="1" customWidth="1"/>
    <col min="12351" max="12351" width="13.85546875" style="747" customWidth="1"/>
    <col min="12352" max="12352" width="13.85546875" style="747" bestFit="1" customWidth="1"/>
    <col min="12353" max="12353" width="13.85546875" style="747" customWidth="1"/>
    <col min="12354" max="12354" width="13.85546875" style="747" bestFit="1" customWidth="1"/>
    <col min="12355" max="12544" width="6.85546875" style="747"/>
    <col min="12545" max="12545" width="6.5703125" style="747" customWidth="1"/>
    <col min="12546" max="12546" width="13.85546875" style="747" bestFit="1" customWidth="1"/>
    <col min="12547" max="12547" width="35.42578125" style="747" customWidth="1"/>
    <col min="12548" max="12548" width="18.7109375" style="747" bestFit="1" customWidth="1"/>
    <col min="12549" max="12549" width="19" style="747" bestFit="1" customWidth="1"/>
    <col min="12550" max="12551" width="11.42578125" style="747" customWidth="1"/>
    <col min="12552" max="12555" width="10.85546875" style="747" customWidth="1"/>
    <col min="12556" max="12567" width="11.5703125" style="747" customWidth="1"/>
    <col min="12568" max="12571" width="13.85546875" style="747" customWidth="1"/>
    <col min="12572" max="12572" width="13.85546875" style="747" bestFit="1" customWidth="1"/>
    <col min="12573" max="12573" width="13.85546875" style="747" customWidth="1"/>
    <col min="12574" max="12574" width="13.85546875" style="747" bestFit="1" customWidth="1"/>
    <col min="12575" max="12575" width="13.85546875" style="747" customWidth="1"/>
    <col min="12576" max="12576" width="13.85546875" style="747" bestFit="1" customWidth="1"/>
    <col min="12577" max="12577" width="13.85546875" style="747" customWidth="1"/>
    <col min="12578" max="12578" width="13.85546875" style="747" bestFit="1" customWidth="1"/>
    <col min="12579" max="12579" width="13.85546875" style="747" customWidth="1"/>
    <col min="12580" max="12580" width="13.85546875" style="747" bestFit="1" customWidth="1"/>
    <col min="12581" max="12581" width="13.85546875" style="747" customWidth="1"/>
    <col min="12582" max="12582" width="13.85546875" style="747" bestFit="1" customWidth="1"/>
    <col min="12583" max="12583" width="13.85546875" style="747" customWidth="1"/>
    <col min="12584" max="12584" width="13.85546875" style="747" bestFit="1" customWidth="1"/>
    <col min="12585" max="12585" width="13.85546875" style="747" customWidth="1"/>
    <col min="12586" max="12586" width="13.85546875" style="747" bestFit="1" customWidth="1"/>
    <col min="12587" max="12587" width="13.85546875" style="747" customWidth="1"/>
    <col min="12588" max="12588" width="13.85546875" style="747" bestFit="1" customWidth="1"/>
    <col min="12589" max="12589" width="13.85546875" style="747" customWidth="1"/>
    <col min="12590" max="12590" width="13.85546875" style="747" bestFit="1" customWidth="1"/>
    <col min="12591" max="12591" width="13.85546875" style="747" customWidth="1"/>
    <col min="12592" max="12592" width="13.85546875" style="747" bestFit="1" customWidth="1"/>
    <col min="12593" max="12593" width="13.85546875" style="747" customWidth="1"/>
    <col min="12594" max="12594" width="13.85546875" style="747" bestFit="1" customWidth="1"/>
    <col min="12595" max="12595" width="13.85546875" style="747" customWidth="1"/>
    <col min="12596" max="12596" width="13.85546875" style="747" bestFit="1" customWidth="1"/>
    <col min="12597" max="12597" width="13.85546875" style="747" customWidth="1"/>
    <col min="12598" max="12598" width="13.85546875" style="747" bestFit="1" customWidth="1"/>
    <col min="12599" max="12599" width="13.85546875" style="747" customWidth="1"/>
    <col min="12600" max="12600" width="13.85546875" style="747" bestFit="1" customWidth="1"/>
    <col min="12601" max="12601" width="13.85546875" style="747" customWidth="1"/>
    <col min="12602" max="12602" width="13.85546875" style="747" bestFit="1" customWidth="1"/>
    <col min="12603" max="12603" width="13.85546875" style="747" customWidth="1"/>
    <col min="12604" max="12604" width="13.85546875" style="747" bestFit="1" customWidth="1"/>
    <col min="12605" max="12605" width="13.85546875" style="747" customWidth="1"/>
    <col min="12606" max="12606" width="13.85546875" style="747" bestFit="1" customWidth="1"/>
    <col min="12607" max="12607" width="13.85546875" style="747" customWidth="1"/>
    <col min="12608" max="12608" width="13.85546875" style="747" bestFit="1" customWidth="1"/>
    <col min="12609" max="12609" width="13.85546875" style="747" customWidth="1"/>
    <col min="12610" max="12610" width="13.85546875" style="747" bestFit="1" customWidth="1"/>
    <col min="12611" max="12800" width="6.85546875" style="747"/>
    <col min="12801" max="12801" width="6.5703125" style="747" customWidth="1"/>
    <col min="12802" max="12802" width="13.85546875" style="747" bestFit="1" customWidth="1"/>
    <col min="12803" max="12803" width="35.42578125" style="747" customWidth="1"/>
    <col min="12804" max="12804" width="18.7109375" style="747" bestFit="1" customWidth="1"/>
    <col min="12805" max="12805" width="19" style="747" bestFit="1" customWidth="1"/>
    <col min="12806" max="12807" width="11.42578125" style="747" customWidth="1"/>
    <col min="12808" max="12811" width="10.85546875" style="747" customWidth="1"/>
    <col min="12812" max="12823" width="11.5703125" style="747" customWidth="1"/>
    <col min="12824" max="12827" width="13.85546875" style="747" customWidth="1"/>
    <col min="12828" max="12828" width="13.85546875" style="747" bestFit="1" customWidth="1"/>
    <col min="12829" max="12829" width="13.85546875" style="747" customWidth="1"/>
    <col min="12830" max="12830" width="13.85546875" style="747" bestFit="1" customWidth="1"/>
    <col min="12831" max="12831" width="13.85546875" style="747" customWidth="1"/>
    <col min="12832" max="12832" width="13.85546875" style="747" bestFit="1" customWidth="1"/>
    <col min="12833" max="12833" width="13.85546875" style="747" customWidth="1"/>
    <col min="12834" max="12834" width="13.85546875" style="747" bestFit="1" customWidth="1"/>
    <col min="12835" max="12835" width="13.85546875" style="747" customWidth="1"/>
    <col min="12836" max="12836" width="13.85546875" style="747" bestFit="1" customWidth="1"/>
    <col min="12837" max="12837" width="13.85546875" style="747" customWidth="1"/>
    <col min="12838" max="12838" width="13.85546875" style="747" bestFit="1" customWidth="1"/>
    <col min="12839" max="12839" width="13.85546875" style="747" customWidth="1"/>
    <col min="12840" max="12840" width="13.85546875" style="747" bestFit="1" customWidth="1"/>
    <col min="12841" max="12841" width="13.85546875" style="747" customWidth="1"/>
    <col min="12842" max="12842" width="13.85546875" style="747" bestFit="1" customWidth="1"/>
    <col min="12843" max="12843" width="13.85546875" style="747" customWidth="1"/>
    <col min="12844" max="12844" width="13.85546875" style="747" bestFit="1" customWidth="1"/>
    <col min="12845" max="12845" width="13.85546875" style="747" customWidth="1"/>
    <col min="12846" max="12846" width="13.85546875" style="747" bestFit="1" customWidth="1"/>
    <col min="12847" max="12847" width="13.85546875" style="747" customWidth="1"/>
    <col min="12848" max="12848" width="13.85546875" style="747" bestFit="1" customWidth="1"/>
    <col min="12849" max="12849" width="13.85546875" style="747" customWidth="1"/>
    <col min="12850" max="12850" width="13.85546875" style="747" bestFit="1" customWidth="1"/>
    <col min="12851" max="12851" width="13.85546875" style="747" customWidth="1"/>
    <col min="12852" max="12852" width="13.85546875" style="747" bestFit="1" customWidth="1"/>
    <col min="12853" max="12853" width="13.85546875" style="747" customWidth="1"/>
    <col min="12854" max="12854" width="13.85546875" style="747" bestFit="1" customWidth="1"/>
    <col min="12855" max="12855" width="13.85546875" style="747" customWidth="1"/>
    <col min="12856" max="12856" width="13.85546875" style="747" bestFit="1" customWidth="1"/>
    <col min="12857" max="12857" width="13.85546875" style="747" customWidth="1"/>
    <col min="12858" max="12858" width="13.85546875" style="747" bestFit="1" customWidth="1"/>
    <col min="12859" max="12859" width="13.85546875" style="747" customWidth="1"/>
    <col min="12860" max="12860" width="13.85546875" style="747" bestFit="1" customWidth="1"/>
    <col min="12861" max="12861" width="13.85546875" style="747" customWidth="1"/>
    <col min="12862" max="12862" width="13.85546875" style="747" bestFit="1" customWidth="1"/>
    <col min="12863" max="12863" width="13.85546875" style="747" customWidth="1"/>
    <col min="12864" max="12864" width="13.85546875" style="747" bestFit="1" customWidth="1"/>
    <col min="12865" max="12865" width="13.85546875" style="747" customWidth="1"/>
    <col min="12866" max="12866" width="13.85546875" style="747" bestFit="1" customWidth="1"/>
    <col min="12867" max="13056" width="6.85546875" style="747"/>
    <col min="13057" max="13057" width="6.5703125" style="747" customWidth="1"/>
    <col min="13058" max="13058" width="13.85546875" style="747" bestFit="1" customWidth="1"/>
    <col min="13059" max="13059" width="35.42578125" style="747" customWidth="1"/>
    <col min="13060" max="13060" width="18.7109375" style="747" bestFit="1" customWidth="1"/>
    <col min="13061" max="13061" width="19" style="747" bestFit="1" customWidth="1"/>
    <col min="13062" max="13063" width="11.42578125" style="747" customWidth="1"/>
    <col min="13064" max="13067" width="10.85546875" style="747" customWidth="1"/>
    <col min="13068" max="13079" width="11.5703125" style="747" customWidth="1"/>
    <col min="13080" max="13083" width="13.85546875" style="747" customWidth="1"/>
    <col min="13084" max="13084" width="13.85546875" style="747" bestFit="1" customWidth="1"/>
    <col min="13085" max="13085" width="13.85546875" style="747" customWidth="1"/>
    <col min="13086" max="13086" width="13.85546875" style="747" bestFit="1" customWidth="1"/>
    <col min="13087" max="13087" width="13.85546875" style="747" customWidth="1"/>
    <col min="13088" max="13088" width="13.85546875" style="747" bestFit="1" customWidth="1"/>
    <col min="13089" max="13089" width="13.85546875" style="747" customWidth="1"/>
    <col min="13090" max="13090" width="13.85546875" style="747" bestFit="1" customWidth="1"/>
    <col min="13091" max="13091" width="13.85546875" style="747" customWidth="1"/>
    <col min="13092" max="13092" width="13.85546875" style="747" bestFit="1" customWidth="1"/>
    <col min="13093" max="13093" width="13.85546875" style="747" customWidth="1"/>
    <col min="13094" max="13094" width="13.85546875" style="747" bestFit="1" customWidth="1"/>
    <col min="13095" max="13095" width="13.85546875" style="747" customWidth="1"/>
    <col min="13096" max="13096" width="13.85546875" style="747" bestFit="1" customWidth="1"/>
    <col min="13097" max="13097" width="13.85546875" style="747" customWidth="1"/>
    <col min="13098" max="13098" width="13.85546875" style="747" bestFit="1" customWidth="1"/>
    <col min="13099" max="13099" width="13.85546875" style="747" customWidth="1"/>
    <col min="13100" max="13100" width="13.85546875" style="747" bestFit="1" customWidth="1"/>
    <col min="13101" max="13101" width="13.85546875" style="747" customWidth="1"/>
    <col min="13102" max="13102" width="13.85546875" style="747" bestFit="1" customWidth="1"/>
    <col min="13103" max="13103" width="13.85546875" style="747" customWidth="1"/>
    <col min="13104" max="13104" width="13.85546875" style="747" bestFit="1" customWidth="1"/>
    <col min="13105" max="13105" width="13.85546875" style="747" customWidth="1"/>
    <col min="13106" max="13106" width="13.85546875" style="747" bestFit="1" customWidth="1"/>
    <col min="13107" max="13107" width="13.85546875" style="747" customWidth="1"/>
    <col min="13108" max="13108" width="13.85546875" style="747" bestFit="1" customWidth="1"/>
    <col min="13109" max="13109" width="13.85546875" style="747" customWidth="1"/>
    <col min="13110" max="13110" width="13.85546875" style="747" bestFit="1" customWidth="1"/>
    <col min="13111" max="13111" width="13.85546875" style="747" customWidth="1"/>
    <col min="13112" max="13112" width="13.85546875" style="747" bestFit="1" customWidth="1"/>
    <col min="13113" max="13113" width="13.85546875" style="747" customWidth="1"/>
    <col min="13114" max="13114" width="13.85546875" style="747" bestFit="1" customWidth="1"/>
    <col min="13115" max="13115" width="13.85546875" style="747" customWidth="1"/>
    <col min="13116" max="13116" width="13.85546875" style="747" bestFit="1" customWidth="1"/>
    <col min="13117" max="13117" width="13.85546875" style="747" customWidth="1"/>
    <col min="13118" max="13118" width="13.85546875" style="747" bestFit="1" customWidth="1"/>
    <col min="13119" max="13119" width="13.85546875" style="747" customWidth="1"/>
    <col min="13120" max="13120" width="13.85546875" style="747" bestFit="1" customWidth="1"/>
    <col min="13121" max="13121" width="13.85546875" style="747" customWidth="1"/>
    <col min="13122" max="13122" width="13.85546875" style="747" bestFit="1" customWidth="1"/>
    <col min="13123" max="13312" width="6.85546875" style="747"/>
    <col min="13313" max="13313" width="6.5703125" style="747" customWidth="1"/>
    <col min="13314" max="13314" width="13.85546875" style="747" bestFit="1" customWidth="1"/>
    <col min="13315" max="13315" width="35.42578125" style="747" customWidth="1"/>
    <col min="13316" max="13316" width="18.7109375" style="747" bestFit="1" customWidth="1"/>
    <col min="13317" max="13317" width="19" style="747" bestFit="1" customWidth="1"/>
    <col min="13318" max="13319" width="11.42578125" style="747" customWidth="1"/>
    <col min="13320" max="13323" width="10.85546875" style="747" customWidth="1"/>
    <col min="13324" max="13335" width="11.5703125" style="747" customWidth="1"/>
    <col min="13336" max="13339" width="13.85546875" style="747" customWidth="1"/>
    <col min="13340" max="13340" width="13.85546875" style="747" bestFit="1" customWidth="1"/>
    <col min="13341" max="13341" width="13.85546875" style="747" customWidth="1"/>
    <col min="13342" max="13342" width="13.85546875" style="747" bestFit="1" customWidth="1"/>
    <col min="13343" max="13343" width="13.85546875" style="747" customWidth="1"/>
    <col min="13344" max="13344" width="13.85546875" style="747" bestFit="1" customWidth="1"/>
    <col min="13345" max="13345" width="13.85546875" style="747" customWidth="1"/>
    <col min="13346" max="13346" width="13.85546875" style="747" bestFit="1" customWidth="1"/>
    <col min="13347" max="13347" width="13.85546875" style="747" customWidth="1"/>
    <col min="13348" max="13348" width="13.85546875" style="747" bestFit="1" customWidth="1"/>
    <col min="13349" max="13349" width="13.85546875" style="747" customWidth="1"/>
    <col min="13350" max="13350" width="13.85546875" style="747" bestFit="1" customWidth="1"/>
    <col min="13351" max="13351" width="13.85546875" style="747" customWidth="1"/>
    <col min="13352" max="13352" width="13.85546875" style="747" bestFit="1" customWidth="1"/>
    <col min="13353" max="13353" width="13.85546875" style="747" customWidth="1"/>
    <col min="13354" max="13354" width="13.85546875" style="747" bestFit="1" customWidth="1"/>
    <col min="13355" max="13355" width="13.85546875" style="747" customWidth="1"/>
    <col min="13356" max="13356" width="13.85546875" style="747" bestFit="1" customWidth="1"/>
    <col min="13357" max="13357" width="13.85546875" style="747" customWidth="1"/>
    <col min="13358" max="13358" width="13.85546875" style="747" bestFit="1" customWidth="1"/>
    <col min="13359" max="13359" width="13.85546875" style="747" customWidth="1"/>
    <col min="13360" max="13360" width="13.85546875" style="747" bestFit="1" customWidth="1"/>
    <col min="13361" max="13361" width="13.85546875" style="747" customWidth="1"/>
    <col min="13362" max="13362" width="13.85546875" style="747" bestFit="1" customWidth="1"/>
    <col min="13363" max="13363" width="13.85546875" style="747" customWidth="1"/>
    <col min="13364" max="13364" width="13.85546875" style="747" bestFit="1" customWidth="1"/>
    <col min="13365" max="13365" width="13.85546875" style="747" customWidth="1"/>
    <col min="13366" max="13366" width="13.85546875" style="747" bestFit="1" customWidth="1"/>
    <col min="13367" max="13367" width="13.85546875" style="747" customWidth="1"/>
    <col min="13368" max="13368" width="13.85546875" style="747" bestFit="1" customWidth="1"/>
    <col min="13369" max="13369" width="13.85546875" style="747" customWidth="1"/>
    <col min="13370" max="13370" width="13.85546875" style="747" bestFit="1" customWidth="1"/>
    <col min="13371" max="13371" width="13.85546875" style="747" customWidth="1"/>
    <col min="13372" max="13372" width="13.85546875" style="747" bestFit="1" customWidth="1"/>
    <col min="13373" max="13373" width="13.85546875" style="747" customWidth="1"/>
    <col min="13374" max="13374" width="13.85546875" style="747" bestFit="1" customWidth="1"/>
    <col min="13375" max="13375" width="13.85546875" style="747" customWidth="1"/>
    <col min="13376" max="13376" width="13.85546875" style="747" bestFit="1" customWidth="1"/>
    <col min="13377" max="13377" width="13.85546875" style="747" customWidth="1"/>
    <col min="13378" max="13378" width="13.85546875" style="747" bestFit="1" customWidth="1"/>
    <col min="13379" max="13568" width="6.85546875" style="747"/>
    <col min="13569" max="13569" width="6.5703125" style="747" customWidth="1"/>
    <col min="13570" max="13570" width="13.85546875" style="747" bestFit="1" customWidth="1"/>
    <col min="13571" max="13571" width="35.42578125" style="747" customWidth="1"/>
    <col min="13572" max="13572" width="18.7109375" style="747" bestFit="1" customWidth="1"/>
    <col min="13573" max="13573" width="19" style="747" bestFit="1" customWidth="1"/>
    <col min="13574" max="13575" width="11.42578125" style="747" customWidth="1"/>
    <col min="13576" max="13579" width="10.85546875" style="747" customWidth="1"/>
    <col min="13580" max="13591" width="11.5703125" style="747" customWidth="1"/>
    <col min="13592" max="13595" width="13.85546875" style="747" customWidth="1"/>
    <col min="13596" max="13596" width="13.85546875" style="747" bestFit="1" customWidth="1"/>
    <col min="13597" max="13597" width="13.85546875" style="747" customWidth="1"/>
    <col min="13598" max="13598" width="13.85546875" style="747" bestFit="1" customWidth="1"/>
    <col min="13599" max="13599" width="13.85546875" style="747" customWidth="1"/>
    <col min="13600" max="13600" width="13.85546875" style="747" bestFit="1" customWidth="1"/>
    <col min="13601" max="13601" width="13.85546875" style="747" customWidth="1"/>
    <col min="13602" max="13602" width="13.85546875" style="747" bestFit="1" customWidth="1"/>
    <col min="13603" max="13603" width="13.85546875" style="747" customWidth="1"/>
    <col min="13604" max="13604" width="13.85546875" style="747" bestFit="1" customWidth="1"/>
    <col min="13605" max="13605" width="13.85546875" style="747" customWidth="1"/>
    <col min="13606" max="13606" width="13.85546875" style="747" bestFit="1" customWidth="1"/>
    <col min="13607" max="13607" width="13.85546875" style="747" customWidth="1"/>
    <col min="13608" max="13608" width="13.85546875" style="747" bestFit="1" customWidth="1"/>
    <col min="13609" max="13609" width="13.85546875" style="747" customWidth="1"/>
    <col min="13610" max="13610" width="13.85546875" style="747" bestFit="1" customWidth="1"/>
    <col min="13611" max="13611" width="13.85546875" style="747" customWidth="1"/>
    <col min="13612" max="13612" width="13.85546875" style="747" bestFit="1" customWidth="1"/>
    <col min="13613" max="13613" width="13.85546875" style="747" customWidth="1"/>
    <col min="13614" max="13614" width="13.85546875" style="747" bestFit="1" customWidth="1"/>
    <col min="13615" max="13615" width="13.85546875" style="747" customWidth="1"/>
    <col min="13616" max="13616" width="13.85546875" style="747" bestFit="1" customWidth="1"/>
    <col min="13617" max="13617" width="13.85546875" style="747" customWidth="1"/>
    <col min="13618" max="13618" width="13.85546875" style="747" bestFit="1" customWidth="1"/>
    <col min="13619" max="13619" width="13.85546875" style="747" customWidth="1"/>
    <col min="13620" max="13620" width="13.85546875" style="747" bestFit="1" customWidth="1"/>
    <col min="13621" max="13621" width="13.85546875" style="747" customWidth="1"/>
    <col min="13622" max="13622" width="13.85546875" style="747" bestFit="1" customWidth="1"/>
    <col min="13623" max="13623" width="13.85546875" style="747" customWidth="1"/>
    <col min="13624" max="13624" width="13.85546875" style="747" bestFit="1" customWidth="1"/>
    <col min="13625" max="13625" width="13.85546875" style="747" customWidth="1"/>
    <col min="13626" max="13626" width="13.85546875" style="747" bestFit="1" customWidth="1"/>
    <col min="13627" max="13627" width="13.85546875" style="747" customWidth="1"/>
    <col min="13628" max="13628" width="13.85546875" style="747" bestFit="1" customWidth="1"/>
    <col min="13629" max="13629" width="13.85546875" style="747" customWidth="1"/>
    <col min="13630" max="13630" width="13.85546875" style="747" bestFit="1" customWidth="1"/>
    <col min="13631" max="13631" width="13.85546875" style="747" customWidth="1"/>
    <col min="13632" max="13632" width="13.85546875" style="747" bestFit="1" customWidth="1"/>
    <col min="13633" max="13633" width="13.85546875" style="747" customWidth="1"/>
    <col min="13634" max="13634" width="13.85546875" style="747" bestFit="1" customWidth="1"/>
    <col min="13635" max="13824" width="6.85546875" style="747"/>
    <col min="13825" max="13825" width="6.5703125" style="747" customWidth="1"/>
    <col min="13826" max="13826" width="13.85546875" style="747" bestFit="1" customWidth="1"/>
    <col min="13827" max="13827" width="35.42578125" style="747" customWidth="1"/>
    <col min="13828" max="13828" width="18.7109375" style="747" bestFit="1" customWidth="1"/>
    <col min="13829" max="13829" width="19" style="747" bestFit="1" customWidth="1"/>
    <col min="13830" max="13831" width="11.42578125" style="747" customWidth="1"/>
    <col min="13832" max="13835" width="10.85546875" style="747" customWidth="1"/>
    <col min="13836" max="13847" width="11.5703125" style="747" customWidth="1"/>
    <col min="13848" max="13851" width="13.85546875" style="747" customWidth="1"/>
    <col min="13852" max="13852" width="13.85546875" style="747" bestFit="1" customWidth="1"/>
    <col min="13853" max="13853" width="13.85546875" style="747" customWidth="1"/>
    <col min="13854" max="13854" width="13.85546875" style="747" bestFit="1" customWidth="1"/>
    <col min="13855" max="13855" width="13.85546875" style="747" customWidth="1"/>
    <col min="13856" max="13856" width="13.85546875" style="747" bestFit="1" customWidth="1"/>
    <col min="13857" max="13857" width="13.85546875" style="747" customWidth="1"/>
    <col min="13858" max="13858" width="13.85546875" style="747" bestFit="1" customWidth="1"/>
    <col min="13859" max="13859" width="13.85546875" style="747" customWidth="1"/>
    <col min="13860" max="13860" width="13.85546875" style="747" bestFit="1" customWidth="1"/>
    <col min="13861" max="13861" width="13.85546875" style="747" customWidth="1"/>
    <col min="13862" max="13862" width="13.85546875" style="747" bestFit="1" customWidth="1"/>
    <col min="13863" max="13863" width="13.85546875" style="747" customWidth="1"/>
    <col min="13864" max="13864" width="13.85546875" style="747" bestFit="1" customWidth="1"/>
    <col min="13865" max="13865" width="13.85546875" style="747" customWidth="1"/>
    <col min="13866" max="13866" width="13.85546875" style="747" bestFit="1" customWidth="1"/>
    <col min="13867" max="13867" width="13.85546875" style="747" customWidth="1"/>
    <col min="13868" max="13868" width="13.85546875" style="747" bestFit="1" customWidth="1"/>
    <col min="13869" max="13869" width="13.85546875" style="747" customWidth="1"/>
    <col min="13870" max="13870" width="13.85546875" style="747" bestFit="1" customWidth="1"/>
    <col min="13871" max="13871" width="13.85546875" style="747" customWidth="1"/>
    <col min="13872" max="13872" width="13.85546875" style="747" bestFit="1" customWidth="1"/>
    <col min="13873" max="13873" width="13.85546875" style="747" customWidth="1"/>
    <col min="13874" max="13874" width="13.85546875" style="747" bestFit="1" customWidth="1"/>
    <col min="13875" max="13875" width="13.85546875" style="747" customWidth="1"/>
    <col min="13876" max="13876" width="13.85546875" style="747" bestFit="1" customWidth="1"/>
    <col min="13877" max="13877" width="13.85546875" style="747" customWidth="1"/>
    <col min="13878" max="13878" width="13.85546875" style="747" bestFit="1" customWidth="1"/>
    <col min="13879" max="13879" width="13.85546875" style="747" customWidth="1"/>
    <col min="13880" max="13880" width="13.85546875" style="747" bestFit="1" customWidth="1"/>
    <col min="13881" max="13881" width="13.85546875" style="747" customWidth="1"/>
    <col min="13882" max="13882" width="13.85546875" style="747" bestFit="1" customWidth="1"/>
    <col min="13883" max="13883" width="13.85546875" style="747" customWidth="1"/>
    <col min="13884" max="13884" width="13.85546875" style="747" bestFit="1" customWidth="1"/>
    <col min="13885" max="13885" width="13.85546875" style="747" customWidth="1"/>
    <col min="13886" max="13886" width="13.85546875" style="747" bestFit="1" customWidth="1"/>
    <col min="13887" max="13887" width="13.85546875" style="747" customWidth="1"/>
    <col min="13888" max="13888" width="13.85546875" style="747" bestFit="1" customWidth="1"/>
    <col min="13889" max="13889" width="13.85546875" style="747" customWidth="1"/>
    <col min="13890" max="13890" width="13.85546875" style="747" bestFit="1" customWidth="1"/>
    <col min="13891" max="14080" width="6.85546875" style="747"/>
    <col min="14081" max="14081" width="6.5703125" style="747" customWidth="1"/>
    <col min="14082" max="14082" width="13.85546875" style="747" bestFit="1" customWidth="1"/>
    <col min="14083" max="14083" width="35.42578125" style="747" customWidth="1"/>
    <col min="14084" max="14084" width="18.7109375" style="747" bestFit="1" customWidth="1"/>
    <col min="14085" max="14085" width="19" style="747" bestFit="1" customWidth="1"/>
    <col min="14086" max="14087" width="11.42578125" style="747" customWidth="1"/>
    <col min="14088" max="14091" width="10.85546875" style="747" customWidth="1"/>
    <col min="14092" max="14103" width="11.5703125" style="747" customWidth="1"/>
    <col min="14104" max="14107" width="13.85546875" style="747" customWidth="1"/>
    <col min="14108" max="14108" width="13.85546875" style="747" bestFit="1" customWidth="1"/>
    <col min="14109" max="14109" width="13.85546875" style="747" customWidth="1"/>
    <col min="14110" max="14110" width="13.85546875" style="747" bestFit="1" customWidth="1"/>
    <col min="14111" max="14111" width="13.85546875" style="747" customWidth="1"/>
    <col min="14112" max="14112" width="13.85546875" style="747" bestFit="1" customWidth="1"/>
    <col min="14113" max="14113" width="13.85546875" style="747" customWidth="1"/>
    <col min="14114" max="14114" width="13.85546875" style="747" bestFit="1" customWidth="1"/>
    <col min="14115" max="14115" width="13.85546875" style="747" customWidth="1"/>
    <col min="14116" max="14116" width="13.85546875" style="747" bestFit="1" customWidth="1"/>
    <col min="14117" max="14117" width="13.85546875" style="747" customWidth="1"/>
    <col min="14118" max="14118" width="13.85546875" style="747" bestFit="1" customWidth="1"/>
    <col min="14119" max="14119" width="13.85546875" style="747" customWidth="1"/>
    <col min="14120" max="14120" width="13.85546875" style="747" bestFit="1" customWidth="1"/>
    <col min="14121" max="14121" width="13.85546875" style="747" customWidth="1"/>
    <col min="14122" max="14122" width="13.85546875" style="747" bestFit="1" customWidth="1"/>
    <col min="14123" max="14123" width="13.85546875" style="747" customWidth="1"/>
    <col min="14124" max="14124" width="13.85546875" style="747" bestFit="1" customWidth="1"/>
    <col min="14125" max="14125" width="13.85546875" style="747" customWidth="1"/>
    <col min="14126" max="14126" width="13.85546875" style="747" bestFit="1" customWidth="1"/>
    <col min="14127" max="14127" width="13.85546875" style="747" customWidth="1"/>
    <col min="14128" max="14128" width="13.85546875" style="747" bestFit="1" customWidth="1"/>
    <col min="14129" max="14129" width="13.85546875" style="747" customWidth="1"/>
    <col min="14130" max="14130" width="13.85546875" style="747" bestFit="1" customWidth="1"/>
    <col min="14131" max="14131" width="13.85546875" style="747" customWidth="1"/>
    <col min="14132" max="14132" width="13.85546875" style="747" bestFit="1" customWidth="1"/>
    <col min="14133" max="14133" width="13.85546875" style="747" customWidth="1"/>
    <col min="14134" max="14134" width="13.85546875" style="747" bestFit="1" customWidth="1"/>
    <col min="14135" max="14135" width="13.85546875" style="747" customWidth="1"/>
    <col min="14136" max="14136" width="13.85546875" style="747" bestFit="1" customWidth="1"/>
    <col min="14137" max="14137" width="13.85546875" style="747" customWidth="1"/>
    <col min="14138" max="14138" width="13.85546875" style="747" bestFit="1" customWidth="1"/>
    <col min="14139" max="14139" width="13.85546875" style="747" customWidth="1"/>
    <col min="14140" max="14140" width="13.85546875" style="747" bestFit="1" customWidth="1"/>
    <col min="14141" max="14141" width="13.85546875" style="747" customWidth="1"/>
    <col min="14142" max="14142" width="13.85546875" style="747" bestFit="1" customWidth="1"/>
    <col min="14143" max="14143" width="13.85546875" style="747" customWidth="1"/>
    <col min="14144" max="14144" width="13.85546875" style="747" bestFit="1" customWidth="1"/>
    <col min="14145" max="14145" width="13.85546875" style="747" customWidth="1"/>
    <col min="14146" max="14146" width="13.85546875" style="747" bestFit="1" customWidth="1"/>
    <col min="14147" max="14336" width="6.85546875" style="747"/>
    <col min="14337" max="14337" width="6.5703125" style="747" customWidth="1"/>
    <col min="14338" max="14338" width="13.85546875" style="747" bestFit="1" customWidth="1"/>
    <col min="14339" max="14339" width="35.42578125" style="747" customWidth="1"/>
    <col min="14340" max="14340" width="18.7109375" style="747" bestFit="1" customWidth="1"/>
    <col min="14341" max="14341" width="19" style="747" bestFit="1" customWidth="1"/>
    <col min="14342" max="14343" width="11.42578125" style="747" customWidth="1"/>
    <col min="14344" max="14347" width="10.85546875" style="747" customWidth="1"/>
    <col min="14348" max="14359" width="11.5703125" style="747" customWidth="1"/>
    <col min="14360" max="14363" width="13.85546875" style="747" customWidth="1"/>
    <col min="14364" max="14364" width="13.85546875" style="747" bestFit="1" customWidth="1"/>
    <col min="14365" max="14365" width="13.85546875" style="747" customWidth="1"/>
    <col min="14366" max="14366" width="13.85546875" style="747" bestFit="1" customWidth="1"/>
    <col min="14367" max="14367" width="13.85546875" style="747" customWidth="1"/>
    <col min="14368" max="14368" width="13.85546875" style="747" bestFit="1" customWidth="1"/>
    <col min="14369" max="14369" width="13.85546875" style="747" customWidth="1"/>
    <col min="14370" max="14370" width="13.85546875" style="747" bestFit="1" customWidth="1"/>
    <col min="14371" max="14371" width="13.85546875" style="747" customWidth="1"/>
    <col min="14372" max="14372" width="13.85546875" style="747" bestFit="1" customWidth="1"/>
    <col min="14373" max="14373" width="13.85546875" style="747" customWidth="1"/>
    <col min="14374" max="14374" width="13.85546875" style="747" bestFit="1" customWidth="1"/>
    <col min="14375" max="14375" width="13.85546875" style="747" customWidth="1"/>
    <col min="14376" max="14376" width="13.85546875" style="747" bestFit="1" customWidth="1"/>
    <col min="14377" max="14377" width="13.85546875" style="747" customWidth="1"/>
    <col min="14378" max="14378" width="13.85546875" style="747" bestFit="1" customWidth="1"/>
    <col min="14379" max="14379" width="13.85546875" style="747" customWidth="1"/>
    <col min="14380" max="14380" width="13.85546875" style="747" bestFit="1" customWidth="1"/>
    <col min="14381" max="14381" width="13.85546875" style="747" customWidth="1"/>
    <col min="14382" max="14382" width="13.85546875" style="747" bestFit="1" customWidth="1"/>
    <col min="14383" max="14383" width="13.85546875" style="747" customWidth="1"/>
    <col min="14384" max="14384" width="13.85546875" style="747" bestFit="1" customWidth="1"/>
    <col min="14385" max="14385" width="13.85546875" style="747" customWidth="1"/>
    <col min="14386" max="14386" width="13.85546875" style="747" bestFit="1" customWidth="1"/>
    <col min="14387" max="14387" width="13.85546875" style="747" customWidth="1"/>
    <col min="14388" max="14388" width="13.85546875" style="747" bestFit="1" customWidth="1"/>
    <col min="14389" max="14389" width="13.85546875" style="747" customWidth="1"/>
    <col min="14390" max="14390" width="13.85546875" style="747" bestFit="1" customWidth="1"/>
    <col min="14391" max="14391" width="13.85546875" style="747" customWidth="1"/>
    <col min="14392" max="14392" width="13.85546875" style="747" bestFit="1" customWidth="1"/>
    <col min="14393" max="14393" width="13.85546875" style="747" customWidth="1"/>
    <col min="14394" max="14394" width="13.85546875" style="747" bestFit="1" customWidth="1"/>
    <col min="14395" max="14395" width="13.85546875" style="747" customWidth="1"/>
    <col min="14396" max="14396" width="13.85546875" style="747" bestFit="1" customWidth="1"/>
    <col min="14397" max="14397" width="13.85546875" style="747" customWidth="1"/>
    <col min="14398" max="14398" width="13.85546875" style="747" bestFit="1" customWidth="1"/>
    <col min="14399" max="14399" width="13.85546875" style="747" customWidth="1"/>
    <col min="14400" max="14400" width="13.85546875" style="747" bestFit="1" customWidth="1"/>
    <col min="14401" max="14401" width="13.85546875" style="747" customWidth="1"/>
    <col min="14402" max="14402" width="13.85546875" style="747" bestFit="1" customWidth="1"/>
    <col min="14403" max="14592" width="6.85546875" style="747"/>
    <col min="14593" max="14593" width="6.5703125" style="747" customWidth="1"/>
    <col min="14594" max="14594" width="13.85546875" style="747" bestFit="1" customWidth="1"/>
    <col min="14595" max="14595" width="35.42578125" style="747" customWidth="1"/>
    <col min="14596" max="14596" width="18.7109375" style="747" bestFit="1" customWidth="1"/>
    <col min="14597" max="14597" width="19" style="747" bestFit="1" customWidth="1"/>
    <col min="14598" max="14599" width="11.42578125" style="747" customWidth="1"/>
    <col min="14600" max="14603" width="10.85546875" style="747" customWidth="1"/>
    <col min="14604" max="14615" width="11.5703125" style="747" customWidth="1"/>
    <col min="14616" max="14619" width="13.85546875" style="747" customWidth="1"/>
    <col min="14620" max="14620" width="13.85546875" style="747" bestFit="1" customWidth="1"/>
    <col min="14621" max="14621" width="13.85546875" style="747" customWidth="1"/>
    <col min="14622" max="14622" width="13.85546875" style="747" bestFit="1" customWidth="1"/>
    <col min="14623" max="14623" width="13.85546875" style="747" customWidth="1"/>
    <col min="14624" max="14624" width="13.85546875" style="747" bestFit="1" customWidth="1"/>
    <col min="14625" max="14625" width="13.85546875" style="747" customWidth="1"/>
    <col min="14626" max="14626" width="13.85546875" style="747" bestFit="1" customWidth="1"/>
    <col min="14627" max="14627" width="13.85546875" style="747" customWidth="1"/>
    <col min="14628" max="14628" width="13.85546875" style="747" bestFit="1" customWidth="1"/>
    <col min="14629" max="14629" width="13.85546875" style="747" customWidth="1"/>
    <col min="14630" max="14630" width="13.85546875" style="747" bestFit="1" customWidth="1"/>
    <col min="14631" max="14631" width="13.85546875" style="747" customWidth="1"/>
    <col min="14632" max="14632" width="13.85546875" style="747" bestFit="1" customWidth="1"/>
    <col min="14633" max="14633" width="13.85546875" style="747" customWidth="1"/>
    <col min="14634" max="14634" width="13.85546875" style="747" bestFit="1" customWidth="1"/>
    <col min="14635" max="14635" width="13.85546875" style="747" customWidth="1"/>
    <col min="14636" max="14636" width="13.85546875" style="747" bestFit="1" customWidth="1"/>
    <col min="14637" max="14637" width="13.85546875" style="747" customWidth="1"/>
    <col min="14638" max="14638" width="13.85546875" style="747" bestFit="1" customWidth="1"/>
    <col min="14639" max="14639" width="13.85546875" style="747" customWidth="1"/>
    <col min="14640" max="14640" width="13.85546875" style="747" bestFit="1" customWidth="1"/>
    <col min="14641" max="14641" width="13.85546875" style="747" customWidth="1"/>
    <col min="14642" max="14642" width="13.85546875" style="747" bestFit="1" customWidth="1"/>
    <col min="14643" max="14643" width="13.85546875" style="747" customWidth="1"/>
    <col min="14644" max="14644" width="13.85546875" style="747" bestFit="1" customWidth="1"/>
    <col min="14645" max="14645" width="13.85546875" style="747" customWidth="1"/>
    <col min="14646" max="14646" width="13.85546875" style="747" bestFit="1" customWidth="1"/>
    <col min="14647" max="14647" width="13.85546875" style="747" customWidth="1"/>
    <col min="14648" max="14648" width="13.85546875" style="747" bestFit="1" customWidth="1"/>
    <col min="14649" max="14649" width="13.85546875" style="747" customWidth="1"/>
    <col min="14650" max="14650" width="13.85546875" style="747" bestFit="1" customWidth="1"/>
    <col min="14651" max="14651" width="13.85546875" style="747" customWidth="1"/>
    <col min="14652" max="14652" width="13.85546875" style="747" bestFit="1" customWidth="1"/>
    <col min="14653" max="14653" width="13.85546875" style="747" customWidth="1"/>
    <col min="14654" max="14654" width="13.85546875" style="747" bestFit="1" customWidth="1"/>
    <col min="14655" max="14655" width="13.85546875" style="747" customWidth="1"/>
    <col min="14656" max="14656" width="13.85546875" style="747" bestFit="1" customWidth="1"/>
    <col min="14657" max="14657" width="13.85546875" style="747" customWidth="1"/>
    <col min="14658" max="14658" width="13.85546875" style="747" bestFit="1" customWidth="1"/>
    <col min="14659" max="14848" width="6.85546875" style="747"/>
    <col min="14849" max="14849" width="6.5703125" style="747" customWidth="1"/>
    <col min="14850" max="14850" width="13.85546875" style="747" bestFit="1" customWidth="1"/>
    <col min="14851" max="14851" width="35.42578125" style="747" customWidth="1"/>
    <col min="14852" max="14852" width="18.7109375" style="747" bestFit="1" customWidth="1"/>
    <col min="14853" max="14853" width="19" style="747" bestFit="1" customWidth="1"/>
    <col min="14854" max="14855" width="11.42578125" style="747" customWidth="1"/>
    <col min="14856" max="14859" width="10.85546875" style="747" customWidth="1"/>
    <col min="14860" max="14871" width="11.5703125" style="747" customWidth="1"/>
    <col min="14872" max="14875" width="13.85546875" style="747" customWidth="1"/>
    <col min="14876" max="14876" width="13.85546875" style="747" bestFit="1" customWidth="1"/>
    <col min="14877" max="14877" width="13.85546875" style="747" customWidth="1"/>
    <col min="14878" max="14878" width="13.85546875" style="747" bestFit="1" customWidth="1"/>
    <col min="14879" max="14879" width="13.85546875" style="747" customWidth="1"/>
    <col min="14880" max="14880" width="13.85546875" style="747" bestFit="1" customWidth="1"/>
    <col min="14881" max="14881" width="13.85546875" style="747" customWidth="1"/>
    <col min="14882" max="14882" width="13.85546875" style="747" bestFit="1" customWidth="1"/>
    <col min="14883" max="14883" width="13.85546875" style="747" customWidth="1"/>
    <col min="14884" max="14884" width="13.85546875" style="747" bestFit="1" customWidth="1"/>
    <col min="14885" max="14885" width="13.85546875" style="747" customWidth="1"/>
    <col min="14886" max="14886" width="13.85546875" style="747" bestFit="1" customWidth="1"/>
    <col min="14887" max="14887" width="13.85546875" style="747" customWidth="1"/>
    <col min="14888" max="14888" width="13.85546875" style="747" bestFit="1" customWidth="1"/>
    <col min="14889" max="14889" width="13.85546875" style="747" customWidth="1"/>
    <col min="14890" max="14890" width="13.85546875" style="747" bestFit="1" customWidth="1"/>
    <col min="14891" max="14891" width="13.85546875" style="747" customWidth="1"/>
    <col min="14892" max="14892" width="13.85546875" style="747" bestFit="1" customWidth="1"/>
    <col min="14893" max="14893" width="13.85546875" style="747" customWidth="1"/>
    <col min="14894" max="14894" width="13.85546875" style="747" bestFit="1" customWidth="1"/>
    <col min="14895" max="14895" width="13.85546875" style="747" customWidth="1"/>
    <col min="14896" max="14896" width="13.85546875" style="747" bestFit="1" customWidth="1"/>
    <col min="14897" max="14897" width="13.85546875" style="747" customWidth="1"/>
    <col min="14898" max="14898" width="13.85546875" style="747" bestFit="1" customWidth="1"/>
    <col min="14899" max="14899" width="13.85546875" style="747" customWidth="1"/>
    <col min="14900" max="14900" width="13.85546875" style="747" bestFit="1" customWidth="1"/>
    <col min="14901" max="14901" width="13.85546875" style="747" customWidth="1"/>
    <col min="14902" max="14902" width="13.85546875" style="747" bestFit="1" customWidth="1"/>
    <col min="14903" max="14903" width="13.85546875" style="747" customWidth="1"/>
    <col min="14904" max="14904" width="13.85546875" style="747" bestFit="1" customWidth="1"/>
    <col min="14905" max="14905" width="13.85546875" style="747" customWidth="1"/>
    <col min="14906" max="14906" width="13.85546875" style="747" bestFit="1" customWidth="1"/>
    <col min="14907" max="14907" width="13.85546875" style="747" customWidth="1"/>
    <col min="14908" max="14908" width="13.85546875" style="747" bestFit="1" customWidth="1"/>
    <col min="14909" max="14909" width="13.85546875" style="747" customWidth="1"/>
    <col min="14910" max="14910" width="13.85546875" style="747" bestFit="1" customWidth="1"/>
    <col min="14911" max="14911" width="13.85546875" style="747" customWidth="1"/>
    <col min="14912" max="14912" width="13.85546875" style="747" bestFit="1" customWidth="1"/>
    <col min="14913" max="14913" width="13.85546875" style="747" customWidth="1"/>
    <col min="14914" max="14914" width="13.85546875" style="747" bestFit="1" customWidth="1"/>
    <col min="14915" max="15104" width="6.85546875" style="747"/>
    <col min="15105" max="15105" width="6.5703125" style="747" customWidth="1"/>
    <col min="15106" max="15106" width="13.85546875" style="747" bestFit="1" customWidth="1"/>
    <col min="15107" max="15107" width="35.42578125" style="747" customWidth="1"/>
    <col min="15108" max="15108" width="18.7109375" style="747" bestFit="1" customWidth="1"/>
    <col min="15109" max="15109" width="19" style="747" bestFit="1" customWidth="1"/>
    <col min="15110" max="15111" width="11.42578125" style="747" customWidth="1"/>
    <col min="15112" max="15115" width="10.85546875" style="747" customWidth="1"/>
    <col min="15116" max="15127" width="11.5703125" style="747" customWidth="1"/>
    <col min="15128" max="15131" width="13.85546875" style="747" customWidth="1"/>
    <col min="15132" max="15132" width="13.85546875" style="747" bestFit="1" customWidth="1"/>
    <col min="15133" max="15133" width="13.85546875" style="747" customWidth="1"/>
    <col min="15134" max="15134" width="13.85546875" style="747" bestFit="1" customWidth="1"/>
    <col min="15135" max="15135" width="13.85546875" style="747" customWidth="1"/>
    <col min="15136" max="15136" width="13.85546875" style="747" bestFit="1" customWidth="1"/>
    <col min="15137" max="15137" width="13.85546875" style="747" customWidth="1"/>
    <col min="15138" max="15138" width="13.85546875" style="747" bestFit="1" customWidth="1"/>
    <col min="15139" max="15139" width="13.85546875" style="747" customWidth="1"/>
    <col min="15140" max="15140" width="13.85546875" style="747" bestFit="1" customWidth="1"/>
    <col min="15141" max="15141" width="13.85546875" style="747" customWidth="1"/>
    <col min="15142" max="15142" width="13.85546875" style="747" bestFit="1" customWidth="1"/>
    <col min="15143" max="15143" width="13.85546875" style="747" customWidth="1"/>
    <col min="15144" max="15144" width="13.85546875" style="747" bestFit="1" customWidth="1"/>
    <col min="15145" max="15145" width="13.85546875" style="747" customWidth="1"/>
    <col min="15146" max="15146" width="13.85546875" style="747" bestFit="1" customWidth="1"/>
    <col min="15147" max="15147" width="13.85546875" style="747" customWidth="1"/>
    <col min="15148" max="15148" width="13.85546875" style="747" bestFit="1" customWidth="1"/>
    <col min="15149" max="15149" width="13.85546875" style="747" customWidth="1"/>
    <col min="15150" max="15150" width="13.85546875" style="747" bestFit="1" customWidth="1"/>
    <col min="15151" max="15151" width="13.85546875" style="747" customWidth="1"/>
    <col min="15152" max="15152" width="13.85546875" style="747" bestFit="1" customWidth="1"/>
    <col min="15153" max="15153" width="13.85546875" style="747" customWidth="1"/>
    <col min="15154" max="15154" width="13.85546875" style="747" bestFit="1" customWidth="1"/>
    <col min="15155" max="15155" width="13.85546875" style="747" customWidth="1"/>
    <col min="15156" max="15156" width="13.85546875" style="747" bestFit="1" customWidth="1"/>
    <col min="15157" max="15157" width="13.85546875" style="747" customWidth="1"/>
    <col min="15158" max="15158" width="13.85546875" style="747" bestFit="1" customWidth="1"/>
    <col min="15159" max="15159" width="13.85546875" style="747" customWidth="1"/>
    <col min="15160" max="15160" width="13.85546875" style="747" bestFit="1" customWidth="1"/>
    <col min="15161" max="15161" width="13.85546875" style="747" customWidth="1"/>
    <col min="15162" max="15162" width="13.85546875" style="747" bestFit="1" customWidth="1"/>
    <col min="15163" max="15163" width="13.85546875" style="747" customWidth="1"/>
    <col min="15164" max="15164" width="13.85546875" style="747" bestFit="1" customWidth="1"/>
    <col min="15165" max="15165" width="13.85546875" style="747" customWidth="1"/>
    <col min="15166" max="15166" width="13.85546875" style="747" bestFit="1" customWidth="1"/>
    <col min="15167" max="15167" width="13.85546875" style="747" customWidth="1"/>
    <col min="15168" max="15168" width="13.85546875" style="747" bestFit="1" customWidth="1"/>
    <col min="15169" max="15169" width="13.85546875" style="747" customWidth="1"/>
    <col min="15170" max="15170" width="13.85546875" style="747" bestFit="1" customWidth="1"/>
    <col min="15171" max="15360" width="6.85546875" style="747"/>
    <col min="15361" max="15361" width="6.5703125" style="747" customWidth="1"/>
    <col min="15362" max="15362" width="13.85546875" style="747" bestFit="1" customWidth="1"/>
    <col min="15363" max="15363" width="35.42578125" style="747" customWidth="1"/>
    <col min="15364" max="15364" width="18.7109375" style="747" bestFit="1" customWidth="1"/>
    <col min="15365" max="15365" width="19" style="747" bestFit="1" customWidth="1"/>
    <col min="15366" max="15367" width="11.42578125" style="747" customWidth="1"/>
    <col min="15368" max="15371" width="10.85546875" style="747" customWidth="1"/>
    <col min="15372" max="15383" width="11.5703125" style="747" customWidth="1"/>
    <col min="15384" max="15387" width="13.85546875" style="747" customWidth="1"/>
    <col min="15388" max="15388" width="13.85546875" style="747" bestFit="1" customWidth="1"/>
    <col min="15389" max="15389" width="13.85546875" style="747" customWidth="1"/>
    <col min="15390" max="15390" width="13.85546875" style="747" bestFit="1" customWidth="1"/>
    <col min="15391" max="15391" width="13.85546875" style="747" customWidth="1"/>
    <col min="15392" max="15392" width="13.85546875" style="747" bestFit="1" customWidth="1"/>
    <col min="15393" max="15393" width="13.85546875" style="747" customWidth="1"/>
    <col min="15394" max="15394" width="13.85546875" style="747" bestFit="1" customWidth="1"/>
    <col min="15395" max="15395" width="13.85546875" style="747" customWidth="1"/>
    <col min="15396" max="15396" width="13.85546875" style="747" bestFit="1" customWidth="1"/>
    <col min="15397" max="15397" width="13.85546875" style="747" customWidth="1"/>
    <col min="15398" max="15398" width="13.85546875" style="747" bestFit="1" customWidth="1"/>
    <col min="15399" max="15399" width="13.85546875" style="747" customWidth="1"/>
    <col min="15400" max="15400" width="13.85546875" style="747" bestFit="1" customWidth="1"/>
    <col min="15401" max="15401" width="13.85546875" style="747" customWidth="1"/>
    <col min="15402" max="15402" width="13.85546875" style="747" bestFit="1" customWidth="1"/>
    <col min="15403" max="15403" width="13.85546875" style="747" customWidth="1"/>
    <col min="15404" max="15404" width="13.85546875" style="747" bestFit="1" customWidth="1"/>
    <col min="15405" max="15405" width="13.85546875" style="747" customWidth="1"/>
    <col min="15406" max="15406" width="13.85546875" style="747" bestFit="1" customWidth="1"/>
    <col min="15407" max="15407" width="13.85546875" style="747" customWidth="1"/>
    <col min="15408" max="15408" width="13.85546875" style="747" bestFit="1" customWidth="1"/>
    <col min="15409" max="15409" width="13.85546875" style="747" customWidth="1"/>
    <col min="15410" max="15410" width="13.85546875" style="747" bestFit="1" customWidth="1"/>
    <col min="15411" max="15411" width="13.85546875" style="747" customWidth="1"/>
    <col min="15412" max="15412" width="13.85546875" style="747" bestFit="1" customWidth="1"/>
    <col min="15413" max="15413" width="13.85546875" style="747" customWidth="1"/>
    <col min="15414" max="15414" width="13.85546875" style="747" bestFit="1" customWidth="1"/>
    <col min="15415" max="15415" width="13.85546875" style="747" customWidth="1"/>
    <col min="15416" max="15416" width="13.85546875" style="747" bestFit="1" customWidth="1"/>
    <col min="15417" max="15417" width="13.85546875" style="747" customWidth="1"/>
    <col min="15418" max="15418" width="13.85546875" style="747" bestFit="1" customWidth="1"/>
    <col min="15419" max="15419" width="13.85546875" style="747" customWidth="1"/>
    <col min="15420" max="15420" width="13.85546875" style="747" bestFit="1" customWidth="1"/>
    <col min="15421" max="15421" width="13.85546875" style="747" customWidth="1"/>
    <col min="15422" max="15422" width="13.85546875" style="747" bestFit="1" customWidth="1"/>
    <col min="15423" max="15423" width="13.85546875" style="747" customWidth="1"/>
    <col min="15424" max="15424" width="13.85546875" style="747" bestFit="1" customWidth="1"/>
    <col min="15425" max="15425" width="13.85546875" style="747" customWidth="1"/>
    <col min="15426" max="15426" width="13.85546875" style="747" bestFit="1" customWidth="1"/>
    <col min="15427" max="15616" width="6.85546875" style="747"/>
    <col min="15617" max="15617" width="6.5703125" style="747" customWidth="1"/>
    <col min="15618" max="15618" width="13.85546875" style="747" bestFit="1" customWidth="1"/>
    <col min="15619" max="15619" width="35.42578125" style="747" customWidth="1"/>
    <col min="15620" max="15620" width="18.7109375" style="747" bestFit="1" customWidth="1"/>
    <col min="15621" max="15621" width="19" style="747" bestFit="1" customWidth="1"/>
    <col min="15622" max="15623" width="11.42578125" style="747" customWidth="1"/>
    <col min="15624" max="15627" width="10.85546875" style="747" customWidth="1"/>
    <col min="15628" max="15639" width="11.5703125" style="747" customWidth="1"/>
    <col min="15640" max="15643" width="13.85546875" style="747" customWidth="1"/>
    <col min="15644" max="15644" width="13.85546875" style="747" bestFit="1" customWidth="1"/>
    <col min="15645" max="15645" width="13.85546875" style="747" customWidth="1"/>
    <col min="15646" max="15646" width="13.85546875" style="747" bestFit="1" customWidth="1"/>
    <col min="15647" max="15647" width="13.85546875" style="747" customWidth="1"/>
    <col min="15648" max="15648" width="13.85546875" style="747" bestFit="1" customWidth="1"/>
    <col min="15649" max="15649" width="13.85546875" style="747" customWidth="1"/>
    <col min="15650" max="15650" width="13.85546875" style="747" bestFit="1" customWidth="1"/>
    <col min="15651" max="15651" width="13.85546875" style="747" customWidth="1"/>
    <col min="15652" max="15652" width="13.85546875" style="747" bestFit="1" customWidth="1"/>
    <col min="15653" max="15653" width="13.85546875" style="747" customWidth="1"/>
    <col min="15654" max="15654" width="13.85546875" style="747" bestFit="1" customWidth="1"/>
    <col min="15655" max="15655" width="13.85546875" style="747" customWidth="1"/>
    <col min="15656" max="15656" width="13.85546875" style="747" bestFit="1" customWidth="1"/>
    <col min="15657" max="15657" width="13.85546875" style="747" customWidth="1"/>
    <col min="15658" max="15658" width="13.85546875" style="747" bestFit="1" customWidth="1"/>
    <col min="15659" max="15659" width="13.85546875" style="747" customWidth="1"/>
    <col min="15660" max="15660" width="13.85546875" style="747" bestFit="1" customWidth="1"/>
    <col min="15661" max="15661" width="13.85546875" style="747" customWidth="1"/>
    <col min="15662" max="15662" width="13.85546875" style="747" bestFit="1" customWidth="1"/>
    <col min="15663" max="15663" width="13.85546875" style="747" customWidth="1"/>
    <col min="15664" max="15664" width="13.85546875" style="747" bestFit="1" customWidth="1"/>
    <col min="15665" max="15665" width="13.85546875" style="747" customWidth="1"/>
    <col min="15666" max="15666" width="13.85546875" style="747" bestFit="1" customWidth="1"/>
    <col min="15667" max="15667" width="13.85546875" style="747" customWidth="1"/>
    <col min="15668" max="15668" width="13.85546875" style="747" bestFit="1" customWidth="1"/>
    <col min="15669" max="15669" width="13.85546875" style="747" customWidth="1"/>
    <col min="15670" max="15670" width="13.85546875" style="747" bestFit="1" customWidth="1"/>
    <col min="15671" max="15671" width="13.85546875" style="747" customWidth="1"/>
    <col min="15672" max="15672" width="13.85546875" style="747" bestFit="1" customWidth="1"/>
    <col min="15673" max="15673" width="13.85546875" style="747" customWidth="1"/>
    <col min="15674" max="15674" width="13.85546875" style="747" bestFit="1" customWidth="1"/>
    <col min="15675" max="15675" width="13.85546875" style="747" customWidth="1"/>
    <col min="15676" max="15676" width="13.85546875" style="747" bestFit="1" customWidth="1"/>
    <col min="15677" max="15677" width="13.85546875" style="747" customWidth="1"/>
    <col min="15678" max="15678" width="13.85546875" style="747" bestFit="1" customWidth="1"/>
    <col min="15679" max="15679" width="13.85546875" style="747" customWidth="1"/>
    <col min="15680" max="15680" width="13.85546875" style="747" bestFit="1" customWidth="1"/>
    <col min="15681" max="15681" width="13.85546875" style="747" customWidth="1"/>
    <col min="15682" max="15682" width="13.85546875" style="747" bestFit="1" customWidth="1"/>
    <col min="15683" max="15872" width="6.85546875" style="747"/>
    <col min="15873" max="15873" width="6.5703125" style="747" customWidth="1"/>
    <col min="15874" max="15874" width="13.85546875" style="747" bestFit="1" customWidth="1"/>
    <col min="15875" max="15875" width="35.42578125" style="747" customWidth="1"/>
    <col min="15876" max="15876" width="18.7109375" style="747" bestFit="1" customWidth="1"/>
    <col min="15877" max="15877" width="19" style="747" bestFit="1" customWidth="1"/>
    <col min="15878" max="15879" width="11.42578125" style="747" customWidth="1"/>
    <col min="15880" max="15883" width="10.85546875" style="747" customWidth="1"/>
    <col min="15884" max="15895" width="11.5703125" style="747" customWidth="1"/>
    <col min="15896" max="15899" width="13.85546875" style="747" customWidth="1"/>
    <col min="15900" max="15900" width="13.85546875" style="747" bestFit="1" customWidth="1"/>
    <col min="15901" max="15901" width="13.85546875" style="747" customWidth="1"/>
    <col min="15902" max="15902" width="13.85546875" style="747" bestFit="1" customWidth="1"/>
    <col min="15903" max="15903" width="13.85546875" style="747" customWidth="1"/>
    <col min="15904" max="15904" width="13.85546875" style="747" bestFit="1" customWidth="1"/>
    <col min="15905" max="15905" width="13.85546875" style="747" customWidth="1"/>
    <col min="15906" max="15906" width="13.85546875" style="747" bestFit="1" customWidth="1"/>
    <col min="15907" max="15907" width="13.85546875" style="747" customWidth="1"/>
    <col min="15908" max="15908" width="13.85546875" style="747" bestFit="1" customWidth="1"/>
    <col min="15909" max="15909" width="13.85546875" style="747" customWidth="1"/>
    <col min="15910" max="15910" width="13.85546875" style="747" bestFit="1" customWidth="1"/>
    <col min="15911" max="15911" width="13.85546875" style="747" customWidth="1"/>
    <col min="15912" max="15912" width="13.85546875" style="747" bestFit="1" customWidth="1"/>
    <col min="15913" max="15913" width="13.85546875" style="747" customWidth="1"/>
    <col min="15914" max="15914" width="13.85546875" style="747" bestFit="1" customWidth="1"/>
    <col min="15915" max="15915" width="13.85546875" style="747" customWidth="1"/>
    <col min="15916" max="15916" width="13.85546875" style="747" bestFit="1" customWidth="1"/>
    <col min="15917" max="15917" width="13.85546875" style="747" customWidth="1"/>
    <col min="15918" max="15918" width="13.85546875" style="747" bestFit="1" customWidth="1"/>
    <col min="15919" max="15919" width="13.85546875" style="747" customWidth="1"/>
    <col min="15920" max="15920" width="13.85546875" style="747" bestFit="1" customWidth="1"/>
    <col min="15921" max="15921" width="13.85546875" style="747" customWidth="1"/>
    <col min="15922" max="15922" width="13.85546875" style="747" bestFit="1" customWidth="1"/>
    <col min="15923" max="15923" width="13.85546875" style="747" customWidth="1"/>
    <col min="15924" max="15924" width="13.85546875" style="747" bestFit="1" customWidth="1"/>
    <col min="15925" max="15925" width="13.85546875" style="747" customWidth="1"/>
    <col min="15926" max="15926" width="13.85546875" style="747" bestFit="1" customWidth="1"/>
    <col min="15927" max="15927" width="13.85546875" style="747" customWidth="1"/>
    <col min="15928" max="15928" width="13.85546875" style="747" bestFit="1" customWidth="1"/>
    <col min="15929" max="15929" width="13.85546875" style="747" customWidth="1"/>
    <col min="15930" max="15930" width="13.85546875" style="747" bestFit="1" customWidth="1"/>
    <col min="15931" max="15931" width="13.85546875" style="747" customWidth="1"/>
    <col min="15932" max="15932" width="13.85546875" style="747" bestFit="1" customWidth="1"/>
    <col min="15933" max="15933" width="13.85546875" style="747" customWidth="1"/>
    <col min="15934" max="15934" width="13.85546875" style="747" bestFit="1" customWidth="1"/>
    <col min="15935" max="15935" width="13.85546875" style="747" customWidth="1"/>
    <col min="15936" max="15936" width="13.85546875" style="747" bestFit="1" customWidth="1"/>
    <col min="15937" max="15937" width="13.85546875" style="747" customWidth="1"/>
    <col min="15938" max="15938" width="13.85546875" style="747" bestFit="1" customWidth="1"/>
    <col min="15939" max="16128" width="6.85546875" style="747"/>
    <col min="16129" max="16129" width="6.5703125" style="747" customWidth="1"/>
    <col min="16130" max="16130" width="13.85546875" style="747" bestFit="1" customWidth="1"/>
    <col min="16131" max="16131" width="35.42578125" style="747" customWidth="1"/>
    <col min="16132" max="16132" width="18.7109375" style="747" bestFit="1" customWidth="1"/>
    <col min="16133" max="16133" width="19" style="747" bestFit="1" customWidth="1"/>
    <col min="16134" max="16135" width="11.42578125" style="747" customWidth="1"/>
    <col min="16136" max="16139" width="10.85546875" style="747" customWidth="1"/>
    <col min="16140" max="16151" width="11.5703125" style="747" customWidth="1"/>
    <col min="16152" max="16155" width="13.85546875" style="747" customWidth="1"/>
    <col min="16156" max="16156" width="13.85546875" style="747" bestFit="1" customWidth="1"/>
    <col min="16157" max="16157" width="13.85546875" style="747" customWidth="1"/>
    <col min="16158" max="16158" width="13.85546875" style="747" bestFit="1" customWidth="1"/>
    <col min="16159" max="16159" width="13.85546875" style="747" customWidth="1"/>
    <col min="16160" max="16160" width="13.85546875" style="747" bestFit="1" customWidth="1"/>
    <col min="16161" max="16161" width="13.85546875" style="747" customWidth="1"/>
    <col min="16162" max="16162" width="13.85546875" style="747" bestFit="1" customWidth="1"/>
    <col min="16163" max="16163" width="13.85546875" style="747" customWidth="1"/>
    <col min="16164" max="16164" width="13.85546875" style="747" bestFit="1" customWidth="1"/>
    <col min="16165" max="16165" width="13.85546875" style="747" customWidth="1"/>
    <col min="16166" max="16166" width="13.85546875" style="747" bestFit="1" customWidth="1"/>
    <col min="16167" max="16167" width="13.85546875" style="747" customWidth="1"/>
    <col min="16168" max="16168" width="13.85546875" style="747" bestFit="1" customWidth="1"/>
    <col min="16169" max="16169" width="13.85546875" style="747" customWidth="1"/>
    <col min="16170" max="16170" width="13.85546875" style="747" bestFit="1" customWidth="1"/>
    <col min="16171" max="16171" width="13.85546875" style="747" customWidth="1"/>
    <col min="16172" max="16172" width="13.85546875" style="747" bestFit="1" customWidth="1"/>
    <col min="16173" max="16173" width="13.85546875" style="747" customWidth="1"/>
    <col min="16174" max="16174" width="13.85546875" style="747" bestFit="1" customWidth="1"/>
    <col min="16175" max="16175" width="13.85546875" style="747" customWidth="1"/>
    <col min="16176" max="16176" width="13.85546875" style="747" bestFit="1" customWidth="1"/>
    <col min="16177" max="16177" width="13.85546875" style="747" customWidth="1"/>
    <col min="16178" max="16178" width="13.85546875" style="747" bestFit="1" customWidth="1"/>
    <col min="16179" max="16179" width="13.85546875" style="747" customWidth="1"/>
    <col min="16180" max="16180" width="13.85546875" style="747" bestFit="1" customWidth="1"/>
    <col min="16181" max="16181" width="13.85546875" style="747" customWidth="1"/>
    <col min="16182" max="16182" width="13.85546875" style="747" bestFit="1" customWidth="1"/>
    <col min="16183" max="16183" width="13.85546875" style="747" customWidth="1"/>
    <col min="16184" max="16184" width="13.85546875" style="747" bestFit="1" customWidth="1"/>
    <col min="16185" max="16185" width="13.85546875" style="747" customWidth="1"/>
    <col min="16186" max="16186" width="13.85546875" style="747" bestFit="1" customWidth="1"/>
    <col min="16187" max="16187" width="13.85546875" style="747" customWidth="1"/>
    <col min="16188" max="16188" width="13.85546875" style="747" bestFit="1" customWidth="1"/>
    <col min="16189" max="16189" width="13.85546875" style="747" customWidth="1"/>
    <col min="16190" max="16190" width="13.85546875" style="747" bestFit="1" customWidth="1"/>
    <col min="16191" max="16191" width="13.85546875" style="747" customWidth="1"/>
    <col min="16192" max="16192" width="13.85546875" style="747" bestFit="1" customWidth="1"/>
    <col min="16193" max="16193" width="13.85546875" style="747" customWidth="1"/>
    <col min="16194" max="16194" width="13.85546875" style="747" bestFit="1" customWidth="1"/>
    <col min="16195" max="16384" width="6.85546875" style="747"/>
  </cols>
  <sheetData>
    <row r="1" spans="1:66" ht="21">
      <c r="A1" s="744" t="s">
        <v>532</v>
      </c>
      <c r="B1" s="745"/>
      <c r="C1" s="745"/>
      <c r="D1" s="745"/>
      <c r="E1" s="745"/>
      <c r="F1" s="745"/>
      <c r="G1" s="745"/>
      <c r="H1" s="745"/>
      <c r="I1" s="745"/>
      <c r="J1" s="745"/>
      <c r="K1" s="745"/>
      <c r="L1" s="745"/>
      <c r="M1" s="745"/>
      <c r="N1" s="745"/>
      <c r="O1" s="745"/>
      <c r="P1" s="745"/>
      <c r="Q1" s="745"/>
      <c r="R1" s="745"/>
      <c r="S1" s="745"/>
      <c r="T1" s="745"/>
      <c r="U1" s="745"/>
      <c r="V1" s="745"/>
      <c r="W1" s="745"/>
      <c r="X1" s="745"/>
      <c r="Y1" s="745"/>
      <c r="Z1" s="746"/>
      <c r="AA1" s="745"/>
      <c r="AB1" s="745"/>
      <c r="AC1" s="745"/>
      <c r="AD1" s="745"/>
      <c r="AE1" s="745"/>
      <c r="AF1" s="745"/>
      <c r="AG1" s="745"/>
      <c r="AH1" s="745"/>
      <c r="AI1" s="745"/>
      <c r="AJ1" s="745"/>
      <c r="AK1" s="745"/>
      <c r="AL1" s="745"/>
      <c r="AM1" s="745"/>
      <c r="AN1" s="745"/>
      <c r="AO1" s="745"/>
      <c r="AP1" s="745"/>
      <c r="AQ1" s="745"/>
      <c r="AR1" s="745"/>
      <c r="AS1" s="745"/>
      <c r="AT1" s="745"/>
      <c r="AU1" s="745"/>
    </row>
    <row r="2" spans="1:66">
      <c r="A2" s="748" t="str">
        <f>[7]Master!C1</f>
        <v>Date as on 1-July-2017</v>
      </c>
    </row>
    <row r="3" spans="1:66" ht="57" customHeight="1">
      <c r="A3" s="750" t="s">
        <v>13</v>
      </c>
      <c r="B3" s="750" t="s">
        <v>3</v>
      </c>
      <c r="C3" s="750" t="s">
        <v>15</v>
      </c>
      <c r="D3" s="751" t="s">
        <v>315</v>
      </c>
      <c r="E3" s="751" t="s">
        <v>316</v>
      </c>
      <c r="F3" s="1298" t="s">
        <v>317</v>
      </c>
      <c r="G3" s="1298"/>
      <c r="H3" s="1298"/>
      <c r="I3" s="1298"/>
      <c r="J3" s="1298"/>
      <c r="K3" s="1298"/>
      <c r="L3" s="1298"/>
      <c r="M3" s="1298"/>
      <c r="N3" s="1298"/>
      <c r="O3" s="1298"/>
      <c r="P3" s="1298"/>
      <c r="Q3" s="1298"/>
      <c r="R3" s="1298"/>
      <c r="S3" s="1298"/>
      <c r="T3" s="1298"/>
      <c r="U3" s="1298"/>
      <c r="V3" s="1298"/>
      <c r="W3" s="1298"/>
      <c r="X3" s="1298"/>
      <c r="Y3" s="1298"/>
      <c r="Z3" s="1298"/>
      <c r="AA3" s="1298"/>
      <c r="AB3" s="1298"/>
      <c r="AC3" s="1298"/>
      <c r="AD3" s="1298"/>
      <c r="AE3" s="1298"/>
      <c r="AF3" s="1298"/>
      <c r="AG3" s="1298"/>
      <c r="AH3" s="1298"/>
      <c r="AI3" s="1298"/>
      <c r="AJ3" s="1298"/>
      <c r="AK3" s="1298"/>
      <c r="AL3" s="1298"/>
      <c r="AM3" s="1298"/>
      <c r="AN3" s="1298"/>
      <c r="AO3" s="1298"/>
      <c r="AP3" s="1298"/>
      <c r="AQ3" s="1298"/>
      <c r="AR3" s="1298"/>
      <c r="AS3" s="1298"/>
      <c r="AT3" s="1298"/>
      <c r="AU3" s="1298"/>
      <c r="AV3" s="1298"/>
      <c r="AW3" s="1298"/>
      <c r="AX3" s="1298"/>
      <c r="AY3" s="1298"/>
      <c r="AZ3" s="1298"/>
      <c r="BA3" s="1298"/>
      <c r="BB3" s="1298"/>
      <c r="BC3" s="1298"/>
      <c r="BD3" s="1298"/>
      <c r="BE3" s="1298"/>
      <c r="BF3" s="1298"/>
      <c r="BG3" s="1298"/>
      <c r="BH3" s="1298"/>
      <c r="BI3" s="1298"/>
      <c r="BJ3" s="1298"/>
      <c r="BK3" s="1298"/>
      <c r="BL3" s="1298"/>
      <c r="BM3" s="1298"/>
      <c r="BN3" s="1298"/>
    </row>
    <row r="4" spans="1:66">
      <c r="B4" s="752"/>
      <c r="C4" s="752"/>
      <c r="D4" s="752"/>
      <c r="E4" s="752"/>
      <c r="F4" s="753">
        <v>1000</v>
      </c>
      <c r="G4" s="753">
        <v>5000</v>
      </c>
      <c r="H4" s="753">
        <v>10000</v>
      </c>
      <c r="I4" s="753">
        <v>15000</v>
      </c>
      <c r="J4" s="753">
        <v>20000</v>
      </c>
      <c r="K4" s="753">
        <v>25000</v>
      </c>
      <c r="L4" s="753">
        <v>30000</v>
      </c>
      <c r="M4" s="753">
        <v>35000</v>
      </c>
      <c r="N4" s="753">
        <v>40000</v>
      </c>
      <c r="O4" s="753">
        <v>45000</v>
      </c>
      <c r="P4" s="753">
        <v>50000</v>
      </c>
      <c r="Q4" s="753">
        <v>55000</v>
      </c>
      <c r="R4" s="753">
        <v>60000</v>
      </c>
      <c r="S4" s="753">
        <v>65000</v>
      </c>
      <c r="T4" s="753">
        <v>70000</v>
      </c>
      <c r="U4" s="753">
        <v>75000</v>
      </c>
      <c r="V4" s="753">
        <v>80000</v>
      </c>
      <c r="W4" s="753">
        <v>85000</v>
      </c>
      <c r="X4" s="753">
        <v>90000</v>
      </c>
      <c r="Y4" s="753">
        <v>95000</v>
      </c>
      <c r="Z4" s="754">
        <v>100000</v>
      </c>
      <c r="AA4" s="753">
        <v>105000</v>
      </c>
      <c r="AB4" s="753">
        <v>110000</v>
      </c>
      <c r="AC4" s="753">
        <v>115000</v>
      </c>
      <c r="AD4" s="753">
        <v>120000</v>
      </c>
      <c r="AE4" s="753">
        <v>125000</v>
      </c>
      <c r="AF4" s="753">
        <v>130000</v>
      </c>
      <c r="AG4" s="753">
        <v>135000</v>
      </c>
      <c r="AH4" s="753">
        <v>140000</v>
      </c>
      <c r="AI4" s="753">
        <v>145000</v>
      </c>
      <c r="AJ4" s="753">
        <v>150000</v>
      </c>
      <c r="AK4" s="753">
        <v>155000</v>
      </c>
      <c r="AL4" s="753">
        <v>160000</v>
      </c>
      <c r="AM4" s="753">
        <v>165000</v>
      </c>
      <c r="AN4" s="753">
        <v>170000</v>
      </c>
      <c r="AO4" s="753">
        <v>175000</v>
      </c>
      <c r="AP4" s="753">
        <v>180000</v>
      </c>
      <c r="AQ4" s="753">
        <v>185000</v>
      </c>
      <c r="AR4" s="753">
        <v>190000</v>
      </c>
      <c r="AS4" s="753">
        <v>195000</v>
      </c>
      <c r="AT4" s="753">
        <v>200000</v>
      </c>
      <c r="AU4" s="753">
        <v>205000</v>
      </c>
      <c r="AV4" s="753">
        <v>210000</v>
      </c>
      <c r="AW4" s="753">
        <v>215000</v>
      </c>
      <c r="AX4" s="753">
        <v>220000</v>
      </c>
      <c r="AY4" s="753">
        <v>225000</v>
      </c>
      <c r="AZ4" s="753">
        <v>230000</v>
      </c>
      <c r="BA4" s="753">
        <v>235000</v>
      </c>
      <c r="BB4" s="753">
        <v>240000</v>
      </c>
      <c r="BC4" s="753">
        <v>245000</v>
      </c>
      <c r="BD4" s="753">
        <v>250000</v>
      </c>
      <c r="BE4" s="753">
        <v>255000</v>
      </c>
      <c r="BF4" s="753">
        <v>260000</v>
      </c>
      <c r="BG4" s="753">
        <v>265000</v>
      </c>
      <c r="BH4" s="753">
        <v>270000</v>
      </c>
      <c r="BI4" s="753">
        <v>275000</v>
      </c>
      <c r="BJ4" s="753">
        <v>280000</v>
      </c>
      <c r="BK4" s="753">
        <v>285000</v>
      </c>
      <c r="BL4" s="753">
        <v>290000</v>
      </c>
      <c r="BM4" s="753">
        <v>295000</v>
      </c>
      <c r="BN4" s="753">
        <v>300000</v>
      </c>
    </row>
    <row r="5" spans="1:66">
      <c r="A5" s="755" t="s">
        <v>318</v>
      </c>
      <c r="B5" s="752"/>
      <c r="C5" s="752"/>
      <c r="D5" s="752"/>
      <c r="E5" s="752"/>
      <c r="F5" s="752"/>
      <c r="G5" s="752"/>
      <c r="H5" s="756"/>
      <c r="I5" s="756"/>
      <c r="J5" s="756"/>
      <c r="K5" s="756"/>
      <c r="L5" s="756"/>
      <c r="M5" s="756"/>
      <c r="N5" s="756"/>
      <c r="O5" s="756"/>
      <c r="P5" s="756"/>
      <c r="Q5" s="756"/>
      <c r="R5" s="756"/>
      <c r="S5" s="756"/>
      <c r="T5" s="756"/>
      <c r="U5" s="756"/>
      <c r="V5" s="756"/>
      <c r="W5" s="756"/>
      <c r="X5" s="756"/>
      <c r="Y5" s="756"/>
      <c r="Z5" s="757"/>
      <c r="AA5" s="756"/>
      <c r="AB5" s="756"/>
      <c r="AC5" s="756"/>
      <c r="AD5" s="756"/>
      <c r="AE5" s="756"/>
      <c r="AF5" s="756"/>
      <c r="AG5" s="756"/>
      <c r="AH5" s="756"/>
      <c r="AI5" s="756"/>
      <c r="AJ5" s="756"/>
      <c r="AK5" s="756"/>
      <c r="AL5" s="756"/>
      <c r="AM5" s="756"/>
    </row>
    <row r="6" spans="1:66">
      <c r="A6" s="758">
        <v>1</v>
      </c>
      <c r="B6" s="759" t="str">
        <f>[7]Master!A14</f>
        <v>0888083119</v>
      </c>
      <c r="C6" s="760" t="str">
        <f>VLOOKUP(B6,[7]Master!$A$13:$D$37,2,0)</f>
        <v>Engine Oil [1L] Mineral</v>
      </c>
      <c r="D6" s="758">
        <v>5.6</v>
      </c>
      <c r="E6" s="581">
        <f>VLOOKUP(B6,MRP!$A:$B,2,0)</f>
        <v>325</v>
      </c>
      <c r="F6" s="761"/>
      <c r="G6" s="761"/>
      <c r="H6" s="762">
        <f>$D$6*$E$6</f>
        <v>1819.9999999999998</v>
      </c>
      <c r="I6" s="762"/>
      <c r="J6" s="762">
        <f>$D$6*$E$6</f>
        <v>1819.9999999999998</v>
      </c>
      <c r="K6" s="762"/>
      <c r="L6" s="762">
        <f>$D$6*$E$6</f>
        <v>1819.9999999999998</v>
      </c>
      <c r="M6" s="762"/>
      <c r="N6" s="762">
        <f>$D$6*$E$6</f>
        <v>1819.9999999999998</v>
      </c>
      <c r="O6" s="762"/>
      <c r="P6" s="762">
        <f>$D$6*$E$6</f>
        <v>1819.9999999999998</v>
      </c>
      <c r="Q6" s="762"/>
      <c r="R6" s="762">
        <f>$D$6*$E$6</f>
        <v>1819.9999999999998</v>
      </c>
      <c r="S6" s="762"/>
      <c r="T6" s="762">
        <f>$D$6*$E$6</f>
        <v>1819.9999999999998</v>
      </c>
      <c r="U6" s="762"/>
      <c r="V6" s="762">
        <f>$D$6*$E$6</f>
        <v>1819.9999999999998</v>
      </c>
      <c r="W6" s="762"/>
      <c r="X6" s="762">
        <f>$D$6*$E$6</f>
        <v>1819.9999999999998</v>
      </c>
      <c r="Y6" s="762"/>
      <c r="Z6" s="762">
        <f>$D$6*$E$6</f>
        <v>1819.9999999999998</v>
      </c>
      <c r="AA6" s="762"/>
      <c r="AB6" s="762">
        <f t="shared" ref="AB6:BN6" si="0">$D$6*$E$6</f>
        <v>1819.9999999999998</v>
      </c>
      <c r="AC6" s="762"/>
      <c r="AD6" s="762">
        <f t="shared" si="0"/>
        <v>1819.9999999999998</v>
      </c>
      <c r="AE6" s="762"/>
      <c r="AF6" s="762">
        <f t="shared" si="0"/>
        <v>1819.9999999999998</v>
      </c>
      <c r="AG6" s="762"/>
      <c r="AH6" s="762">
        <f t="shared" si="0"/>
        <v>1819.9999999999998</v>
      </c>
      <c r="AI6" s="762"/>
      <c r="AJ6" s="762">
        <f t="shared" si="0"/>
        <v>1819.9999999999998</v>
      </c>
      <c r="AK6" s="762"/>
      <c r="AL6" s="762">
        <f t="shared" si="0"/>
        <v>1819.9999999999998</v>
      </c>
      <c r="AM6" s="762"/>
      <c r="AN6" s="762">
        <f t="shared" si="0"/>
        <v>1819.9999999999998</v>
      </c>
      <c r="AO6" s="762"/>
      <c r="AP6" s="762">
        <f t="shared" si="0"/>
        <v>1819.9999999999998</v>
      </c>
      <c r="AQ6" s="762"/>
      <c r="AR6" s="762">
        <f t="shared" si="0"/>
        <v>1819.9999999999998</v>
      </c>
      <c r="AS6" s="762"/>
      <c r="AT6" s="762">
        <f t="shared" si="0"/>
        <v>1819.9999999999998</v>
      </c>
      <c r="AU6" s="762"/>
      <c r="AV6" s="762">
        <f t="shared" si="0"/>
        <v>1819.9999999999998</v>
      </c>
      <c r="AW6" s="762"/>
      <c r="AX6" s="762">
        <f t="shared" si="0"/>
        <v>1819.9999999999998</v>
      </c>
      <c r="AY6" s="762"/>
      <c r="AZ6" s="762">
        <f t="shared" si="0"/>
        <v>1819.9999999999998</v>
      </c>
      <c r="BA6" s="762"/>
      <c r="BB6" s="762">
        <f t="shared" si="0"/>
        <v>1819.9999999999998</v>
      </c>
      <c r="BC6" s="762"/>
      <c r="BD6" s="762">
        <f t="shared" si="0"/>
        <v>1819.9999999999998</v>
      </c>
      <c r="BE6" s="762"/>
      <c r="BF6" s="762">
        <f t="shared" si="0"/>
        <v>1819.9999999999998</v>
      </c>
      <c r="BG6" s="762"/>
      <c r="BH6" s="762">
        <f t="shared" si="0"/>
        <v>1819.9999999999998</v>
      </c>
      <c r="BI6" s="762"/>
      <c r="BJ6" s="762">
        <f t="shared" si="0"/>
        <v>1819.9999999999998</v>
      </c>
      <c r="BK6" s="762"/>
      <c r="BL6" s="762">
        <f t="shared" si="0"/>
        <v>1819.9999999999998</v>
      </c>
      <c r="BM6" s="762"/>
      <c r="BN6" s="762">
        <f t="shared" si="0"/>
        <v>1819.9999999999998</v>
      </c>
    </row>
    <row r="7" spans="1:66">
      <c r="A7" s="758">
        <v>2</v>
      </c>
      <c r="B7" s="763" t="str">
        <f>[7]Master!A31</f>
        <v>90915YZZD2</v>
      </c>
      <c r="C7" s="760" t="str">
        <f>VLOOKUP(B7,[7]Master!$A$13:$D$37,2,0)</f>
        <v>Engine Oil Filter</v>
      </c>
      <c r="D7" s="758">
        <v>1</v>
      </c>
      <c r="E7" s="581">
        <f>VLOOKUP(B7,MRP!$A:$B,2,0)</f>
        <v>400.5</v>
      </c>
      <c r="F7" s="761"/>
      <c r="G7" s="761"/>
      <c r="H7" s="762">
        <f t="shared" ref="H7:BN7" si="1">$D$7*$E$7</f>
        <v>400.5</v>
      </c>
      <c r="I7" s="762"/>
      <c r="J7" s="762">
        <f t="shared" si="1"/>
        <v>400.5</v>
      </c>
      <c r="K7" s="762"/>
      <c r="L7" s="762">
        <f t="shared" si="1"/>
        <v>400.5</v>
      </c>
      <c r="M7" s="762"/>
      <c r="N7" s="762">
        <f t="shared" si="1"/>
        <v>400.5</v>
      </c>
      <c r="O7" s="762"/>
      <c r="P7" s="762">
        <f t="shared" si="1"/>
        <v>400.5</v>
      </c>
      <c r="Q7" s="762"/>
      <c r="R7" s="762">
        <f t="shared" si="1"/>
        <v>400.5</v>
      </c>
      <c r="S7" s="762"/>
      <c r="T7" s="762">
        <f t="shared" si="1"/>
        <v>400.5</v>
      </c>
      <c r="U7" s="762"/>
      <c r="V7" s="762">
        <f t="shared" si="1"/>
        <v>400.5</v>
      </c>
      <c r="W7" s="762"/>
      <c r="X7" s="762">
        <f t="shared" si="1"/>
        <v>400.5</v>
      </c>
      <c r="Y7" s="762"/>
      <c r="Z7" s="764">
        <f t="shared" si="1"/>
        <v>400.5</v>
      </c>
      <c r="AA7" s="762"/>
      <c r="AB7" s="762">
        <f t="shared" si="1"/>
        <v>400.5</v>
      </c>
      <c r="AC7" s="762"/>
      <c r="AD7" s="762">
        <f t="shared" si="1"/>
        <v>400.5</v>
      </c>
      <c r="AE7" s="762"/>
      <c r="AF7" s="762">
        <f t="shared" si="1"/>
        <v>400.5</v>
      </c>
      <c r="AG7" s="762"/>
      <c r="AH7" s="762">
        <f t="shared" si="1"/>
        <v>400.5</v>
      </c>
      <c r="AI7" s="762"/>
      <c r="AJ7" s="762">
        <f t="shared" si="1"/>
        <v>400.5</v>
      </c>
      <c r="AK7" s="762"/>
      <c r="AL7" s="762">
        <f t="shared" si="1"/>
        <v>400.5</v>
      </c>
      <c r="AM7" s="762"/>
      <c r="AN7" s="762">
        <f t="shared" si="1"/>
        <v>400.5</v>
      </c>
      <c r="AO7" s="762"/>
      <c r="AP7" s="762">
        <f t="shared" si="1"/>
        <v>400.5</v>
      </c>
      <c r="AQ7" s="762"/>
      <c r="AR7" s="762">
        <f t="shared" si="1"/>
        <v>400.5</v>
      </c>
      <c r="AS7" s="762"/>
      <c r="AT7" s="762">
        <f t="shared" si="1"/>
        <v>400.5</v>
      </c>
      <c r="AU7" s="762"/>
      <c r="AV7" s="762">
        <f t="shared" si="1"/>
        <v>400.5</v>
      </c>
      <c r="AW7" s="762"/>
      <c r="AX7" s="762">
        <f t="shared" si="1"/>
        <v>400.5</v>
      </c>
      <c r="AY7" s="762"/>
      <c r="AZ7" s="762">
        <f t="shared" si="1"/>
        <v>400.5</v>
      </c>
      <c r="BA7" s="762"/>
      <c r="BB7" s="762">
        <f t="shared" si="1"/>
        <v>400.5</v>
      </c>
      <c r="BC7" s="762"/>
      <c r="BD7" s="762">
        <f t="shared" si="1"/>
        <v>400.5</v>
      </c>
      <c r="BE7" s="762"/>
      <c r="BF7" s="762">
        <f t="shared" si="1"/>
        <v>400.5</v>
      </c>
      <c r="BG7" s="762"/>
      <c r="BH7" s="762">
        <f t="shared" si="1"/>
        <v>400.5</v>
      </c>
      <c r="BI7" s="762"/>
      <c r="BJ7" s="762">
        <f t="shared" si="1"/>
        <v>400.5</v>
      </c>
      <c r="BK7" s="762"/>
      <c r="BL7" s="762">
        <f t="shared" si="1"/>
        <v>400.5</v>
      </c>
      <c r="BM7" s="762"/>
      <c r="BN7" s="762">
        <f t="shared" si="1"/>
        <v>400.5</v>
      </c>
    </row>
    <row r="8" spans="1:66" s="770" customFormat="1">
      <c r="A8" s="765">
        <v>3</v>
      </c>
      <c r="B8" s="766" t="str">
        <f>[7]Master!A29</f>
        <v>90430T0017</v>
      </c>
      <c r="C8" s="760" t="str">
        <f>VLOOKUP(B8,[7]Master!$A$13:$D$37,2,0)</f>
        <v>Gasket Engine Oil Drain Plug</v>
      </c>
      <c r="D8" s="758">
        <v>1</v>
      </c>
      <c r="E8" s="581">
        <f>VLOOKUP(B8,MRP!$A:$B,2,0)</f>
        <v>58</v>
      </c>
      <c r="F8" s="767"/>
      <c r="G8" s="767"/>
      <c r="H8" s="768">
        <f t="shared" ref="H8:BN8" si="2">$D$8*$E$8</f>
        <v>58</v>
      </c>
      <c r="I8" s="768"/>
      <c r="J8" s="768">
        <f t="shared" si="2"/>
        <v>58</v>
      </c>
      <c r="K8" s="768"/>
      <c r="L8" s="768">
        <f t="shared" si="2"/>
        <v>58</v>
      </c>
      <c r="M8" s="768"/>
      <c r="N8" s="768">
        <f t="shared" si="2"/>
        <v>58</v>
      </c>
      <c r="O8" s="768"/>
      <c r="P8" s="768">
        <f t="shared" si="2"/>
        <v>58</v>
      </c>
      <c r="Q8" s="768"/>
      <c r="R8" s="768">
        <f t="shared" si="2"/>
        <v>58</v>
      </c>
      <c r="S8" s="768"/>
      <c r="T8" s="768">
        <f t="shared" si="2"/>
        <v>58</v>
      </c>
      <c r="U8" s="768"/>
      <c r="V8" s="768">
        <f t="shared" si="2"/>
        <v>58</v>
      </c>
      <c r="W8" s="768"/>
      <c r="X8" s="768">
        <f t="shared" si="2"/>
        <v>58</v>
      </c>
      <c r="Y8" s="768"/>
      <c r="Z8" s="769">
        <f t="shared" si="2"/>
        <v>58</v>
      </c>
      <c r="AA8" s="768"/>
      <c r="AB8" s="768">
        <f t="shared" si="2"/>
        <v>58</v>
      </c>
      <c r="AC8" s="768"/>
      <c r="AD8" s="768">
        <f t="shared" si="2"/>
        <v>58</v>
      </c>
      <c r="AE8" s="768"/>
      <c r="AF8" s="768">
        <f t="shared" si="2"/>
        <v>58</v>
      </c>
      <c r="AG8" s="768"/>
      <c r="AH8" s="768">
        <f t="shared" si="2"/>
        <v>58</v>
      </c>
      <c r="AI8" s="768"/>
      <c r="AJ8" s="768">
        <f t="shared" si="2"/>
        <v>58</v>
      </c>
      <c r="AK8" s="768"/>
      <c r="AL8" s="768">
        <f t="shared" si="2"/>
        <v>58</v>
      </c>
      <c r="AM8" s="768"/>
      <c r="AN8" s="768">
        <f t="shared" si="2"/>
        <v>58</v>
      </c>
      <c r="AO8" s="768"/>
      <c r="AP8" s="768">
        <f t="shared" si="2"/>
        <v>58</v>
      </c>
      <c r="AQ8" s="768"/>
      <c r="AR8" s="768">
        <f t="shared" si="2"/>
        <v>58</v>
      </c>
      <c r="AS8" s="768"/>
      <c r="AT8" s="768">
        <f t="shared" si="2"/>
        <v>58</v>
      </c>
      <c r="AU8" s="768"/>
      <c r="AV8" s="768">
        <f t="shared" si="2"/>
        <v>58</v>
      </c>
      <c r="AW8" s="768"/>
      <c r="AX8" s="768">
        <f t="shared" si="2"/>
        <v>58</v>
      </c>
      <c r="AY8" s="768"/>
      <c r="AZ8" s="768">
        <f t="shared" si="2"/>
        <v>58</v>
      </c>
      <c r="BA8" s="768"/>
      <c r="BB8" s="768">
        <f t="shared" si="2"/>
        <v>58</v>
      </c>
      <c r="BC8" s="768"/>
      <c r="BD8" s="768">
        <f t="shared" si="2"/>
        <v>58</v>
      </c>
      <c r="BE8" s="768"/>
      <c r="BF8" s="768">
        <f t="shared" si="2"/>
        <v>58</v>
      </c>
      <c r="BG8" s="768"/>
      <c r="BH8" s="768">
        <f t="shared" si="2"/>
        <v>58</v>
      </c>
      <c r="BI8" s="768"/>
      <c r="BJ8" s="768">
        <f t="shared" si="2"/>
        <v>58</v>
      </c>
      <c r="BK8" s="768"/>
      <c r="BL8" s="768">
        <f t="shared" si="2"/>
        <v>58</v>
      </c>
      <c r="BM8" s="768"/>
      <c r="BN8" s="768">
        <f t="shared" si="2"/>
        <v>58</v>
      </c>
    </row>
    <row r="9" spans="1:66">
      <c r="A9" s="758">
        <v>4</v>
      </c>
      <c r="B9" s="763" t="str">
        <f>[7]Master!A32</f>
        <v>178010L050</v>
      </c>
      <c r="C9" s="760" t="str">
        <f>VLOOKUP(B9,[7]Master!$A$13:$D$37,2,0)</f>
        <v>Air Cleaner Filter</v>
      </c>
      <c r="D9" s="758">
        <v>1</v>
      </c>
      <c r="E9" s="581">
        <f>VLOOKUP(B9,MRP!$A:$B,2,0)</f>
        <v>1633.5</v>
      </c>
      <c r="F9" s="761"/>
      <c r="G9" s="761"/>
      <c r="H9" s="762"/>
      <c r="I9" s="762"/>
      <c r="J9" s="762"/>
      <c r="K9" s="762"/>
      <c r="L9" s="758"/>
      <c r="M9" s="762"/>
      <c r="N9" s="762">
        <f>$D$9*$E$9</f>
        <v>1633.5</v>
      </c>
      <c r="O9" s="762"/>
      <c r="P9" s="762"/>
      <c r="Q9" s="762"/>
      <c r="R9" s="762"/>
      <c r="S9" s="762"/>
      <c r="T9" s="762"/>
      <c r="U9" s="762"/>
      <c r="V9" s="762">
        <f>$D$9*$E$9</f>
        <v>1633.5</v>
      </c>
      <c r="W9" s="762"/>
      <c r="X9" s="762"/>
      <c r="Y9" s="762"/>
      <c r="Z9" s="764"/>
      <c r="AA9" s="762"/>
      <c r="AB9" s="762"/>
      <c r="AC9" s="762"/>
      <c r="AD9" s="762">
        <f>$D$9*$E$9</f>
        <v>1633.5</v>
      </c>
      <c r="AE9" s="762"/>
      <c r="AF9" s="762"/>
      <c r="AG9" s="762"/>
      <c r="AH9" s="762"/>
      <c r="AI9" s="762"/>
      <c r="AJ9" s="762"/>
      <c r="AK9" s="762"/>
      <c r="AL9" s="762">
        <f>$D$9*$E$9</f>
        <v>1633.5</v>
      </c>
      <c r="AM9" s="762"/>
      <c r="AN9" s="771"/>
      <c r="AO9" s="771"/>
      <c r="AP9" s="771"/>
      <c r="AQ9" s="771"/>
      <c r="AR9" s="771"/>
      <c r="AS9" s="771"/>
      <c r="AT9" s="762">
        <f>$D$9*$E$9</f>
        <v>1633.5</v>
      </c>
      <c r="AU9" s="762"/>
      <c r="AV9" s="762"/>
      <c r="AW9" s="762"/>
      <c r="AX9" s="771"/>
      <c r="AY9" s="771"/>
      <c r="AZ9" s="771"/>
      <c r="BA9" s="771"/>
      <c r="BB9" s="762">
        <f>$D$9*$E$9</f>
        <v>1633.5</v>
      </c>
      <c r="BC9" s="762"/>
      <c r="BD9" s="762"/>
      <c r="BE9" s="762"/>
      <c r="BF9" s="762"/>
      <c r="BG9" s="762"/>
      <c r="BH9" s="762"/>
      <c r="BI9" s="762"/>
      <c r="BJ9" s="762">
        <f>$D$9*$E$9</f>
        <v>1633.5</v>
      </c>
      <c r="BK9" s="762"/>
      <c r="BL9" s="762"/>
      <c r="BM9" s="762"/>
      <c r="BN9" s="762"/>
    </row>
    <row r="10" spans="1:66">
      <c r="A10" s="758">
        <v>5</v>
      </c>
      <c r="B10" s="763" t="str">
        <f>[7]Master!A30</f>
        <v>871390K050</v>
      </c>
      <c r="C10" s="760" t="s">
        <v>519</v>
      </c>
      <c r="D10" s="758">
        <v>1</v>
      </c>
      <c r="E10" s="581">
        <f>VLOOKUP(B10,MRP!$A:$B,2,0)</f>
        <v>1840</v>
      </c>
      <c r="F10" s="761"/>
      <c r="G10" s="761"/>
      <c r="H10" s="762"/>
      <c r="I10" s="762"/>
      <c r="J10" s="762">
        <f>$D$10*$E$10</f>
        <v>1840</v>
      </c>
      <c r="K10" s="762"/>
      <c r="L10" s="758"/>
      <c r="M10" s="762"/>
      <c r="N10" s="762">
        <f>$D$10*$E$10</f>
        <v>1840</v>
      </c>
      <c r="O10" s="762"/>
      <c r="Q10" s="762"/>
      <c r="R10" s="762">
        <f>$D$10*$E$10</f>
        <v>1840</v>
      </c>
      <c r="S10" s="762"/>
      <c r="U10" s="762"/>
      <c r="V10" s="762">
        <f>$D$10*$E$10</f>
        <v>1840</v>
      </c>
      <c r="W10" s="762"/>
      <c r="Y10" s="762"/>
      <c r="Z10" s="762">
        <f>$D$10*$E$10</f>
        <v>1840</v>
      </c>
      <c r="AA10" s="762"/>
      <c r="AC10" s="762"/>
      <c r="AD10" s="762">
        <f>$D$10*$E$10</f>
        <v>1840</v>
      </c>
      <c r="AE10" s="762"/>
      <c r="AG10" s="762"/>
      <c r="AH10" s="762">
        <f>$D$10*$E$10</f>
        <v>1840</v>
      </c>
      <c r="AI10" s="762"/>
      <c r="AK10" s="762"/>
      <c r="AL10" s="762">
        <f>$D$10*$E$10</f>
        <v>1840</v>
      </c>
      <c r="AM10" s="762"/>
      <c r="AN10" s="771"/>
      <c r="AO10" s="771"/>
      <c r="AP10" s="762">
        <f>$D$10*$E$10</f>
        <v>1840</v>
      </c>
      <c r="AQ10" s="762"/>
      <c r="AS10" s="762"/>
      <c r="AT10" s="762">
        <f>$D$10*$E$10</f>
        <v>1840</v>
      </c>
      <c r="AU10" s="762"/>
      <c r="AW10" s="762"/>
      <c r="AX10" s="762">
        <f>$D$10*$E$10</f>
        <v>1840</v>
      </c>
      <c r="AY10" s="762"/>
      <c r="AZ10" s="771"/>
      <c r="BA10" s="771"/>
      <c r="BB10" s="762">
        <f>$D$10*$E$10</f>
        <v>1840</v>
      </c>
      <c r="BC10" s="762"/>
      <c r="BE10" s="762"/>
      <c r="BF10" s="762">
        <f>$D$10*$E$10</f>
        <v>1840</v>
      </c>
      <c r="BG10" s="762"/>
      <c r="BI10" s="762"/>
      <c r="BJ10" s="762">
        <f>$D$10*$E$10</f>
        <v>1840</v>
      </c>
      <c r="BK10" s="762"/>
      <c r="BL10" s="771"/>
      <c r="BM10" s="771"/>
      <c r="BN10" s="762">
        <f>$D$10*$E$10</f>
        <v>1840</v>
      </c>
    </row>
    <row r="11" spans="1:66">
      <c r="A11" s="758">
        <v>6</v>
      </c>
      <c r="B11" s="759" t="str">
        <f>[7]Master!A23</f>
        <v>0888980074</v>
      </c>
      <c r="C11" s="760" t="str">
        <f>VLOOKUP(B11,[7]Master!$A$13:$D$37,2,0)</f>
        <v>Super Long Life Coolant</v>
      </c>
      <c r="D11" s="758">
        <v>7.8</v>
      </c>
      <c r="E11" s="581">
        <f>VLOOKUP(B11,MRP!$A:$B,2,0)</f>
        <v>301</v>
      </c>
      <c r="F11" s="761"/>
      <c r="G11" s="761"/>
      <c r="H11" s="762"/>
      <c r="I11" s="762"/>
      <c r="J11" s="762"/>
      <c r="K11" s="762"/>
      <c r="L11" s="762"/>
      <c r="M11" s="762"/>
      <c r="N11" s="762"/>
      <c r="O11" s="762"/>
      <c r="P11" s="762"/>
      <c r="Q11" s="762"/>
      <c r="R11" s="762"/>
      <c r="S11" s="762"/>
      <c r="T11" s="762"/>
      <c r="U11" s="762"/>
      <c r="V11" s="762"/>
      <c r="W11" s="762"/>
      <c r="X11" s="762"/>
      <c r="Y11" s="762"/>
      <c r="Z11" s="764"/>
      <c r="AA11" s="762"/>
      <c r="AB11" s="762"/>
      <c r="AC11" s="762"/>
      <c r="AD11" s="762"/>
      <c r="AE11" s="762"/>
      <c r="AF11" s="762"/>
      <c r="AG11" s="762"/>
      <c r="AH11" s="762"/>
      <c r="AI11" s="762"/>
      <c r="AJ11" s="762"/>
      <c r="AK11" s="762"/>
      <c r="AL11" s="762">
        <f>D11*E11</f>
        <v>2347.7999999999997</v>
      </c>
      <c r="AM11" s="762"/>
      <c r="AN11" s="771"/>
      <c r="AO11" s="771"/>
      <c r="AP11" s="771"/>
      <c r="AQ11" s="771"/>
      <c r="AR11" s="771"/>
      <c r="AS11" s="771"/>
      <c r="AT11" s="771"/>
      <c r="AU11" s="771"/>
      <c r="AV11" s="762"/>
      <c r="AW11" s="762"/>
      <c r="AX11" s="771"/>
      <c r="AY11" s="771"/>
      <c r="AZ11" s="771"/>
      <c r="BA11" s="771"/>
      <c r="BB11" s="762">
        <f>+$E$11*$D$11</f>
        <v>2347.7999999999997</v>
      </c>
      <c r="BC11" s="762"/>
      <c r="BD11" s="762"/>
      <c r="BE11" s="762"/>
      <c r="BF11" s="762"/>
      <c r="BG11" s="762"/>
      <c r="BH11" s="762"/>
      <c r="BI11" s="762"/>
      <c r="BJ11" s="771"/>
      <c r="BK11" s="771"/>
      <c r="BL11" s="762"/>
      <c r="BM11" s="762"/>
      <c r="BN11" s="762"/>
    </row>
    <row r="12" spans="1:66">
      <c r="A12" s="765">
        <v>7</v>
      </c>
      <c r="B12" s="759" t="str">
        <f>[7]Master!A24</f>
        <v>0882380015</v>
      </c>
      <c r="C12" s="760" t="str">
        <f>VLOOKUP(B12,[7]Master!$A$13:$D$37,2,0)</f>
        <v>Brake Fluid (250 ml)</v>
      </c>
      <c r="D12" s="834">
        <v>2</v>
      </c>
      <c r="E12" s="581">
        <f>VLOOKUP(B12,MRP!$A:$B,2,0)</f>
        <v>172.5</v>
      </c>
      <c r="F12" s="761"/>
      <c r="G12" s="761"/>
      <c r="H12" s="762"/>
      <c r="I12" s="762"/>
      <c r="J12" s="762"/>
      <c r="K12" s="762"/>
      <c r="L12" s="762"/>
      <c r="M12" s="762"/>
      <c r="N12" s="762">
        <f>$D$12*$E$12</f>
        <v>345</v>
      </c>
      <c r="O12" s="762"/>
      <c r="P12" s="762"/>
      <c r="Q12" s="762"/>
      <c r="R12" s="762"/>
      <c r="S12" s="762"/>
      <c r="T12" s="762"/>
      <c r="U12" s="762"/>
      <c r="V12" s="762">
        <f>$D$12*$E$12</f>
        <v>345</v>
      </c>
      <c r="W12" s="762"/>
      <c r="X12" s="762"/>
      <c r="Y12" s="762"/>
      <c r="Z12" s="764"/>
      <c r="AA12" s="762"/>
      <c r="AB12" s="762"/>
      <c r="AC12" s="762"/>
      <c r="AD12" s="762">
        <f>$D$12*$E$12</f>
        <v>345</v>
      </c>
      <c r="AE12" s="762"/>
      <c r="AF12" s="762"/>
      <c r="AG12" s="762"/>
      <c r="AH12" s="762"/>
      <c r="AI12" s="762"/>
      <c r="AJ12" s="762"/>
      <c r="AK12" s="762"/>
      <c r="AL12" s="762">
        <f>$D$12*$E$12</f>
        <v>345</v>
      </c>
      <c r="AM12" s="762"/>
      <c r="AN12" s="771"/>
      <c r="AO12" s="771"/>
      <c r="AP12" s="771"/>
      <c r="AQ12" s="771"/>
      <c r="AR12" s="771"/>
      <c r="AS12" s="771"/>
      <c r="AT12" s="762">
        <f>$D$12*$E$12</f>
        <v>345</v>
      </c>
      <c r="AU12" s="762"/>
      <c r="AV12" s="762"/>
      <c r="AW12" s="762"/>
      <c r="AX12" s="771"/>
      <c r="AY12" s="771"/>
      <c r="AZ12" s="771"/>
      <c r="BA12" s="771"/>
      <c r="BB12" s="762">
        <f>$D$12*$E$12</f>
        <v>345</v>
      </c>
      <c r="BC12" s="762"/>
      <c r="BD12" s="762"/>
      <c r="BE12" s="762"/>
      <c r="BF12" s="762"/>
      <c r="BG12" s="762"/>
      <c r="BH12" s="762"/>
      <c r="BI12" s="762"/>
      <c r="BJ12" s="762">
        <f>$D$12*$E$12</f>
        <v>345</v>
      </c>
      <c r="BK12" s="762"/>
      <c r="BL12" s="762"/>
      <c r="BM12" s="762"/>
      <c r="BN12" s="762"/>
    </row>
    <row r="13" spans="1:66">
      <c r="A13" s="758">
        <v>8</v>
      </c>
      <c r="B13" s="759" t="str">
        <f>[7]Master!A25</f>
        <v>0880880020</v>
      </c>
      <c r="C13" s="760" t="str">
        <f>VLOOKUP(B13,[7]Master!$A$13:$D$37,2,0)</f>
        <v>Windshield Washer Fluid (75 ml)</v>
      </c>
      <c r="D13" s="758">
        <v>2</v>
      </c>
      <c r="E13" s="581">
        <f>VLOOKUP(B13,MRP!$A:$B,2,0)</f>
        <v>35.5</v>
      </c>
      <c r="F13" s="761"/>
      <c r="G13" s="761"/>
      <c r="H13" s="762">
        <f t="shared" ref="H13:BN13" si="3">$D$13*$E$13</f>
        <v>71</v>
      </c>
      <c r="I13" s="762"/>
      <c r="J13" s="762">
        <f t="shared" si="3"/>
        <v>71</v>
      </c>
      <c r="K13" s="762"/>
      <c r="L13" s="762">
        <f t="shared" si="3"/>
        <v>71</v>
      </c>
      <c r="M13" s="762"/>
      <c r="N13" s="762">
        <f t="shared" si="3"/>
        <v>71</v>
      </c>
      <c r="O13" s="762"/>
      <c r="P13" s="762">
        <f t="shared" si="3"/>
        <v>71</v>
      </c>
      <c r="Q13" s="762"/>
      <c r="R13" s="762">
        <f t="shared" si="3"/>
        <v>71</v>
      </c>
      <c r="S13" s="762"/>
      <c r="T13" s="762">
        <f t="shared" si="3"/>
        <v>71</v>
      </c>
      <c r="U13" s="762"/>
      <c r="V13" s="762">
        <f t="shared" si="3"/>
        <v>71</v>
      </c>
      <c r="W13" s="762"/>
      <c r="X13" s="762">
        <f t="shared" si="3"/>
        <v>71</v>
      </c>
      <c r="Y13" s="762"/>
      <c r="Z13" s="764">
        <f t="shared" si="3"/>
        <v>71</v>
      </c>
      <c r="AA13" s="762"/>
      <c r="AB13" s="762">
        <f t="shared" si="3"/>
        <v>71</v>
      </c>
      <c r="AC13" s="762"/>
      <c r="AD13" s="762">
        <f t="shared" si="3"/>
        <v>71</v>
      </c>
      <c r="AE13" s="762"/>
      <c r="AF13" s="762">
        <f t="shared" si="3"/>
        <v>71</v>
      </c>
      <c r="AG13" s="762"/>
      <c r="AH13" s="762">
        <f t="shared" si="3"/>
        <v>71</v>
      </c>
      <c r="AI13" s="762"/>
      <c r="AJ13" s="762">
        <f t="shared" si="3"/>
        <v>71</v>
      </c>
      <c r="AK13" s="762"/>
      <c r="AL13" s="762">
        <f t="shared" si="3"/>
        <v>71</v>
      </c>
      <c r="AM13" s="762"/>
      <c r="AN13" s="762">
        <f t="shared" si="3"/>
        <v>71</v>
      </c>
      <c r="AO13" s="762"/>
      <c r="AP13" s="762">
        <f t="shared" si="3"/>
        <v>71</v>
      </c>
      <c r="AQ13" s="762"/>
      <c r="AR13" s="762">
        <f t="shared" si="3"/>
        <v>71</v>
      </c>
      <c r="AS13" s="762"/>
      <c r="AT13" s="762">
        <f t="shared" si="3"/>
        <v>71</v>
      </c>
      <c r="AU13" s="762"/>
      <c r="AV13" s="762">
        <f t="shared" si="3"/>
        <v>71</v>
      </c>
      <c r="AW13" s="762"/>
      <c r="AX13" s="762">
        <f t="shared" si="3"/>
        <v>71</v>
      </c>
      <c r="AY13" s="762"/>
      <c r="AZ13" s="762">
        <f t="shared" si="3"/>
        <v>71</v>
      </c>
      <c r="BA13" s="762"/>
      <c r="BB13" s="762">
        <f t="shared" si="3"/>
        <v>71</v>
      </c>
      <c r="BC13" s="762"/>
      <c r="BD13" s="762">
        <f t="shared" si="3"/>
        <v>71</v>
      </c>
      <c r="BE13" s="762"/>
      <c r="BF13" s="762">
        <f t="shared" si="3"/>
        <v>71</v>
      </c>
      <c r="BG13" s="762"/>
      <c r="BH13" s="762">
        <f t="shared" si="3"/>
        <v>71</v>
      </c>
      <c r="BI13" s="762"/>
      <c r="BJ13" s="762">
        <f t="shared" si="3"/>
        <v>71</v>
      </c>
      <c r="BK13" s="762"/>
      <c r="BL13" s="762">
        <f t="shared" si="3"/>
        <v>71</v>
      </c>
      <c r="BM13" s="762"/>
      <c r="BN13" s="762">
        <f t="shared" si="3"/>
        <v>71</v>
      </c>
    </row>
    <row r="14" spans="1:66">
      <c r="A14" s="758">
        <v>9</v>
      </c>
      <c r="B14" s="763" t="str">
        <f>[7]Master!A16</f>
        <v>0888580713</v>
      </c>
      <c r="C14" s="760" t="str">
        <f>VLOOKUP(B14,[7]Master!$A$13:$D$37,2,0)</f>
        <v>Differential Oil</v>
      </c>
      <c r="D14" s="758">
        <v>3</v>
      </c>
      <c r="E14" s="581">
        <f>VLOOKUP(B14,MRP!$A:$B,2,0)</f>
        <v>315</v>
      </c>
      <c r="F14" s="761"/>
      <c r="G14" s="761"/>
      <c r="H14" s="762"/>
      <c r="I14" s="762"/>
      <c r="J14" s="762"/>
      <c r="K14" s="762"/>
      <c r="L14" s="762"/>
      <c r="M14" s="762"/>
      <c r="N14" s="762">
        <f>$D$14*$E$14</f>
        <v>945</v>
      </c>
      <c r="O14" s="762"/>
      <c r="P14" s="762"/>
      <c r="Q14" s="762"/>
      <c r="R14" s="762"/>
      <c r="S14" s="762"/>
      <c r="T14" s="762"/>
      <c r="U14" s="762"/>
      <c r="V14" s="762">
        <f>$D$14*$E$14</f>
        <v>945</v>
      </c>
      <c r="W14" s="762"/>
      <c r="X14" s="762"/>
      <c r="Y14" s="762"/>
      <c r="Z14" s="764"/>
      <c r="AA14" s="762"/>
      <c r="AB14" s="762"/>
      <c r="AC14" s="762"/>
      <c r="AD14" s="762">
        <f>$D$14*$E$14</f>
        <v>945</v>
      </c>
      <c r="AE14" s="762"/>
      <c r="AF14" s="762"/>
      <c r="AG14" s="762"/>
      <c r="AH14" s="762"/>
      <c r="AI14" s="762"/>
      <c r="AJ14" s="762"/>
      <c r="AK14" s="762"/>
      <c r="AL14" s="762">
        <f>$D$14*$E$14</f>
        <v>945</v>
      </c>
      <c r="AM14" s="762"/>
      <c r="AN14" s="771"/>
      <c r="AO14" s="771"/>
      <c r="AP14" s="771"/>
      <c r="AQ14" s="771"/>
      <c r="AR14" s="771"/>
      <c r="AS14" s="771"/>
      <c r="AT14" s="762">
        <f>$D$14*$E$14</f>
        <v>945</v>
      </c>
      <c r="AU14" s="762"/>
      <c r="AV14" s="762"/>
      <c r="AW14" s="762"/>
      <c r="AX14" s="771"/>
      <c r="AY14" s="771"/>
      <c r="AZ14" s="771"/>
      <c r="BA14" s="771"/>
      <c r="BB14" s="762">
        <f>$D$14*$E$14</f>
        <v>945</v>
      </c>
      <c r="BC14" s="762"/>
      <c r="BD14" s="762"/>
      <c r="BE14" s="762"/>
      <c r="BF14" s="762"/>
      <c r="BG14" s="762"/>
      <c r="BH14" s="762"/>
      <c r="BI14" s="762"/>
      <c r="BJ14" s="762">
        <f>$D$14*$E$14</f>
        <v>945</v>
      </c>
      <c r="BK14" s="762"/>
      <c r="BL14" s="758"/>
      <c r="BM14" s="758"/>
      <c r="BN14" s="758"/>
    </row>
    <row r="15" spans="1:66">
      <c r="A15" s="758">
        <v>10</v>
      </c>
      <c r="B15" s="759" t="s">
        <v>209</v>
      </c>
      <c r="C15" s="760" t="s">
        <v>510</v>
      </c>
      <c r="D15" s="758">
        <v>2</v>
      </c>
      <c r="E15" s="581">
        <f>VLOOKUP(B15,MRP!$A:$B,2,0)</f>
        <v>46.5</v>
      </c>
      <c r="F15" s="761"/>
      <c r="G15" s="761"/>
      <c r="H15" s="762"/>
      <c r="I15" s="762"/>
      <c r="J15" s="762"/>
      <c r="K15" s="762"/>
      <c r="L15" s="762"/>
      <c r="M15" s="762"/>
      <c r="N15" s="762">
        <f>$D$15*$E$15</f>
        <v>93</v>
      </c>
      <c r="O15" s="762"/>
      <c r="P15" s="762"/>
      <c r="Q15" s="762"/>
      <c r="R15" s="762"/>
      <c r="S15" s="762"/>
      <c r="T15" s="762"/>
      <c r="U15" s="762"/>
      <c r="V15" s="762">
        <f>$D$15*$E$15</f>
        <v>93</v>
      </c>
      <c r="W15" s="762"/>
      <c r="X15" s="762"/>
      <c r="Y15" s="762"/>
      <c r="Z15" s="764"/>
      <c r="AA15" s="762"/>
      <c r="AB15" s="762"/>
      <c r="AC15" s="762"/>
      <c r="AD15" s="762">
        <f>$D$15*$E$15</f>
        <v>93</v>
      </c>
      <c r="AE15" s="762"/>
      <c r="AF15" s="762"/>
      <c r="AG15" s="762"/>
      <c r="AH15" s="762"/>
      <c r="AI15" s="762"/>
      <c r="AJ15" s="762"/>
      <c r="AK15" s="762"/>
      <c r="AL15" s="762">
        <f>$D$15*$E$15</f>
        <v>93</v>
      </c>
      <c r="AM15" s="762"/>
      <c r="AN15" s="771"/>
      <c r="AO15" s="771"/>
      <c r="AP15" s="771"/>
      <c r="AQ15" s="771"/>
      <c r="AR15" s="771"/>
      <c r="AS15" s="771"/>
      <c r="AT15" s="762">
        <f>$D$15*$E$15</f>
        <v>93</v>
      </c>
      <c r="AU15" s="762"/>
      <c r="AV15" s="762"/>
      <c r="AW15" s="762"/>
      <c r="AX15" s="771"/>
      <c r="AY15" s="771"/>
      <c r="AZ15" s="771"/>
      <c r="BA15" s="771"/>
      <c r="BB15" s="762">
        <f>$D$15*$E$15</f>
        <v>93</v>
      </c>
      <c r="BC15" s="762"/>
      <c r="BD15" s="762"/>
      <c r="BE15" s="762"/>
      <c r="BF15" s="762"/>
      <c r="BG15" s="762"/>
      <c r="BH15" s="762"/>
      <c r="BI15" s="762"/>
      <c r="BJ15" s="762">
        <f>$D$15*$E$15</f>
        <v>93</v>
      </c>
      <c r="BK15" s="762"/>
      <c r="BL15" s="758"/>
      <c r="BM15" s="758"/>
      <c r="BN15" s="758"/>
    </row>
    <row r="16" spans="1:66">
      <c r="A16" s="765">
        <v>11</v>
      </c>
      <c r="B16" s="763" t="str">
        <f>[7]Master!A41</f>
        <v>9091901287</v>
      </c>
      <c r="C16" s="760" t="s">
        <v>8</v>
      </c>
      <c r="D16" s="758">
        <v>4</v>
      </c>
      <c r="E16" s="581">
        <f>VLOOKUP(B16,MRP!$A:$B,2,0)</f>
        <v>1825.5</v>
      </c>
      <c r="F16" s="761"/>
      <c r="G16" s="761"/>
      <c r="H16" s="762"/>
      <c r="I16" s="762"/>
      <c r="J16" s="762"/>
      <c r="K16" s="762"/>
      <c r="L16" s="762"/>
      <c r="M16" s="762"/>
      <c r="N16" s="762"/>
      <c r="O16" s="762"/>
      <c r="P16" s="762"/>
      <c r="Q16" s="762"/>
      <c r="R16" s="762"/>
      <c r="S16" s="762"/>
      <c r="T16" s="762"/>
      <c r="U16" s="762"/>
      <c r="V16" s="762"/>
      <c r="W16" s="762"/>
      <c r="X16" s="762"/>
      <c r="Y16" s="762"/>
      <c r="Z16" s="764">
        <f>$D$16*$E$16</f>
        <v>7302</v>
      </c>
      <c r="AA16" s="762"/>
      <c r="AB16" s="762"/>
      <c r="AC16" s="762"/>
      <c r="AD16" s="762"/>
      <c r="AE16" s="762"/>
      <c r="AF16" s="762"/>
      <c r="AG16" s="762"/>
      <c r="AH16" s="762"/>
      <c r="AI16" s="762"/>
      <c r="AJ16" s="762"/>
      <c r="AK16" s="762"/>
      <c r="AL16" s="762"/>
      <c r="AM16" s="762"/>
      <c r="AN16" s="771"/>
      <c r="AO16" s="771"/>
      <c r="AP16" s="771"/>
      <c r="AQ16" s="771"/>
      <c r="AR16" s="771"/>
      <c r="AS16" s="771"/>
      <c r="AT16" s="762">
        <f>$D$16*$E$16</f>
        <v>7302</v>
      </c>
      <c r="AU16" s="762"/>
      <c r="AV16" s="762"/>
      <c r="AW16" s="762"/>
      <c r="AX16" s="771"/>
      <c r="AY16" s="771"/>
      <c r="AZ16" s="771"/>
      <c r="BA16" s="771"/>
      <c r="BB16" s="762"/>
      <c r="BC16" s="762"/>
      <c r="BD16" s="762"/>
      <c r="BE16" s="762"/>
      <c r="BF16" s="762"/>
      <c r="BG16" s="762"/>
      <c r="BH16" s="762"/>
      <c r="BI16" s="762"/>
      <c r="BJ16" s="762"/>
      <c r="BK16" s="762"/>
      <c r="BL16" s="758"/>
      <c r="BM16" s="758"/>
      <c r="BN16" s="771">
        <f>$D$16*$E$16</f>
        <v>7302</v>
      </c>
    </row>
    <row r="17" spans="1:66">
      <c r="A17" s="758">
        <v>12</v>
      </c>
      <c r="B17" s="759" t="s">
        <v>566</v>
      </c>
      <c r="C17" s="760" t="s">
        <v>9</v>
      </c>
      <c r="D17" s="758">
        <v>1</v>
      </c>
      <c r="E17" s="581">
        <f>VLOOKUP(B17,MRP!$A:$B,2,0)</f>
        <v>2089</v>
      </c>
      <c r="F17" s="761"/>
      <c r="G17" s="761"/>
      <c r="H17" s="762"/>
      <c r="I17" s="762"/>
      <c r="J17" s="762"/>
      <c r="K17" s="762"/>
      <c r="L17" s="762"/>
      <c r="M17" s="762"/>
      <c r="N17" s="762"/>
      <c r="O17" s="762"/>
      <c r="P17" s="762"/>
      <c r="Q17" s="762"/>
      <c r="R17" s="762"/>
      <c r="S17" s="762"/>
      <c r="T17" s="762"/>
      <c r="U17" s="762"/>
      <c r="V17" s="762">
        <f>$D$17*$E$17</f>
        <v>2089</v>
      </c>
      <c r="W17" s="762"/>
      <c r="X17" s="762"/>
      <c r="Y17" s="762"/>
      <c r="Z17" s="764"/>
      <c r="AA17" s="762"/>
      <c r="AB17" s="762"/>
      <c r="AC17" s="762"/>
      <c r="AD17" s="762"/>
      <c r="AE17" s="762"/>
      <c r="AF17" s="762"/>
      <c r="AG17" s="762"/>
      <c r="AH17" s="762"/>
      <c r="AI17" s="762"/>
      <c r="AJ17" s="762"/>
      <c r="AK17" s="762"/>
      <c r="AL17" s="762">
        <f>$D$17*$E$17</f>
        <v>2089</v>
      </c>
      <c r="AM17" s="762"/>
      <c r="AN17" s="771"/>
      <c r="AO17" s="771"/>
      <c r="AP17" s="771"/>
      <c r="AQ17" s="771"/>
      <c r="AR17" s="771"/>
      <c r="AS17" s="771"/>
      <c r="AT17" s="762"/>
      <c r="AU17" s="762"/>
      <c r="AV17" s="762"/>
      <c r="AW17" s="762"/>
      <c r="AX17" s="771"/>
      <c r="AY17" s="771"/>
      <c r="AZ17" s="771"/>
      <c r="BA17" s="771"/>
      <c r="BB17" s="762">
        <f>$D$17*$E$17</f>
        <v>2089</v>
      </c>
      <c r="BC17" s="762"/>
      <c r="BD17" s="762"/>
      <c r="BE17" s="762"/>
      <c r="BF17" s="762"/>
      <c r="BG17" s="762"/>
      <c r="BH17" s="762"/>
      <c r="BI17" s="762"/>
      <c r="BJ17" s="762"/>
      <c r="BK17" s="762"/>
      <c r="BL17" s="758"/>
      <c r="BM17" s="758"/>
      <c r="BN17" s="758"/>
    </row>
    <row r="18" spans="1:66">
      <c r="B18" s="772"/>
      <c r="C18" s="748"/>
      <c r="D18" s="773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  <c r="X18" s="774"/>
      <c r="Y18" s="774"/>
      <c r="Z18" s="775"/>
      <c r="AA18" s="774"/>
      <c r="AB18" s="774"/>
      <c r="AC18" s="774"/>
      <c r="AD18" s="773"/>
      <c r="AE18" s="773"/>
      <c r="AF18" s="773"/>
      <c r="AG18" s="773"/>
      <c r="AH18" s="773"/>
      <c r="AI18" s="773"/>
      <c r="AJ18" s="773"/>
      <c r="AK18" s="773"/>
      <c r="AL18" s="773"/>
      <c r="AM18" s="773"/>
      <c r="AN18" s="773"/>
      <c r="AO18" s="773"/>
    </row>
    <row r="19" spans="1:66" s="752" customFormat="1">
      <c r="B19" s="776" t="s">
        <v>226</v>
      </c>
      <c r="C19" s="777" t="s">
        <v>319</v>
      </c>
      <c r="E19" s="778"/>
      <c r="F19" s="779">
        <f>SUM(F6:F15)</f>
        <v>0</v>
      </c>
      <c r="G19" s="779"/>
      <c r="H19" s="779">
        <f t="shared" ref="H19:AM19" si="4">SUM(H6:H17)</f>
        <v>2349.5</v>
      </c>
      <c r="I19" s="779">
        <f t="shared" si="4"/>
        <v>0</v>
      </c>
      <c r="J19" s="779">
        <f t="shared" si="4"/>
        <v>4189.5</v>
      </c>
      <c r="K19" s="779">
        <f t="shared" si="4"/>
        <v>0</v>
      </c>
      <c r="L19" s="779">
        <f t="shared" si="4"/>
        <v>2349.5</v>
      </c>
      <c r="M19" s="779">
        <f t="shared" si="4"/>
        <v>0</v>
      </c>
      <c r="N19" s="779">
        <f t="shared" si="4"/>
        <v>7206</v>
      </c>
      <c r="O19" s="779">
        <f t="shared" si="4"/>
        <v>0</v>
      </c>
      <c r="P19" s="779">
        <f t="shared" si="4"/>
        <v>2349.5</v>
      </c>
      <c r="Q19" s="779">
        <f t="shared" si="4"/>
        <v>0</v>
      </c>
      <c r="R19" s="779">
        <f t="shared" si="4"/>
        <v>4189.5</v>
      </c>
      <c r="S19" s="779">
        <f t="shared" si="4"/>
        <v>0</v>
      </c>
      <c r="T19" s="779">
        <f t="shared" si="4"/>
        <v>2349.5</v>
      </c>
      <c r="U19" s="779">
        <f t="shared" si="4"/>
        <v>0</v>
      </c>
      <c r="V19" s="779">
        <f t="shared" si="4"/>
        <v>9295</v>
      </c>
      <c r="W19" s="779">
        <f t="shared" si="4"/>
        <v>0</v>
      </c>
      <c r="X19" s="779">
        <f t="shared" si="4"/>
        <v>2349.5</v>
      </c>
      <c r="Y19" s="779">
        <f t="shared" si="4"/>
        <v>0</v>
      </c>
      <c r="Z19" s="779">
        <f t="shared" si="4"/>
        <v>11491.5</v>
      </c>
      <c r="AA19" s="779">
        <f t="shared" si="4"/>
        <v>0</v>
      </c>
      <c r="AB19" s="779">
        <f t="shared" si="4"/>
        <v>2349.5</v>
      </c>
      <c r="AC19" s="779">
        <f t="shared" si="4"/>
        <v>0</v>
      </c>
      <c r="AD19" s="779">
        <f t="shared" si="4"/>
        <v>7206</v>
      </c>
      <c r="AE19" s="779">
        <f t="shared" si="4"/>
        <v>0</v>
      </c>
      <c r="AF19" s="779">
        <f t="shared" si="4"/>
        <v>2349.5</v>
      </c>
      <c r="AG19" s="779">
        <f t="shared" si="4"/>
        <v>0</v>
      </c>
      <c r="AH19" s="779">
        <f t="shared" si="4"/>
        <v>4189.5</v>
      </c>
      <c r="AI19" s="779">
        <f t="shared" si="4"/>
        <v>0</v>
      </c>
      <c r="AJ19" s="779">
        <f t="shared" si="4"/>
        <v>2349.5</v>
      </c>
      <c r="AK19" s="779">
        <f t="shared" si="4"/>
        <v>0</v>
      </c>
      <c r="AL19" s="779">
        <f t="shared" si="4"/>
        <v>11642.8</v>
      </c>
      <c r="AM19" s="779">
        <f t="shared" si="4"/>
        <v>0</v>
      </c>
      <c r="AN19" s="779">
        <f t="shared" ref="AN19:BN19" si="5">SUM(AN6:AN17)</f>
        <v>2349.5</v>
      </c>
      <c r="AO19" s="779">
        <f t="shared" si="5"/>
        <v>0</v>
      </c>
      <c r="AP19" s="779">
        <f t="shared" si="5"/>
        <v>4189.5</v>
      </c>
      <c r="AQ19" s="779">
        <f t="shared" si="5"/>
        <v>0</v>
      </c>
      <c r="AR19" s="779">
        <f t="shared" si="5"/>
        <v>2349.5</v>
      </c>
      <c r="AS19" s="779">
        <f t="shared" si="5"/>
        <v>0</v>
      </c>
      <c r="AT19" s="779">
        <f t="shared" si="5"/>
        <v>14508</v>
      </c>
      <c r="AU19" s="779">
        <f t="shared" si="5"/>
        <v>0</v>
      </c>
      <c r="AV19" s="779">
        <f t="shared" si="5"/>
        <v>2349.5</v>
      </c>
      <c r="AW19" s="779">
        <f t="shared" si="5"/>
        <v>0</v>
      </c>
      <c r="AX19" s="779">
        <f t="shared" si="5"/>
        <v>4189.5</v>
      </c>
      <c r="AY19" s="779">
        <f t="shared" si="5"/>
        <v>0</v>
      </c>
      <c r="AZ19" s="779">
        <f t="shared" si="5"/>
        <v>2349.5</v>
      </c>
      <c r="BA19" s="779">
        <f t="shared" si="5"/>
        <v>0</v>
      </c>
      <c r="BB19" s="779">
        <f t="shared" si="5"/>
        <v>11642.8</v>
      </c>
      <c r="BC19" s="779">
        <f t="shared" si="5"/>
        <v>0</v>
      </c>
      <c r="BD19" s="779">
        <f t="shared" si="5"/>
        <v>2349.5</v>
      </c>
      <c r="BE19" s="779">
        <f t="shared" si="5"/>
        <v>0</v>
      </c>
      <c r="BF19" s="779">
        <f t="shared" si="5"/>
        <v>4189.5</v>
      </c>
      <c r="BG19" s="779">
        <f t="shared" si="5"/>
        <v>0</v>
      </c>
      <c r="BH19" s="779">
        <f t="shared" si="5"/>
        <v>2349.5</v>
      </c>
      <c r="BI19" s="779">
        <f t="shared" si="5"/>
        <v>0</v>
      </c>
      <c r="BJ19" s="779">
        <f t="shared" si="5"/>
        <v>7206</v>
      </c>
      <c r="BK19" s="779">
        <f t="shared" si="5"/>
        <v>0</v>
      </c>
      <c r="BL19" s="779">
        <f t="shared" si="5"/>
        <v>2349.5</v>
      </c>
      <c r="BM19" s="779">
        <f t="shared" si="5"/>
        <v>0</v>
      </c>
      <c r="BN19" s="779">
        <f t="shared" si="5"/>
        <v>11491.5</v>
      </c>
    </row>
    <row r="20" spans="1:66">
      <c r="C20" s="748"/>
      <c r="D20" s="773"/>
      <c r="E20" s="780"/>
      <c r="F20" s="781"/>
      <c r="G20" s="781"/>
      <c r="H20" s="782"/>
      <c r="I20" s="782"/>
      <c r="J20" s="782"/>
      <c r="K20" s="782"/>
      <c r="L20" s="782"/>
      <c r="M20" s="782"/>
      <c r="N20" s="782"/>
      <c r="O20" s="782"/>
      <c r="P20" s="782"/>
      <c r="Q20" s="782"/>
      <c r="R20" s="782"/>
      <c r="S20" s="782"/>
      <c r="T20" s="782"/>
      <c r="U20" s="782"/>
      <c r="V20" s="782"/>
      <c r="W20" s="782"/>
      <c r="X20" s="782"/>
      <c r="Y20" s="782"/>
      <c r="Z20" s="783"/>
      <c r="AA20" s="782"/>
      <c r="AB20" s="782"/>
      <c r="AC20" s="782"/>
      <c r="AD20" s="782"/>
      <c r="AE20" s="782"/>
      <c r="AF20" s="782"/>
      <c r="AG20" s="782"/>
      <c r="AH20" s="782"/>
      <c r="AI20" s="782"/>
      <c r="AJ20" s="782"/>
      <c r="AK20" s="782"/>
      <c r="AL20" s="782"/>
      <c r="AM20" s="782"/>
      <c r="AN20" s="782"/>
      <c r="AO20" s="782"/>
      <c r="AP20" s="782"/>
      <c r="AQ20" s="782"/>
      <c r="AR20" s="782"/>
      <c r="AS20" s="782"/>
      <c r="AT20" s="782"/>
      <c r="AU20" s="782"/>
    </row>
    <row r="21" spans="1:66">
      <c r="A21" s="758">
        <v>12</v>
      </c>
      <c r="B21" s="776" t="s">
        <v>227</v>
      </c>
      <c r="C21" s="777" t="s">
        <v>320</v>
      </c>
      <c r="D21" s="752"/>
      <c r="E21" s="778"/>
      <c r="F21" s="784"/>
      <c r="G21" s="784"/>
      <c r="H21" s="784"/>
      <c r="I21" s="785">
        <f>[7]Master!$C$10</f>
        <v>1250.8</v>
      </c>
      <c r="J21" s="785">
        <f>[7]Master!$A$10</f>
        <v>2183</v>
      </c>
      <c r="K21" s="785">
        <f>[7]Master!$C$10</f>
        <v>1250.8</v>
      </c>
      <c r="L21" s="785">
        <f>[7]Master!$A$10</f>
        <v>2183</v>
      </c>
      <c r="M21" s="785">
        <f>[7]Master!$C$10</f>
        <v>1250.8</v>
      </c>
      <c r="N21" s="785">
        <f>[7]Master!$B$10</f>
        <v>2578.2999999999997</v>
      </c>
      <c r="O21" s="785">
        <f>[7]Master!$C$10</f>
        <v>1250.8</v>
      </c>
      <c r="P21" s="785">
        <f>[7]Master!$A$10</f>
        <v>2183</v>
      </c>
      <c r="Q21" s="785">
        <f>[7]Master!$C$10</f>
        <v>1250.8</v>
      </c>
      <c r="R21" s="785">
        <f>[7]Master!$A$10</f>
        <v>2183</v>
      </c>
      <c r="S21" s="785">
        <f>[7]Master!$C$10</f>
        <v>1250.8</v>
      </c>
      <c r="T21" s="785">
        <f>[7]Master!$A$10</f>
        <v>2183</v>
      </c>
      <c r="U21" s="785">
        <f>[7]Master!$C$10</f>
        <v>1250.8</v>
      </c>
      <c r="V21" s="785">
        <f>[7]Master!$B$10</f>
        <v>2578.2999999999997</v>
      </c>
      <c r="W21" s="785">
        <f>[7]Master!$C$10</f>
        <v>1250.8</v>
      </c>
      <c r="X21" s="785">
        <f>[7]Master!$A$10</f>
        <v>2183</v>
      </c>
      <c r="Y21" s="785">
        <f>[7]Master!$C$10</f>
        <v>1250.8</v>
      </c>
      <c r="Z21" s="785">
        <f>[7]Master!$A$10</f>
        <v>2183</v>
      </c>
      <c r="AA21" s="785">
        <f>[7]Master!$C$10</f>
        <v>1250.8</v>
      </c>
      <c r="AB21" s="785">
        <f>[7]Master!$A$10</f>
        <v>2183</v>
      </c>
      <c r="AC21" s="785">
        <f>[7]Master!$C$10</f>
        <v>1250.8</v>
      </c>
      <c r="AD21" s="785">
        <f>[7]Master!$B$10</f>
        <v>2578.2999999999997</v>
      </c>
      <c r="AE21" s="785">
        <f>[7]Master!$C$10</f>
        <v>1250.8</v>
      </c>
      <c r="AF21" s="785">
        <f>[7]Master!$A$10</f>
        <v>2183</v>
      </c>
      <c r="AG21" s="785">
        <f>[7]Master!$C$10</f>
        <v>1250.8</v>
      </c>
      <c r="AH21" s="785">
        <f>[7]Master!$A$10</f>
        <v>2183</v>
      </c>
      <c r="AI21" s="785">
        <f>[7]Master!$C$10</f>
        <v>1250.8</v>
      </c>
      <c r="AJ21" s="785">
        <f>[7]Master!$A$10</f>
        <v>2183</v>
      </c>
      <c r="AK21" s="785">
        <f>[7]Master!$C$10</f>
        <v>1250.8</v>
      </c>
      <c r="AL21" s="785">
        <f>[7]Master!$B$10</f>
        <v>2578.2999999999997</v>
      </c>
      <c r="AM21" s="785">
        <f>[7]Master!$C$10</f>
        <v>1250.8</v>
      </c>
      <c r="AN21" s="785">
        <f>[7]Master!$A$10</f>
        <v>2183</v>
      </c>
      <c r="AO21" s="785">
        <f>[7]Master!$C$10</f>
        <v>1250.8</v>
      </c>
      <c r="AP21" s="785">
        <f>[7]Master!$A$10</f>
        <v>2183</v>
      </c>
      <c r="AQ21" s="785">
        <f>[7]Master!$C$10</f>
        <v>1250.8</v>
      </c>
      <c r="AR21" s="785">
        <f>[7]Master!$A$10</f>
        <v>2183</v>
      </c>
      <c r="AS21" s="785">
        <f>[7]Master!$C$10</f>
        <v>1250.8</v>
      </c>
      <c r="AT21" s="785">
        <f>[7]Master!$B$10</f>
        <v>2578.2999999999997</v>
      </c>
      <c r="AU21" s="785">
        <f>[7]Master!$C$10</f>
        <v>1250.8</v>
      </c>
      <c r="AV21" s="785">
        <f>[7]Master!$A$10</f>
        <v>2183</v>
      </c>
      <c r="AW21" s="785">
        <f>[7]Master!$C$10</f>
        <v>1250.8</v>
      </c>
      <c r="AX21" s="785">
        <f>[7]Master!$A$10</f>
        <v>2183</v>
      </c>
      <c r="AY21" s="785">
        <f>[7]Master!$C$10</f>
        <v>1250.8</v>
      </c>
      <c r="AZ21" s="785">
        <f>[7]Master!$A$10</f>
        <v>2183</v>
      </c>
      <c r="BA21" s="785">
        <f>[7]Master!$C$10</f>
        <v>1250.8</v>
      </c>
      <c r="BB21" s="785">
        <f>[7]Master!$B$10</f>
        <v>2578.2999999999997</v>
      </c>
      <c r="BC21" s="785">
        <f>[7]Master!$C$10</f>
        <v>1250.8</v>
      </c>
      <c r="BD21" s="785">
        <f>[7]Master!$A$10</f>
        <v>2183</v>
      </c>
      <c r="BE21" s="785">
        <f>[7]Master!$C$10</f>
        <v>1250.8</v>
      </c>
      <c r="BF21" s="785">
        <f>[7]Master!$A$10</f>
        <v>2183</v>
      </c>
      <c r="BG21" s="785">
        <f>[7]Master!$C$10</f>
        <v>1250.8</v>
      </c>
      <c r="BH21" s="785">
        <f>[7]Master!$A$10</f>
        <v>2183</v>
      </c>
      <c r="BI21" s="785">
        <f>[7]Master!$C$10</f>
        <v>1250.8</v>
      </c>
      <c r="BJ21" s="785">
        <f>[7]Master!$B$10</f>
        <v>2578.2999999999997</v>
      </c>
      <c r="BK21" s="785">
        <f>[7]Master!$C$10</f>
        <v>1250.8</v>
      </c>
      <c r="BL21" s="785">
        <f>[7]Master!$A$10</f>
        <v>2183</v>
      </c>
      <c r="BM21" s="785">
        <f>[7]Master!$C$10</f>
        <v>1250.8</v>
      </c>
      <c r="BN21" s="785">
        <f>[7]Master!$A$10</f>
        <v>2183</v>
      </c>
    </row>
    <row r="22" spans="1:66">
      <c r="X22" s="786"/>
      <c r="Y22" s="786"/>
      <c r="Z22" s="787"/>
      <c r="AA22" s="788"/>
      <c r="AT22" s="788"/>
      <c r="AU22" s="788"/>
      <c r="BN22" s="788"/>
    </row>
    <row r="23" spans="1:66" s="752" customFormat="1">
      <c r="B23" s="789" t="s">
        <v>321</v>
      </c>
      <c r="C23" s="790" t="s">
        <v>322</v>
      </c>
      <c r="E23" s="745"/>
      <c r="F23" s="791">
        <f>F19+F21</f>
        <v>0</v>
      </c>
      <c r="G23" s="791">
        <f t="shared" ref="G23:BN23" si="6">G19+G21</f>
        <v>0</v>
      </c>
      <c r="H23" s="791">
        <f t="shared" si="6"/>
        <v>2349.5</v>
      </c>
      <c r="I23" s="791">
        <f t="shared" si="6"/>
        <v>1250.8</v>
      </c>
      <c r="J23" s="791">
        <f t="shared" si="6"/>
        <v>6372.5</v>
      </c>
      <c r="K23" s="791">
        <f t="shared" si="6"/>
        <v>1250.8</v>
      </c>
      <c r="L23" s="791">
        <f t="shared" si="6"/>
        <v>4532.5</v>
      </c>
      <c r="M23" s="791">
        <f t="shared" si="6"/>
        <v>1250.8</v>
      </c>
      <c r="N23" s="791">
        <f t="shared" si="6"/>
        <v>9784.2999999999993</v>
      </c>
      <c r="O23" s="791">
        <f t="shared" si="6"/>
        <v>1250.8</v>
      </c>
      <c r="P23" s="791">
        <f t="shared" si="6"/>
        <v>4532.5</v>
      </c>
      <c r="Q23" s="791">
        <f t="shared" si="6"/>
        <v>1250.8</v>
      </c>
      <c r="R23" s="791">
        <f t="shared" si="6"/>
        <v>6372.5</v>
      </c>
      <c r="S23" s="791">
        <f t="shared" si="6"/>
        <v>1250.8</v>
      </c>
      <c r="T23" s="791">
        <f t="shared" si="6"/>
        <v>4532.5</v>
      </c>
      <c r="U23" s="791">
        <f t="shared" si="6"/>
        <v>1250.8</v>
      </c>
      <c r="V23" s="791">
        <f t="shared" si="6"/>
        <v>11873.3</v>
      </c>
      <c r="W23" s="791">
        <f t="shared" si="6"/>
        <v>1250.8</v>
      </c>
      <c r="X23" s="791">
        <f t="shared" si="6"/>
        <v>4532.5</v>
      </c>
      <c r="Y23" s="791">
        <f t="shared" si="6"/>
        <v>1250.8</v>
      </c>
      <c r="Z23" s="791">
        <f t="shared" si="6"/>
        <v>13674.5</v>
      </c>
      <c r="AA23" s="791">
        <f t="shared" si="6"/>
        <v>1250.8</v>
      </c>
      <c r="AB23" s="791">
        <f t="shared" si="6"/>
        <v>4532.5</v>
      </c>
      <c r="AC23" s="791">
        <f t="shared" si="6"/>
        <v>1250.8</v>
      </c>
      <c r="AD23" s="791">
        <f t="shared" si="6"/>
        <v>9784.2999999999993</v>
      </c>
      <c r="AE23" s="791">
        <f t="shared" si="6"/>
        <v>1250.8</v>
      </c>
      <c r="AF23" s="791">
        <f t="shared" si="6"/>
        <v>4532.5</v>
      </c>
      <c r="AG23" s="791">
        <f t="shared" si="6"/>
        <v>1250.8</v>
      </c>
      <c r="AH23" s="791">
        <f t="shared" si="6"/>
        <v>6372.5</v>
      </c>
      <c r="AI23" s="791">
        <f t="shared" si="6"/>
        <v>1250.8</v>
      </c>
      <c r="AJ23" s="791">
        <f t="shared" si="6"/>
        <v>4532.5</v>
      </c>
      <c r="AK23" s="791">
        <f t="shared" si="6"/>
        <v>1250.8</v>
      </c>
      <c r="AL23" s="791">
        <f t="shared" si="6"/>
        <v>14221.099999999999</v>
      </c>
      <c r="AM23" s="791">
        <f t="shared" si="6"/>
        <v>1250.8</v>
      </c>
      <c r="AN23" s="791">
        <f t="shared" si="6"/>
        <v>4532.5</v>
      </c>
      <c r="AO23" s="791">
        <f t="shared" si="6"/>
        <v>1250.8</v>
      </c>
      <c r="AP23" s="791">
        <f t="shared" si="6"/>
        <v>6372.5</v>
      </c>
      <c r="AQ23" s="791">
        <f t="shared" si="6"/>
        <v>1250.8</v>
      </c>
      <c r="AR23" s="791">
        <f t="shared" si="6"/>
        <v>4532.5</v>
      </c>
      <c r="AS23" s="791">
        <f t="shared" si="6"/>
        <v>1250.8</v>
      </c>
      <c r="AT23" s="791">
        <f t="shared" si="6"/>
        <v>17086.3</v>
      </c>
      <c r="AU23" s="791">
        <f t="shared" si="6"/>
        <v>1250.8</v>
      </c>
      <c r="AV23" s="791">
        <f t="shared" si="6"/>
        <v>4532.5</v>
      </c>
      <c r="AW23" s="791">
        <f t="shared" si="6"/>
        <v>1250.8</v>
      </c>
      <c r="AX23" s="791">
        <f t="shared" si="6"/>
        <v>6372.5</v>
      </c>
      <c r="AY23" s="791">
        <f t="shared" si="6"/>
        <v>1250.8</v>
      </c>
      <c r="AZ23" s="791">
        <f t="shared" si="6"/>
        <v>4532.5</v>
      </c>
      <c r="BA23" s="791">
        <f t="shared" si="6"/>
        <v>1250.8</v>
      </c>
      <c r="BB23" s="791">
        <f t="shared" si="6"/>
        <v>14221.099999999999</v>
      </c>
      <c r="BC23" s="791">
        <f t="shared" si="6"/>
        <v>1250.8</v>
      </c>
      <c r="BD23" s="791">
        <f t="shared" si="6"/>
        <v>4532.5</v>
      </c>
      <c r="BE23" s="791">
        <f t="shared" si="6"/>
        <v>1250.8</v>
      </c>
      <c r="BF23" s="791">
        <f t="shared" si="6"/>
        <v>6372.5</v>
      </c>
      <c r="BG23" s="791">
        <f t="shared" si="6"/>
        <v>1250.8</v>
      </c>
      <c r="BH23" s="791">
        <f t="shared" si="6"/>
        <v>4532.5</v>
      </c>
      <c r="BI23" s="791">
        <f t="shared" si="6"/>
        <v>1250.8</v>
      </c>
      <c r="BJ23" s="791">
        <f t="shared" si="6"/>
        <v>9784.2999999999993</v>
      </c>
      <c r="BK23" s="791">
        <f t="shared" si="6"/>
        <v>1250.8</v>
      </c>
      <c r="BL23" s="791">
        <f t="shared" si="6"/>
        <v>4532.5</v>
      </c>
      <c r="BM23" s="791">
        <f t="shared" si="6"/>
        <v>1250.8</v>
      </c>
      <c r="BN23" s="791">
        <f t="shared" si="6"/>
        <v>13674.5</v>
      </c>
    </row>
    <row r="24" spans="1:66">
      <c r="C24" s="792" t="s">
        <v>323</v>
      </c>
      <c r="Z24" s="793">
        <f>SUM(F23:Z23)/Z4</f>
        <v>0.79813800000000001</v>
      </c>
      <c r="AA24" s="794"/>
      <c r="AT24" s="793">
        <f>SUM(F23:AT23)/AT4</f>
        <v>0.84410499999999988</v>
      </c>
      <c r="AU24" s="794"/>
      <c r="BN24" s="793">
        <f>SUM(F23:BN23)/BN4</f>
        <v>0.84805466666666618</v>
      </c>
    </row>
    <row r="25" spans="1:66">
      <c r="X25" s="786"/>
      <c r="Y25" s="786"/>
      <c r="Z25" s="787"/>
      <c r="AA25" s="788"/>
      <c r="AT25" s="788"/>
      <c r="AU25" s="788"/>
      <c r="BN25" s="788"/>
    </row>
    <row r="26" spans="1:66">
      <c r="A26" s="758">
        <v>13</v>
      </c>
      <c r="B26" s="795" t="s">
        <v>327</v>
      </c>
      <c r="C26" s="760" t="s">
        <v>328</v>
      </c>
      <c r="D26" s="796">
        <v>1.2</v>
      </c>
      <c r="E26" s="761">
        <f>[7]Master!$D$6</f>
        <v>560.5</v>
      </c>
      <c r="F26" s="762"/>
      <c r="G26" s="762"/>
      <c r="H26" s="797">
        <f>$D$26*$E$26</f>
        <v>672.6</v>
      </c>
      <c r="I26" s="797"/>
      <c r="J26" s="797">
        <f>$D$26*$E$26</f>
        <v>672.6</v>
      </c>
      <c r="K26" s="797"/>
      <c r="L26" s="797">
        <f t="shared" ref="L26:BN26" si="7">$D$26*$E$26</f>
        <v>672.6</v>
      </c>
      <c r="M26" s="797"/>
      <c r="N26" s="797">
        <f t="shared" si="7"/>
        <v>672.6</v>
      </c>
      <c r="O26" s="797"/>
      <c r="P26" s="797">
        <f t="shared" si="7"/>
        <v>672.6</v>
      </c>
      <c r="Q26" s="797"/>
      <c r="R26" s="797">
        <f t="shared" si="7"/>
        <v>672.6</v>
      </c>
      <c r="S26" s="797"/>
      <c r="T26" s="797">
        <f t="shared" si="7"/>
        <v>672.6</v>
      </c>
      <c r="U26" s="797"/>
      <c r="V26" s="797">
        <f t="shared" si="7"/>
        <v>672.6</v>
      </c>
      <c r="W26" s="797"/>
      <c r="X26" s="797">
        <f t="shared" si="7"/>
        <v>672.6</v>
      </c>
      <c r="Y26" s="797"/>
      <c r="Z26" s="798">
        <f t="shared" si="7"/>
        <v>672.6</v>
      </c>
      <c r="AA26" s="797"/>
      <c r="AB26" s="797">
        <f t="shared" si="7"/>
        <v>672.6</v>
      </c>
      <c r="AC26" s="797"/>
      <c r="AD26" s="797">
        <f t="shared" si="7"/>
        <v>672.6</v>
      </c>
      <c r="AE26" s="797"/>
      <c r="AF26" s="797">
        <f t="shared" si="7"/>
        <v>672.6</v>
      </c>
      <c r="AG26" s="797"/>
      <c r="AH26" s="797">
        <f t="shared" si="7"/>
        <v>672.6</v>
      </c>
      <c r="AI26" s="797"/>
      <c r="AJ26" s="797">
        <f t="shared" si="7"/>
        <v>672.6</v>
      </c>
      <c r="AK26" s="797"/>
      <c r="AL26" s="797">
        <f t="shared" si="7"/>
        <v>672.6</v>
      </c>
      <c r="AM26" s="797"/>
      <c r="AN26" s="797">
        <f t="shared" si="7"/>
        <v>672.6</v>
      </c>
      <c r="AO26" s="797"/>
      <c r="AP26" s="797">
        <f t="shared" si="7"/>
        <v>672.6</v>
      </c>
      <c r="AQ26" s="797"/>
      <c r="AR26" s="797">
        <f t="shared" si="7"/>
        <v>672.6</v>
      </c>
      <c r="AS26" s="797"/>
      <c r="AT26" s="797">
        <f t="shared" si="7"/>
        <v>672.6</v>
      </c>
      <c r="AU26" s="797"/>
      <c r="AV26" s="797">
        <f t="shared" si="7"/>
        <v>672.6</v>
      </c>
      <c r="AW26" s="797"/>
      <c r="AX26" s="797">
        <f t="shared" si="7"/>
        <v>672.6</v>
      </c>
      <c r="AY26" s="797"/>
      <c r="AZ26" s="797">
        <f t="shared" si="7"/>
        <v>672.6</v>
      </c>
      <c r="BA26" s="797"/>
      <c r="BB26" s="797">
        <f t="shared" si="7"/>
        <v>672.6</v>
      </c>
      <c r="BC26" s="797"/>
      <c r="BD26" s="797">
        <f t="shared" si="7"/>
        <v>672.6</v>
      </c>
      <c r="BE26" s="797"/>
      <c r="BF26" s="797">
        <f t="shared" si="7"/>
        <v>672.6</v>
      </c>
      <c r="BG26" s="797"/>
      <c r="BH26" s="797">
        <f t="shared" si="7"/>
        <v>672.6</v>
      </c>
      <c r="BI26" s="797"/>
      <c r="BJ26" s="797">
        <f t="shared" si="7"/>
        <v>672.6</v>
      </c>
      <c r="BK26" s="797"/>
      <c r="BL26" s="797">
        <f t="shared" si="7"/>
        <v>672.6</v>
      </c>
      <c r="BM26" s="797"/>
      <c r="BN26" s="797">
        <f t="shared" si="7"/>
        <v>672.6</v>
      </c>
    </row>
    <row r="27" spans="1:66">
      <c r="A27" s="758">
        <v>14</v>
      </c>
      <c r="B27" s="795" t="s">
        <v>327</v>
      </c>
      <c r="C27" s="760" t="s">
        <v>41</v>
      </c>
      <c r="D27" s="796">
        <v>1.2</v>
      </c>
      <c r="E27" s="761">
        <f>[7]Master!$D$6</f>
        <v>560.5</v>
      </c>
      <c r="F27" s="762"/>
      <c r="G27" s="762"/>
      <c r="H27" s="762">
        <f>$D$27*$E$27</f>
        <v>672.6</v>
      </c>
      <c r="I27" s="762"/>
      <c r="J27" s="762">
        <f>$D$27*$E$27</f>
        <v>672.6</v>
      </c>
      <c r="K27" s="762"/>
      <c r="L27" s="762">
        <f t="shared" ref="L27:BN27" si="8">$D$27*$E$27</f>
        <v>672.6</v>
      </c>
      <c r="M27" s="762"/>
      <c r="N27" s="762">
        <f t="shared" si="8"/>
        <v>672.6</v>
      </c>
      <c r="O27" s="762"/>
      <c r="P27" s="762">
        <f t="shared" si="8"/>
        <v>672.6</v>
      </c>
      <c r="Q27" s="762"/>
      <c r="R27" s="762">
        <f t="shared" si="8"/>
        <v>672.6</v>
      </c>
      <c r="S27" s="762"/>
      <c r="T27" s="762">
        <f t="shared" si="8"/>
        <v>672.6</v>
      </c>
      <c r="U27" s="762"/>
      <c r="V27" s="762">
        <f t="shared" si="8"/>
        <v>672.6</v>
      </c>
      <c r="W27" s="762"/>
      <c r="X27" s="762">
        <f t="shared" si="8"/>
        <v>672.6</v>
      </c>
      <c r="Y27" s="762"/>
      <c r="Z27" s="764">
        <f t="shared" si="8"/>
        <v>672.6</v>
      </c>
      <c r="AA27" s="762"/>
      <c r="AB27" s="762">
        <f t="shared" si="8"/>
        <v>672.6</v>
      </c>
      <c r="AC27" s="762"/>
      <c r="AD27" s="762">
        <f t="shared" si="8"/>
        <v>672.6</v>
      </c>
      <c r="AE27" s="762"/>
      <c r="AF27" s="762">
        <f t="shared" si="8"/>
        <v>672.6</v>
      </c>
      <c r="AG27" s="762"/>
      <c r="AH27" s="762">
        <f t="shared" si="8"/>
        <v>672.6</v>
      </c>
      <c r="AI27" s="762"/>
      <c r="AJ27" s="762">
        <f t="shared" si="8"/>
        <v>672.6</v>
      </c>
      <c r="AK27" s="762"/>
      <c r="AL27" s="762">
        <f t="shared" si="8"/>
        <v>672.6</v>
      </c>
      <c r="AM27" s="762"/>
      <c r="AN27" s="762">
        <f t="shared" si="8"/>
        <v>672.6</v>
      </c>
      <c r="AO27" s="762"/>
      <c r="AP27" s="762">
        <f t="shared" si="8"/>
        <v>672.6</v>
      </c>
      <c r="AQ27" s="762"/>
      <c r="AR27" s="762">
        <f t="shared" si="8"/>
        <v>672.6</v>
      </c>
      <c r="AS27" s="762"/>
      <c r="AT27" s="762">
        <f t="shared" si="8"/>
        <v>672.6</v>
      </c>
      <c r="AU27" s="762"/>
      <c r="AV27" s="762">
        <f t="shared" si="8"/>
        <v>672.6</v>
      </c>
      <c r="AW27" s="762"/>
      <c r="AX27" s="762">
        <f t="shared" si="8"/>
        <v>672.6</v>
      </c>
      <c r="AY27" s="762"/>
      <c r="AZ27" s="762">
        <f t="shared" si="8"/>
        <v>672.6</v>
      </c>
      <c r="BA27" s="762"/>
      <c r="BB27" s="762">
        <f t="shared" si="8"/>
        <v>672.6</v>
      </c>
      <c r="BC27" s="762"/>
      <c r="BD27" s="762">
        <f t="shared" si="8"/>
        <v>672.6</v>
      </c>
      <c r="BE27" s="762"/>
      <c r="BF27" s="762">
        <f t="shared" si="8"/>
        <v>672.6</v>
      </c>
      <c r="BG27" s="762"/>
      <c r="BH27" s="762">
        <f t="shared" si="8"/>
        <v>672.6</v>
      </c>
      <c r="BI27" s="762"/>
      <c r="BJ27" s="762">
        <f t="shared" si="8"/>
        <v>672.6</v>
      </c>
      <c r="BK27" s="762"/>
      <c r="BL27" s="762">
        <f t="shared" si="8"/>
        <v>672.6</v>
      </c>
      <c r="BM27" s="762"/>
      <c r="BN27" s="762">
        <f t="shared" si="8"/>
        <v>672.6</v>
      </c>
    </row>
    <row r="28" spans="1:66">
      <c r="D28" s="773"/>
      <c r="E28" s="773"/>
      <c r="F28" s="782"/>
      <c r="G28" s="782"/>
      <c r="H28" s="782"/>
      <c r="I28" s="782"/>
      <c r="J28" s="782"/>
      <c r="K28" s="782"/>
      <c r="L28" s="782"/>
      <c r="M28" s="782"/>
      <c r="N28" s="782"/>
      <c r="O28" s="782"/>
      <c r="P28" s="782"/>
      <c r="Q28" s="782"/>
      <c r="R28" s="782"/>
      <c r="S28" s="782"/>
      <c r="T28" s="782"/>
      <c r="U28" s="782"/>
      <c r="V28" s="782"/>
      <c r="W28" s="782"/>
      <c r="X28" s="782"/>
      <c r="Y28" s="782"/>
      <c r="Z28" s="783"/>
      <c r="AA28" s="782"/>
      <c r="AB28" s="782"/>
      <c r="AC28" s="782"/>
      <c r="AD28" s="782"/>
      <c r="AE28" s="782"/>
      <c r="AF28" s="782"/>
      <c r="AG28" s="782"/>
      <c r="AH28" s="782"/>
      <c r="AI28" s="782"/>
      <c r="AJ28" s="782"/>
      <c r="AK28" s="782"/>
      <c r="AL28" s="782"/>
      <c r="AM28" s="782"/>
      <c r="AN28" s="799"/>
      <c r="AO28" s="799"/>
      <c r="AP28" s="799"/>
      <c r="AQ28" s="799"/>
      <c r="AR28" s="799"/>
      <c r="AS28" s="799"/>
      <c r="AT28" s="799"/>
      <c r="AU28" s="799"/>
    </row>
    <row r="29" spans="1:66" s="752" customFormat="1">
      <c r="B29" s="789" t="s">
        <v>329</v>
      </c>
      <c r="C29" s="790" t="s">
        <v>330</v>
      </c>
      <c r="E29" s="745"/>
      <c r="F29" s="791">
        <f>F23+F26+F27</f>
        <v>0</v>
      </c>
      <c r="G29" s="791">
        <f t="shared" ref="G29:BN29" si="9">G23+G26+G27</f>
        <v>0</v>
      </c>
      <c r="H29" s="791">
        <f t="shared" si="9"/>
        <v>3694.7</v>
      </c>
      <c r="I29" s="791">
        <f t="shared" si="9"/>
        <v>1250.8</v>
      </c>
      <c r="J29" s="791">
        <f t="shared" si="9"/>
        <v>7717.7000000000007</v>
      </c>
      <c r="K29" s="791">
        <f t="shared" si="9"/>
        <v>1250.8</v>
      </c>
      <c r="L29" s="791">
        <f t="shared" si="9"/>
        <v>5877.7000000000007</v>
      </c>
      <c r="M29" s="791">
        <f t="shared" si="9"/>
        <v>1250.8</v>
      </c>
      <c r="N29" s="791">
        <f t="shared" si="9"/>
        <v>11129.5</v>
      </c>
      <c r="O29" s="791">
        <f t="shared" si="9"/>
        <v>1250.8</v>
      </c>
      <c r="P29" s="791">
        <f t="shared" si="9"/>
        <v>5877.7000000000007</v>
      </c>
      <c r="Q29" s="791">
        <f t="shared" si="9"/>
        <v>1250.8</v>
      </c>
      <c r="R29" s="791">
        <f t="shared" si="9"/>
        <v>7717.7000000000007</v>
      </c>
      <c r="S29" s="791">
        <f t="shared" si="9"/>
        <v>1250.8</v>
      </c>
      <c r="T29" s="791">
        <f t="shared" si="9"/>
        <v>5877.7000000000007</v>
      </c>
      <c r="U29" s="791">
        <f t="shared" si="9"/>
        <v>1250.8</v>
      </c>
      <c r="V29" s="791">
        <f t="shared" si="9"/>
        <v>13218.5</v>
      </c>
      <c r="W29" s="791">
        <f t="shared" si="9"/>
        <v>1250.8</v>
      </c>
      <c r="X29" s="791">
        <f t="shared" si="9"/>
        <v>5877.7000000000007</v>
      </c>
      <c r="Y29" s="791">
        <f t="shared" si="9"/>
        <v>1250.8</v>
      </c>
      <c r="Z29" s="791">
        <f t="shared" si="9"/>
        <v>15019.7</v>
      </c>
      <c r="AA29" s="791">
        <f t="shared" si="9"/>
        <v>1250.8</v>
      </c>
      <c r="AB29" s="791">
        <f t="shared" si="9"/>
        <v>5877.7000000000007</v>
      </c>
      <c r="AC29" s="791">
        <f t="shared" si="9"/>
        <v>1250.8</v>
      </c>
      <c r="AD29" s="791">
        <f t="shared" si="9"/>
        <v>11129.5</v>
      </c>
      <c r="AE29" s="791">
        <f t="shared" si="9"/>
        <v>1250.8</v>
      </c>
      <c r="AF29" s="791">
        <f t="shared" si="9"/>
        <v>5877.7000000000007</v>
      </c>
      <c r="AG29" s="791">
        <f t="shared" si="9"/>
        <v>1250.8</v>
      </c>
      <c r="AH29" s="791">
        <f t="shared" si="9"/>
        <v>7717.7000000000007</v>
      </c>
      <c r="AI29" s="791">
        <f t="shared" si="9"/>
        <v>1250.8</v>
      </c>
      <c r="AJ29" s="791">
        <f t="shared" si="9"/>
        <v>5877.7000000000007</v>
      </c>
      <c r="AK29" s="791">
        <f t="shared" si="9"/>
        <v>1250.8</v>
      </c>
      <c r="AL29" s="791">
        <f t="shared" si="9"/>
        <v>15566.3</v>
      </c>
      <c r="AM29" s="791">
        <f t="shared" si="9"/>
        <v>1250.8</v>
      </c>
      <c r="AN29" s="791">
        <f t="shared" si="9"/>
        <v>5877.7000000000007</v>
      </c>
      <c r="AO29" s="791">
        <f t="shared" si="9"/>
        <v>1250.8</v>
      </c>
      <c r="AP29" s="791">
        <f t="shared" si="9"/>
        <v>7717.7000000000007</v>
      </c>
      <c r="AQ29" s="791">
        <f t="shared" si="9"/>
        <v>1250.8</v>
      </c>
      <c r="AR29" s="791">
        <f t="shared" si="9"/>
        <v>5877.7000000000007</v>
      </c>
      <c r="AS29" s="791">
        <f t="shared" si="9"/>
        <v>1250.8</v>
      </c>
      <c r="AT29" s="791">
        <f t="shared" si="9"/>
        <v>18431.499999999996</v>
      </c>
      <c r="AU29" s="791">
        <f t="shared" si="9"/>
        <v>1250.8</v>
      </c>
      <c r="AV29" s="791">
        <f t="shared" si="9"/>
        <v>5877.7000000000007</v>
      </c>
      <c r="AW29" s="791">
        <f t="shared" si="9"/>
        <v>1250.8</v>
      </c>
      <c r="AX29" s="791">
        <f t="shared" si="9"/>
        <v>7717.7000000000007</v>
      </c>
      <c r="AY29" s="791">
        <f t="shared" si="9"/>
        <v>1250.8</v>
      </c>
      <c r="AZ29" s="791">
        <f t="shared" si="9"/>
        <v>5877.7000000000007</v>
      </c>
      <c r="BA29" s="791">
        <f t="shared" si="9"/>
        <v>1250.8</v>
      </c>
      <c r="BB29" s="791">
        <f t="shared" si="9"/>
        <v>15566.3</v>
      </c>
      <c r="BC29" s="791">
        <f t="shared" si="9"/>
        <v>1250.8</v>
      </c>
      <c r="BD29" s="791">
        <f t="shared" si="9"/>
        <v>5877.7000000000007</v>
      </c>
      <c r="BE29" s="791">
        <f t="shared" si="9"/>
        <v>1250.8</v>
      </c>
      <c r="BF29" s="791">
        <f t="shared" si="9"/>
        <v>7717.7000000000007</v>
      </c>
      <c r="BG29" s="791">
        <f t="shared" si="9"/>
        <v>1250.8</v>
      </c>
      <c r="BH29" s="791">
        <f t="shared" si="9"/>
        <v>5877.7000000000007</v>
      </c>
      <c r="BI29" s="791">
        <f t="shared" si="9"/>
        <v>1250.8</v>
      </c>
      <c r="BJ29" s="791">
        <f t="shared" si="9"/>
        <v>11129.5</v>
      </c>
      <c r="BK29" s="791">
        <f t="shared" si="9"/>
        <v>1250.8</v>
      </c>
      <c r="BL29" s="791">
        <f t="shared" si="9"/>
        <v>5877.7000000000007</v>
      </c>
      <c r="BM29" s="791">
        <f t="shared" si="9"/>
        <v>1250.8</v>
      </c>
      <c r="BN29" s="791">
        <f t="shared" si="9"/>
        <v>15019.7</v>
      </c>
    </row>
    <row r="30" spans="1:66">
      <c r="C30" s="792" t="s">
        <v>323</v>
      </c>
      <c r="Z30" s="793">
        <f>SUM(F29:Z29)/Z4</f>
        <v>0.93265799999999999</v>
      </c>
      <c r="AA30" s="794"/>
      <c r="AT30" s="793">
        <f>SUM(F29:AT29)/AT4</f>
        <v>0.97862499999999986</v>
      </c>
      <c r="AU30" s="794"/>
      <c r="BN30" s="793">
        <f>SUM(F29:BN29)/BN4</f>
        <v>0.98257466666666637</v>
      </c>
    </row>
    <row r="31" spans="1:66">
      <c r="H31" s="799"/>
      <c r="I31" s="799"/>
      <c r="J31" s="799"/>
      <c r="K31" s="799"/>
      <c r="L31" s="799"/>
      <c r="M31" s="799"/>
      <c r="N31" s="799"/>
      <c r="O31" s="799"/>
      <c r="P31" s="799"/>
      <c r="Q31" s="799"/>
      <c r="R31" s="799"/>
      <c r="S31" s="799"/>
      <c r="T31" s="799"/>
      <c r="U31" s="799"/>
      <c r="V31" s="799"/>
      <c r="W31" s="799"/>
      <c r="X31" s="799"/>
      <c r="Y31" s="799"/>
      <c r="Z31" s="800"/>
      <c r="AA31" s="799"/>
      <c r="AB31" s="799"/>
      <c r="AC31" s="799"/>
      <c r="AD31" s="799"/>
      <c r="AE31" s="799"/>
      <c r="AF31" s="799"/>
      <c r="AG31" s="799"/>
      <c r="AH31" s="799"/>
      <c r="AI31" s="799"/>
      <c r="AJ31" s="799"/>
      <c r="AK31" s="799"/>
      <c r="AL31" s="799"/>
      <c r="AM31" s="799"/>
      <c r="AN31" s="799"/>
      <c r="AO31" s="799"/>
      <c r="AP31" s="799"/>
      <c r="AQ31" s="799"/>
      <c r="AR31" s="799"/>
      <c r="AS31" s="799"/>
      <c r="AT31" s="799"/>
      <c r="AU31" s="799"/>
      <c r="AV31" s="799"/>
      <c r="AW31" s="799"/>
      <c r="AX31" s="799"/>
      <c r="AY31" s="799"/>
      <c r="AZ31" s="799"/>
      <c r="BA31" s="799"/>
      <c r="BB31" s="799"/>
      <c r="BC31" s="799"/>
      <c r="BD31" s="799"/>
      <c r="BE31" s="799"/>
      <c r="BF31" s="799"/>
      <c r="BG31" s="799"/>
      <c r="BH31" s="799"/>
      <c r="BI31" s="799"/>
      <c r="BJ31" s="799"/>
      <c r="BK31" s="799"/>
      <c r="BL31" s="799"/>
      <c r="BM31" s="799"/>
      <c r="BN31" s="799"/>
    </row>
    <row r="32" spans="1:66">
      <c r="X32" s="786"/>
      <c r="Y32" s="786"/>
    </row>
    <row r="33" spans="1:66">
      <c r="A33" s="755" t="s">
        <v>331</v>
      </c>
      <c r="X33" s="799"/>
      <c r="Y33" s="799"/>
    </row>
    <row r="34" spans="1:66">
      <c r="A34" s="765">
        <v>1</v>
      </c>
      <c r="B34" s="801" t="s">
        <v>533</v>
      </c>
      <c r="C34" s="760" t="s">
        <v>333</v>
      </c>
      <c r="D34" s="758">
        <v>1</v>
      </c>
      <c r="E34" s="802">
        <v>5543.68</v>
      </c>
      <c r="F34" s="802"/>
      <c r="G34" s="762"/>
      <c r="H34" s="762"/>
      <c r="I34" s="762"/>
      <c r="J34" s="762"/>
      <c r="K34" s="762"/>
      <c r="L34" s="762">
        <f>D34*E34</f>
        <v>5543.68</v>
      </c>
      <c r="M34" s="762"/>
      <c r="N34" s="762"/>
      <c r="O34" s="762"/>
      <c r="P34" s="762"/>
      <c r="Q34" s="762"/>
      <c r="R34" s="762">
        <f>D34*E34</f>
        <v>5543.68</v>
      </c>
      <c r="S34" s="762"/>
      <c r="T34" s="762"/>
      <c r="U34" s="762"/>
      <c r="V34" s="762"/>
      <c r="W34" s="762"/>
      <c r="X34" s="762">
        <f>D34*E34</f>
        <v>5543.68</v>
      </c>
      <c r="Y34" s="762"/>
      <c r="Z34" s="764"/>
      <c r="AA34" s="762"/>
      <c r="AB34" s="762"/>
      <c r="AC34" s="762"/>
      <c r="AD34" s="762">
        <f>D34*E34</f>
        <v>5543.68</v>
      </c>
      <c r="AE34" s="762"/>
      <c r="AF34" s="762"/>
      <c r="AG34" s="762"/>
      <c r="AH34" s="762"/>
      <c r="AI34" s="762"/>
      <c r="AJ34" s="762">
        <f>D34*E34</f>
        <v>5543.68</v>
      </c>
      <c r="AK34" s="762"/>
      <c r="AL34" s="762"/>
      <c r="AM34" s="762"/>
      <c r="AN34" s="762"/>
      <c r="AO34" s="762"/>
      <c r="AP34" s="762">
        <f>D34*E34</f>
        <v>5543.68</v>
      </c>
      <c r="AQ34" s="762"/>
      <c r="AR34" s="762"/>
      <c r="AS34" s="762"/>
      <c r="AT34" s="762"/>
      <c r="AU34" s="762"/>
      <c r="AV34" s="762">
        <f>D34*E34</f>
        <v>5543.68</v>
      </c>
      <c r="AW34" s="762"/>
      <c r="AX34" s="762"/>
      <c r="AY34" s="762"/>
      <c r="AZ34" s="762"/>
      <c r="BA34" s="762"/>
      <c r="BB34" s="762">
        <f>D34*E34</f>
        <v>5543.68</v>
      </c>
      <c r="BC34" s="762"/>
      <c r="BD34" s="762"/>
      <c r="BE34" s="762"/>
      <c r="BF34" s="762"/>
      <c r="BG34" s="762"/>
      <c r="BH34" s="762">
        <f>D34*E34</f>
        <v>5543.68</v>
      </c>
      <c r="BI34" s="762"/>
      <c r="BJ34" s="762"/>
      <c r="BK34" s="762"/>
      <c r="BL34" s="762"/>
      <c r="BM34" s="762"/>
      <c r="BN34" s="762">
        <f>D34*E34</f>
        <v>5543.68</v>
      </c>
    </row>
    <row r="35" spans="1:66">
      <c r="A35" s="758">
        <v>2</v>
      </c>
      <c r="B35" s="763" t="s">
        <v>534</v>
      </c>
      <c r="C35" s="760" t="s">
        <v>335</v>
      </c>
      <c r="D35" s="758">
        <v>2</v>
      </c>
      <c r="E35" s="802">
        <v>5653.76</v>
      </c>
      <c r="F35" s="802"/>
      <c r="G35" s="762"/>
      <c r="H35" s="762"/>
      <c r="I35" s="762"/>
      <c r="J35" s="762"/>
      <c r="K35" s="762"/>
      <c r="L35" s="762"/>
      <c r="M35" s="762"/>
      <c r="N35" s="762">
        <f>D35*E35</f>
        <v>11307.52</v>
      </c>
      <c r="O35" s="762"/>
      <c r="P35" s="762"/>
      <c r="Q35" s="762"/>
      <c r="R35" s="762"/>
      <c r="S35" s="762"/>
      <c r="T35" s="762"/>
      <c r="U35" s="762"/>
      <c r="V35" s="762">
        <f>D35*E35</f>
        <v>11307.52</v>
      </c>
      <c r="W35" s="762"/>
      <c r="X35" s="762"/>
      <c r="Y35" s="762"/>
      <c r="Z35" s="764"/>
      <c r="AA35" s="762"/>
      <c r="AB35" s="762"/>
      <c r="AC35" s="762"/>
      <c r="AD35" s="762">
        <f>D35*E35</f>
        <v>11307.52</v>
      </c>
      <c r="AE35" s="762"/>
      <c r="AF35" s="762"/>
      <c r="AG35" s="762"/>
      <c r="AH35" s="762"/>
      <c r="AI35" s="762"/>
      <c r="AJ35" s="762"/>
      <c r="AK35" s="762"/>
      <c r="AL35" s="762">
        <f>D35*E35</f>
        <v>11307.52</v>
      </c>
      <c r="AM35" s="762"/>
      <c r="AN35" s="762"/>
      <c r="AO35" s="762"/>
      <c r="AP35" s="762"/>
      <c r="AQ35" s="762"/>
      <c r="AR35" s="762"/>
      <c r="AS35" s="762"/>
      <c r="AT35" s="762">
        <f>D35*E35</f>
        <v>11307.52</v>
      </c>
      <c r="AU35" s="762"/>
      <c r="AV35" s="762"/>
      <c r="AW35" s="762"/>
      <c r="AX35" s="762"/>
      <c r="AY35" s="762"/>
      <c r="AZ35" s="762"/>
      <c r="BA35" s="762"/>
      <c r="BB35" s="762">
        <f>D35*E35</f>
        <v>11307.52</v>
      </c>
      <c r="BC35" s="762"/>
      <c r="BD35" s="762"/>
      <c r="BE35" s="762"/>
      <c r="BF35" s="762"/>
      <c r="BG35" s="762"/>
      <c r="BH35" s="762"/>
      <c r="BI35" s="762"/>
      <c r="BJ35" s="762">
        <f>D35*E35</f>
        <v>11307.52</v>
      </c>
      <c r="BK35" s="762"/>
      <c r="BL35" s="762"/>
      <c r="BM35" s="762"/>
      <c r="BN35" s="762"/>
    </row>
    <row r="36" spans="1:66">
      <c r="A36" s="758">
        <v>3</v>
      </c>
      <c r="B36" s="759" t="s">
        <v>535</v>
      </c>
      <c r="C36" s="760" t="s">
        <v>336</v>
      </c>
      <c r="D36" s="758">
        <v>1</v>
      </c>
      <c r="E36" s="802">
        <v>4499.2</v>
      </c>
      <c r="F36" s="802"/>
      <c r="G36" s="762"/>
      <c r="H36" s="762"/>
      <c r="I36" s="762"/>
      <c r="J36" s="762"/>
      <c r="K36" s="762"/>
      <c r="L36" s="762"/>
      <c r="M36" s="762"/>
      <c r="N36" s="762"/>
      <c r="O36" s="762"/>
      <c r="P36" s="762"/>
      <c r="Q36" s="762"/>
      <c r="R36" s="762">
        <f>D36*E36</f>
        <v>4499.2</v>
      </c>
      <c r="S36" s="762"/>
      <c r="T36" s="762"/>
      <c r="U36" s="762"/>
      <c r="V36" s="762"/>
      <c r="W36" s="762"/>
      <c r="X36" s="762"/>
      <c r="Y36" s="762"/>
      <c r="Z36" s="764"/>
      <c r="AA36" s="762"/>
      <c r="AB36" s="762"/>
      <c r="AC36" s="762"/>
      <c r="AD36" s="762">
        <f>D36*E36</f>
        <v>4499.2</v>
      </c>
      <c r="AE36" s="762"/>
      <c r="AF36" s="762"/>
      <c r="AG36" s="762"/>
      <c r="AH36" s="762"/>
      <c r="AI36" s="762"/>
      <c r="AJ36" s="762"/>
      <c r="AK36" s="762"/>
      <c r="AL36" s="762"/>
      <c r="AM36" s="762"/>
      <c r="AN36" s="762"/>
      <c r="AO36" s="762"/>
      <c r="AP36" s="762">
        <f>D36*E36</f>
        <v>4499.2</v>
      </c>
      <c r="AQ36" s="762"/>
      <c r="AR36" s="762"/>
      <c r="AS36" s="762"/>
      <c r="AT36" s="762"/>
      <c r="AU36" s="762"/>
      <c r="AV36" s="762"/>
      <c r="AW36" s="762"/>
      <c r="AX36" s="762"/>
      <c r="AY36" s="762"/>
      <c r="AZ36" s="762"/>
      <c r="BA36" s="762"/>
      <c r="BB36" s="762">
        <f>D36*E36</f>
        <v>4499.2</v>
      </c>
      <c r="BC36" s="762"/>
      <c r="BD36" s="762"/>
      <c r="BE36" s="762"/>
      <c r="BF36" s="762"/>
      <c r="BG36" s="762"/>
      <c r="BH36" s="762"/>
      <c r="BI36" s="762"/>
      <c r="BJ36" s="762"/>
      <c r="BK36" s="762"/>
      <c r="BL36" s="762"/>
      <c r="BM36" s="762"/>
      <c r="BN36" s="762">
        <f>D36*E36</f>
        <v>4499.2</v>
      </c>
    </row>
    <row r="37" spans="1:66">
      <c r="A37" s="765">
        <v>4</v>
      </c>
      <c r="B37" s="763" t="s">
        <v>536</v>
      </c>
      <c r="C37" s="760" t="s">
        <v>338</v>
      </c>
      <c r="D37" s="758">
        <v>2</v>
      </c>
      <c r="E37" s="802">
        <v>4289.28</v>
      </c>
      <c r="F37" s="802"/>
      <c r="G37" s="762"/>
      <c r="H37" s="762"/>
      <c r="I37" s="762"/>
      <c r="J37" s="762"/>
      <c r="K37" s="762"/>
      <c r="L37" s="762"/>
      <c r="M37" s="762"/>
      <c r="N37" s="762"/>
      <c r="O37" s="762"/>
      <c r="P37" s="762"/>
      <c r="Q37" s="762"/>
      <c r="R37" s="762">
        <f>D37*E37</f>
        <v>8578.56</v>
      </c>
      <c r="S37" s="762"/>
      <c r="T37" s="762"/>
      <c r="U37" s="762"/>
      <c r="V37" s="762"/>
      <c r="W37" s="762"/>
      <c r="X37" s="762"/>
      <c r="Y37" s="762"/>
      <c r="Z37" s="764"/>
      <c r="AA37" s="762"/>
      <c r="AB37" s="762"/>
      <c r="AC37" s="762"/>
      <c r="AD37" s="762">
        <f>D37*E37</f>
        <v>8578.56</v>
      </c>
      <c r="AE37" s="762"/>
      <c r="AF37" s="762"/>
      <c r="AG37" s="762"/>
      <c r="AH37" s="762"/>
      <c r="AI37" s="762"/>
      <c r="AJ37" s="762"/>
      <c r="AK37" s="762"/>
      <c r="AL37" s="762"/>
      <c r="AM37" s="762"/>
      <c r="AN37" s="762"/>
      <c r="AO37" s="762"/>
      <c r="AP37" s="762">
        <f>D37*E37</f>
        <v>8578.56</v>
      </c>
      <c r="AQ37" s="762"/>
      <c r="AR37" s="762"/>
      <c r="AS37" s="762"/>
      <c r="AT37" s="762"/>
      <c r="AU37" s="762"/>
      <c r="AV37" s="762"/>
      <c r="AW37" s="762"/>
      <c r="AX37" s="762"/>
      <c r="AY37" s="762"/>
      <c r="AZ37" s="762"/>
      <c r="BA37" s="762"/>
      <c r="BB37" s="762">
        <f>D37*E37</f>
        <v>8578.56</v>
      </c>
      <c r="BC37" s="762"/>
      <c r="BD37" s="762"/>
      <c r="BE37" s="762"/>
      <c r="BF37" s="762"/>
      <c r="BG37" s="762"/>
      <c r="BH37" s="762"/>
      <c r="BI37" s="762"/>
      <c r="BJ37" s="762"/>
      <c r="BK37" s="762"/>
      <c r="BL37" s="762"/>
      <c r="BM37" s="762"/>
      <c r="BN37" s="762">
        <f>D37*E37</f>
        <v>8578.56</v>
      </c>
    </row>
    <row r="38" spans="1:66">
      <c r="A38" s="758">
        <v>5</v>
      </c>
      <c r="B38" s="803" t="s">
        <v>537</v>
      </c>
      <c r="C38" s="760" t="s">
        <v>340</v>
      </c>
      <c r="D38" s="758">
        <v>1</v>
      </c>
      <c r="E38" s="802">
        <v>2746.88</v>
      </c>
      <c r="F38" s="802"/>
      <c r="G38" s="762"/>
      <c r="H38" s="762"/>
      <c r="I38" s="762"/>
      <c r="J38" s="762"/>
      <c r="K38" s="762"/>
      <c r="L38" s="762"/>
      <c r="M38" s="762"/>
      <c r="N38" s="762"/>
      <c r="O38" s="762"/>
      <c r="P38" s="762"/>
      <c r="Q38" s="762"/>
      <c r="R38" s="762">
        <f>D38*E38</f>
        <v>2746.88</v>
      </c>
      <c r="S38" s="762"/>
      <c r="T38" s="762"/>
      <c r="U38" s="762"/>
      <c r="V38" s="762"/>
      <c r="W38" s="762"/>
      <c r="X38" s="762"/>
      <c r="Y38" s="762"/>
      <c r="Z38" s="764"/>
      <c r="AA38" s="762"/>
      <c r="AB38" s="762"/>
      <c r="AC38" s="762"/>
      <c r="AD38" s="762">
        <f>D38*E38</f>
        <v>2746.88</v>
      </c>
      <c r="AE38" s="762"/>
      <c r="AF38" s="762"/>
      <c r="AG38" s="762"/>
      <c r="AH38" s="762"/>
      <c r="AI38" s="762"/>
      <c r="AJ38" s="762"/>
      <c r="AK38" s="762"/>
      <c r="AL38" s="762"/>
      <c r="AM38" s="762"/>
      <c r="AN38" s="762"/>
      <c r="AO38" s="762"/>
      <c r="AP38" s="762">
        <f>D38*E38</f>
        <v>2746.88</v>
      </c>
      <c r="AQ38" s="762"/>
      <c r="AR38" s="762"/>
      <c r="AS38" s="762"/>
      <c r="AT38" s="762"/>
      <c r="AU38" s="762"/>
      <c r="AV38" s="762"/>
      <c r="AW38" s="762"/>
      <c r="AX38" s="762"/>
      <c r="AY38" s="762"/>
      <c r="AZ38" s="762"/>
      <c r="BA38" s="762"/>
      <c r="BB38" s="762">
        <f>D38*E38</f>
        <v>2746.88</v>
      </c>
      <c r="BC38" s="762"/>
      <c r="BD38" s="762"/>
      <c r="BE38" s="762"/>
      <c r="BF38" s="762"/>
      <c r="BG38" s="762"/>
      <c r="BH38" s="762"/>
      <c r="BI38" s="762"/>
      <c r="BJ38" s="762"/>
      <c r="BK38" s="762"/>
      <c r="BL38" s="762"/>
      <c r="BM38" s="762"/>
      <c r="BN38" s="762">
        <f>D38*E38</f>
        <v>2746.88</v>
      </c>
    </row>
    <row r="39" spans="1:66">
      <c r="A39" s="758">
        <v>6</v>
      </c>
      <c r="B39" s="763" t="s">
        <v>538</v>
      </c>
      <c r="C39" s="760" t="s">
        <v>342</v>
      </c>
      <c r="D39" s="758">
        <v>1</v>
      </c>
      <c r="E39" s="802">
        <v>5629.4400000000005</v>
      </c>
      <c r="F39" s="802"/>
      <c r="G39" s="762"/>
      <c r="H39" s="762"/>
      <c r="I39" s="762"/>
      <c r="J39" s="762"/>
      <c r="K39" s="762"/>
      <c r="L39" s="762"/>
      <c r="M39" s="762"/>
      <c r="N39" s="762"/>
      <c r="O39" s="762"/>
      <c r="P39" s="762">
        <f>D39*E39</f>
        <v>5629.4400000000005</v>
      </c>
      <c r="Q39" s="762"/>
      <c r="R39" s="762"/>
      <c r="S39" s="762"/>
      <c r="T39" s="762"/>
      <c r="U39" s="762"/>
      <c r="V39" s="762"/>
      <c r="W39" s="762"/>
      <c r="X39" s="762"/>
      <c r="Y39" s="762"/>
      <c r="Z39" s="764">
        <f>D39*E39</f>
        <v>5629.4400000000005</v>
      </c>
      <c r="AA39" s="762"/>
      <c r="AB39" s="762"/>
      <c r="AC39" s="762"/>
      <c r="AD39" s="762"/>
      <c r="AE39" s="762"/>
      <c r="AF39" s="762"/>
      <c r="AG39" s="762"/>
      <c r="AH39" s="762"/>
      <c r="AI39" s="762"/>
      <c r="AJ39" s="762">
        <f>D39*E39</f>
        <v>5629.4400000000005</v>
      </c>
      <c r="AK39" s="762"/>
      <c r="AL39" s="762"/>
      <c r="AM39" s="762"/>
      <c r="AN39" s="762"/>
      <c r="AO39" s="762"/>
      <c r="AP39" s="762"/>
      <c r="AQ39" s="762"/>
      <c r="AR39" s="762"/>
      <c r="AS39" s="762"/>
      <c r="AT39" s="762">
        <f>D39*E39</f>
        <v>5629.4400000000005</v>
      </c>
      <c r="AU39" s="762"/>
      <c r="AV39" s="762"/>
      <c r="AW39" s="762"/>
      <c r="AX39" s="762"/>
      <c r="AY39" s="762"/>
      <c r="AZ39" s="762"/>
      <c r="BA39" s="762"/>
      <c r="BB39" s="762"/>
      <c r="BC39" s="762"/>
      <c r="BD39" s="762">
        <f>D39*E39</f>
        <v>5629.4400000000005</v>
      </c>
      <c r="BE39" s="762"/>
      <c r="BF39" s="762"/>
      <c r="BG39" s="762"/>
      <c r="BH39" s="762"/>
      <c r="BI39" s="762"/>
      <c r="BJ39" s="762"/>
      <c r="BK39" s="762"/>
      <c r="BL39" s="762"/>
      <c r="BM39" s="762"/>
      <c r="BN39" s="762">
        <f>D39*E39</f>
        <v>5629.4400000000005</v>
      </c>
    </row>
    <row r="40" spans="1:66">
      <c r="A40" s="765">
        <v>7</v>
      </c>
      <c r="B40" s="804" t="s">
        <v>539</v>
      </c>
      <c r="C40" s="760" t="s">
        <v>343</v>
      </c>
      <c r="D40" s="758">
        <v>1</v>
      </c>
      <c r="E40" s="802">
        <v>7165.4400000000005</v>
      </c>
      <c r="F40" s="802"/>
      <c r="G40" s="762"/>
      <c r="H40" s="762"/>
      <c r="I40" s="762"/>
      <c r="J40" s="762"/>
      <c r="K40" s="762"/>
      <c r="L40" s="762"/>
      <c r="M40" s="762"/>
      <c r="N40" s="762"/>
      <c r="O40" s="762"/>
      <c r="P40" s="762">
        <f>D40*E40</f>
        <v>7165.4400000000005</v>
      </c>
      <c r="Q40" s="762"/>
      <c r="R40" s="762"/>
      <c r="S40" s="762"/>
      <c r="T40" s="762"/>
      <c r="U40" s="762"/>
      <c r="V40" s="762"/>
      <c r="W40" s="762"/>
      <c r="X40" s="762"/>
      <c r="Y40" s="762"/>
      <c r="Z40" s="764">
        <f>D40*E40</f>
        <v>7165.4400000000005</v>
      </c>
      <c r="AA40" s="762"/>
      <c r="AB40" s="762"/>
      <c r="AC40" s="762"/>
      <c r="AD40" s="762"/>
      <c r="AE40" s="762"/>
      <c r="AF40" s="762"/>
      <c r="AG40" s="762"/>
      <c r="AH40" s="762"/>
      <c r="AI40" s="762"/>
      <c r="AJ40" s="762">
        <f>D40*E40</f>
        <v>7165.4400000000005</v>
      </c>
      <c r="AK40" s="762"/>
      <c r="AL40" s="762"/>
      <c r="AM40" s="762"/>
      <c r="AN40" s="762"/>
      <c r="AO40" s="762"/>
      <c r="AP40" s="762"/>
      <c r="AQ40" s="762"/>
      <c r="AR40" s="762"/>
      <c r="AS40" s="762"/>
      <c r="AT40" s="762">
        <f>D40*E40</f>
        <v>7165.4400000000005</v>
      </c>
      <c r="AU40" s="762"/>
      <c r="AV40" s="762"/>
      <c r="AW40" s="762"/>
      <c r="AX40" s="762"/>
      <c r="AY40" s="762"/>
      <c r="AZ40" s="762"/>
      <c r="BA40" s="762"/>
      <c r="BB40" s="762"/>
      <c r="BC40" s="762"/>
      <c r="BD40" s="762">
        <f>D40*E40</f>
        <v>7165.4400000000005</v>
      </c>
      <c r="BE40" s="762"/>
      <c r="BF40" s="762"/>
      <c r="BG40" s="762"/>
      <c r="BH40" s="762"/>
      <c r="BI40" s="762"/>
      <c r="BJ40" s="762"/>
      <c r="BK40" s="762"/>
      <c r="BL40" s="762"/>
      <c r="BM40" s="762"/>
      <c r="BN40" s="762">
        <f>D40*E40</f>
        <v>7165.4400000000005</v>
      </c>
    </row>
    <row r="41" spans="1:66">
      <c r="A41" s="758">
        <v>8</v>
      </c>
      <c r="B41" s="804" t="s">
        <v>540</v>
      </c>
      <c r="C41" s="760" t="s">
        <v>345</v>
      </c>
      <c r="D41" s="758">
        <v>2</v>
      </c>
      <c r="E41" s="802">
        <v>7191.04</v>
      </c>
      <c r="F41" s="80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4"/>
      <c r="AA41" s="762"/>
      <c r="AB41" s="762">
        <f>D41*E41</f>
        <v>14382.08</v>
      </c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>
        <f>D41*E41</f>
        <v>14382.08</v>
      </c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>
        <f>D41*E41</f>
        <v>14382.08</v>
      </c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>
        <f>D41*E41</f>
        <v>14382.08</v>
      </c>
      <c r="BM41" s="762"/>
      <c r="BN41" s="758"/>
    </row>
    <row r="42" spans="1:66">
      <c r="A42" s="758">
        <v>9</v>
      </c>
      <c r="B42" s="801" t="s">
        <v>541</v>
      </c>
      <c r="C42" s="760" t="s">
        <v>347</v>
      </c>
      <c r="D42" s="758">
        <v>2</v>
      </c>
      <c r="E42" s="802">
        <v>2103.04</v>
      </c>
      <c r="F42" s="802"/>
      <c r="G42" s="762"/>
      <c r="H42" s="762"/>
      <c r="I42" s="762"/>
      <c r="J42" s="762"/>
      <c r="K42" s="762"/>
      <c r="L42" s="762"/>
      <c r="M42" s="762"/>
      <c r="N42" s="762"/>
      <c r="O42" s="762"/>
      <c r="P42" s="762"/>
      <c r="Q42" s="762"/>
      <c r="R42" s="762"/>
      <c r="S42" s="762"/>
      <c r="T42" s="762"/>
      <c r="U42" s="762"/>
      <c r="V42" s="762"/>
      <c r="W42" s="762"/>
      <c r="X42" s="762"/>
      <c r="Y42" s="762"/>
      <c r="Z42" s="764"/>
      <c r="AA42" s="762"/>
      <c r="AB42" s="762">
        <f>D42*E42</f>
        <v>4206.08</v>
      </c>
      <c r="AC42" s="762"/>
      <c r="AD42" s="762"/>
      <c r="AE42" s="762"/>
      <c r="AF42" s="762"/>
      <c r="AG42" s="762"/>
      <c r="AH42" s="762"/>
      <c r="AI42" s="762"/>
      <c r="AJ42" s="762"/>
      <c r="AK42" s="762"/>
      <c r="AL42" s="762"/>
      <c r="AM42" s="762"/>
      <c r="AN42" s="762">
        <f>D42*E42</f>
        <v>4206.08</v>
      </c>
      <c r="AO42" s="762"/>
      <c r="AP42" s="762"/>
      <c r="AQ42" s="762"/>
      <c r="AR42" s="762"/>
      <c r="AS42" s="762"/>
      <c r="AT42" s="762"/>
      <c r="AU42" s="762"/>
      <c r="AV42" s="762"/>
      <c r="AW42" s="762"/>
      <c r="AX42" s="762"/>
      <c r="AY42" s="762"/>
      <c r="AZ42" s="762">
        <f>D42*E42</f>
        <v>4206.08</v>
      </c>
      <c r="BA42" s="762"/>
      <c r="BB42" s="762"/>
      <c r="BC42" s="762"/>
      <c r="BD42" s="762"/>
      <c r="BE42" s="762"/>
      <c r="BF42" s="762"/>
      <c r="BG42" s="762"/>
      <c r="BH42" s="762"/>
      <c r="BI42" s="762"/>
      <c r="BJ42" s="762"/>
      <c r="BK42" s="762"/>
      <c r="BL42" s="762">
        <f>D42*E42</f>
        <v>4206.08</v>
      </c>
      <c r="BM42" s="762"/>
      <c r="BN42" s="758"/>
    </row>
    <row r="43" spans="1:66">
      <c r="A43" s="765">
        <v>10</v>
      </c>
      <c r="B43" s="803" t="s">
        <v>542</v>
      </c>
      <c r="C43" s="760" t="s">
        <v>349</v>
      </c>
      <c r="D43" s="758">
        <v>2</v>
      </c>
      <c r="E43" s="802">
        <v>785.92000000000007</v>
      </c>
      <c r="F43" s="802"/>
      <c r="G43" s="762"/>
      <c r="H43" s="762"/>
      <c r="I43" s="762"/>
      <c r="J43" s="762"/>
      <c r="K43" s="762"/>
      <c r="L43" s="762"/>
      <c r="M43" s="762"/>
      <c r="N43" s="762"/>
      <c r="O43" s="762"/>
      <c r="P43" s="762"/>
      <c r="Q43" s="762"/>
      <c r="R43" s="762"/>
      <c r="S43" s="762"/>
      <c r="T43" s="762"/>
      <c r="U43" s="762"/>
      <c r="V43" s="762"/>
      <c r="W43" s="762"/>
      <c r="X43" s="762"/>
      <c r="Y43" s="762"/>
      <c r="Z43" s="764"/>
      <c r="AA43" s="762"/>
      <c r="AB43" s="762">
        <f>D43*E43</f>
        <v>1571.8400000000001</v>
      </c>
      <c r="AC43" s="762"/>
      <c r="AD43" s="762"/>
      <c r="AE43" s="762"/>
      <c r="AF43" s="762"/>
      <c r="AG43" s="762"/>
      <c r="AH43" s="762"/>
      <c r="AI43" s="762"/>
      <c r="AJ43" s="762"/>
      <c r="AK43" s="762"/>
      <c r="AL43" s="762"/>
      <c r="AM43" s="762"/>
      <c r="AN43" s="762">
        <f>D43*E43</f>
        <v>1571.8400000000001</v>
      </c>
      <c r="AO43" s="762"/>
      <c r="AP43" s="762"/>
      <c r="AQ43" s="762"/>
      <c r="AR43" s="762"/>
      <c r="AS43" s="762"/>
      <c r="AT43" s="762"/>
      <c r="AU43" s="762"/>
      <c r="AV43" s="762"/>
      <c r="AW43" s="762"/>
      <c r="AX43" s="762"/>
      <c r="AY43" s="762"/>
      <c r="AZ43" s="762">
        <f>D43*E43</f>
        <v>1571.8400000000001</v>
      </c>
      <c r="BA43" s="762"/>
      <c r="BB43" s="762"/>
      <c r="BC43" s="762"/>
      <c r="BD43" s="762"/>
      <c r="BE43" s="762"/>
      <c r="BF43" s="762"/>
      <c r="BG43" s="762"/>
      <c r="BH43" s="762"/>
      <c r="BI43" s="762"/>
      <c r="BJ43" s="762"/>
      <c r="BK43" s="762"/>
      <c r="BL43" s="762">
        <f>D43*E43</f>
        <v>1571.8400000000001</v>
      </c>
      <c r="BM43" s="762"/>
      <c r="BN43" s="758"/>
    </row>
    <row r="44" spans="1:66">
      <c r="A44" s="758">
        <v>11</v>
      </c>
      <c r="B44" s="804" t="s">
        <v>350</v>
      </c>
      <c r="C44" s="760" t="s">
        <v>351</v>
      </c>
      <c r="D44" s="758">
        <v>1</v>
      </c>
      <c r="E44" s="802">
        <v>5194.24</v>
      </c>
      <c r="F44" s="802"/>
      <c r="G44" s="762"/>
      <c r="H44" s="762"/>
      <c r="I44" s="762"/>
      <c r="J44" s="762"/>
      <c r="K44" s="762"/>
      <c r="L44" s="762"/>
      <c r="M44" s="762"/>
      <c r="N44" s="762"/>
      <c r="O44" s="762"/>
      <c r="P44" s="762"/>
      <c r="Q44" s="762"/>
      <c r="R44" s="762"/>
      <c r="S44" s="762"/>
      <c r="T44" s="762"/>
      <c r="U44" s="762"/>
      <c r="V44" s="762"/>
      <c r="W44" s="762"/>
      <c r="X44" s="762"/>
      <c r="Y44" s="762"/>
      <c r="Z44" s="764">
        <f>D44*E44</f>
        <v>5194.24</v>
      </c>
      <c r="AA44" s="762"/>
      <c r="AB44" s="762"/>
      <c r="AC44" s="762"/>
      <c r="AD44" s="762"/>
      <c r="AE44" s="762"/>
      <c r="AF44" s="762"/>
      <c r="AG44" s="762"/>
      <c r="AH44" s="762"/>
      <c r="AI44" s="762"/>
      <c r="AJ44" s="762"/>
      <c r="AK44" s="762"/>
      <c r="AL44" s="762"/>
      <c r="AM44" s="762"/>
      <c r="AN44" s="762"/>
      <c r="AO44" s="762"/>
      <c r="AP44" s="762"/>
      <c r="AQ44" s="762"/>
      <c r="AR44" s="762"/>
      <c r="AS44" s="762"/>
      <c r="AT44" s="762">
        <f>D44*E44</f>
        <v>5194.24</v>
      </c>
      <c r="AU44" s="762"/>
      <c r="AV44" s="762"/>
      <c r="AW44" s="762"/>
      <c r="AX44" s="762"/>
      <c r="AY44" s="762"/>
      <c r="AZ44" s="762"/>
      <c r="BA44" s="762"/>
      <c r="BB44" s="762"/>
      <c r="BC44" s="762"/>
      <c r="BD44" s="762"/>
      <c r="BE44" s="762"/>
      <c r="BF44" s="762"/>
      <c r="BG44" s="762"/>
      <c r="BH44" s="762"/>
      <c r="BI44" s="762"/>
      <c r="BJ44" s="762"/>
      <c r="BK44" s="762"/>
      <c r="BL44" s="762"/>
      <c r="BM44" s="762"/>
      <c r="BN44" s="762">
        <f>D44*E44</f>
        <v>5194.24</v>
      </c>
    </row>
    <row r="45" spans="1:66">
      <c r="A45" s="758">
        <v>12</v>
      </c>
      <c r="B45" s="801" t="s">
        <v>352</v>
      </c>
      <c r="C45" s="760" t="s">
        <v>353</v>
      </c>
      <c r="D45" s="758">
        <v>2.2000000000000002</v>
      </c>
      <c r="E45" s="805">
        <f>[7]Master!D17</f>
        <v>324.5</v>
      </c>
      <c r="F45" s="762"/>
      <c r="G45" s="762"/>
      <c r="H45" s="762"/>
      <c r="I45" s="762"/>
      <c r="J45" s="762"/>
      <c r="K45" s="762"/>
      <c r="L45" s="762"/>
      <c r="M45" s="762"/>
      <c r="N45" s="762"/>
      <c r="O45" s="762"/>
      <c r="P45" s="762"/>
      <c r="Q45" s="762"/>
      <c r="R45" s="762"/>
      <c r="S45" s="762"/>
      <c r="T45" s="762"/>
      <c r="U45" s="762"/>
      <c r="V45" s="762">
        <f>D45*E45</f>
        <v>713.90000000000009</v>
      </c>
      <c r="W45" s="762"/>
      <c r="X45" s="762"/>
      <c r="Y45" s="762"/>
      <c r="Z45" s="764"/>
      <c r="AA45" s="762"/>
      <c r="AB45" s="762"/>
      <c r="AC45" s="762"/>
      <c r="AD45" s="762"/>
      <c r="AE45" s="762"/>
      <c r="AF45" s="762"/>
      <c r="AG45" s="762"/>
      <c r="AH45" s="762"/>
      <c r="AI45" s="762"/>
      <c r="AJ45" s="762"/>
      <c r="AK45" s="762"/>
      <c r="AL45" s="762">
        <f>D45*E45</f>
        <v>713.90000000000009</v>
      </c>
      <c r="AM45" s="762"/>
      <c r="AN45" s="762"/>
      <c r="AO45" s="762"/>
      <c r="AP45" s="762"/>
      <c r="AQ45" s="762"/>
      <c r="AR45" s="762"/>
      <c r="AS45" s="762"/>
      <c r="AT45" s="762"/>
      <c r="AU45" s="762"/>
      <c r="AV45" s="762"/>
      <c r="AW45" s="762"/>
      <c r="AX45" s="762"/>
      <c r="AY45" s="762"/>
      <c r="AZ45" s="762"/>
      <c r="BA45" s="762"/>
      <c r="BB45" s="762">
        <f>D45*E45</f>
        <v>713.90000000000009</v>
      </c>
      <c r="BC45" s="762"/>
      <c r="BD45" s="762"/>
      <c r="BE45" s="762"/>
      <c r="BF45" s="762"/>
      <c r="BG45" s="762"/>
      <c r="BH45" s="762"/>
      <c r="BI45" s="762"/>
      <c r="BJ45" s="762"/>
      <c r="BK45" s="762"/>
      <c r="BL45" s="762"/>
      <c r="BM45" s="762"/>
      <c r="BN45" s="762"/>
    </row>
    <row r="46" spans="1:66">
      <c r="A46" s="755" t="s">
        <v>354</v>
      </c>
      <c r="B46" s="752"/>
      <c r="C46" s="806"/>
    </row>
    <row r="47" spans="1:66">
      <c r="A47" s="758">
        <v>1</v>
      </c>
      <c r="B47" s="795" t="s">
        <v>327</v>
      </c>
      <c r="C47" s="760" t="s">
        <v>355</v>
      </c>
      <c r="D47" s="758">
        <v>0.5</v>
      </c>
      <c r="E47" s="761">
        <f>[7]Master!$D$6</f>
        <v>560.5</v>
      </c>
      <c r="F47" s="762"/>
      <c r="G47" s="762"/>
      <c r="H47" s="762"/>
      <c r="I47" s="762"/>
      <c r="J47" s="762"/>
      <c r="K47" s="762"/>
      <c r="L47" s="762">
        <f>$D$47*$E$47</f>
        <v>280.25</v>
      </c>
      <c r="M47" s="762"/>
      <c r="N47" s="762"/>
      <c r="O47" s="762"/>
      <c r="P47" s="762"/>
      <c r="Q47" s="762"/>
      <c r="R47" s="762">
        <f>$D$47*$E$47</f>
        <v>280.25</v>
      </c>
      <c r="S47" s="762"/>
      <c r="T47" s="762"/>
      <c r="U47" s="762"/>
      <c r="V47" s="762"/>
      <c r="W47" s="762"/>
      <c r="X47" s="762">
        <f>$D$47*$E$47</f>
        <v>280.25</v>
      </c>
      <c r="Y47" s="762"/>
      <c r="Z47" s="764"/>
      <c r="AA47" s="762"/>
      <c r="AB47" s="762"/>
      <c r="AC47" s="762"/>
      <c r="AD47" s="807"/>
      <c r="AE47" s="807"/>
      <c r="AF47" s="762"/>
      <c r="AG47" s="762"/>
      <c r="AH47" s="762"/>
      <c r="AI47" s="762"/>
      <c r="AJ47" s="762">
        <f>$D$47*$E$47</f>
        <v>280.25</v>
      </c>
      <c r="AK47" s="762"/>
      <c r="AL47" s="762"/>
      <c r="AM47" s="762"/>
      <c r="AN47" s="762"/>
      <c r="AO47" s="762"/>
      <c r="AP47" s="762">
        <f>$D$47*$E$47</f>
        <v>280.25</v>
      </c>
      <c r="AQ47" s="762"/>
      <c r="AR47" s="762"/>
      <c r="AS47" s="762"/>
      <c r="AT47" s="762"/>
      <c r="AU47" s="762"/>
      <c r="AV47" s="762">
        <f>$D$47*$E$47</f>
        <v>280.25</v>
      </c>
      <c r="AW47" s="762"/>
      <c r="AX47" s="762"/>
      <c r="AY47" s="762"/>
      <c r="AZ47" s="762"/>
      <c r="BA47" s="762"/>
      <c r="BB47" s="807"/>
      <c r="BC47" s="807"/>
      <c r="BD47" s="762"/>
      <c r="BE47" s="762"/>
      <c r="BF47" s="762"/>
      <c r="BG47" s="762"/>
      <c r="BH47" s="762">
        <f>$D$47*$E$47</f>
        <v>280.25</v>
      </c>
      <c r="BI47" s="762"/>
      <c r="BJ47" s="762"/>
      <c r="BK47" s="762"/>
      <c r="BL47" s="762"/>
      <c r="BM47" s="762"/>
      <c r="BN47" s="762">
        <f>$D$47*$E$47</f>
        <v>280.25</v>
      </c>
    </row>
    <row r="48" spans="1:66">
      <c r="A48" s="758">
        <v>2</v>
      </c>
      <c r="B48" s="795" t="s">
        <v>327</v>
      </c>
      <c r="C48" s="760" t="s">
        <v>356</v>
      </c>
      <c r="D48" s="758">
        <v>1.1000000000000001</v>
      </c>
      <c r="E48" s="761">
        <f>[7]Master!$D$6</f>
        <v>560.5</v>
      </c>
      <c r="F48" s="762"/>
      <c r="G48" s="762"/>
      <c r="H48" s="762"/>
      <c r="I48" s="762"/>
      <c r="J48" s="762"/>
      <c r="K48" s="762"/>
      <c r="L48" s="762"/>
      <c r="M48" s="762"/>
      <c r="N48" s="762">
        <f>$D$48*$E$48</f>
        <v>616.55000000000007</v>
      </c>
      <c r="O48" s="762"/>
      <c r="P48" s="762"/>
      <c r="Q48" s="762"/>
      <c r="R48" s="762"/>
      <c r="S48" s="762"/>
      <c r="T48" s="762"/>
      <c r="U48" s="762"/>
      <c r="V48" s="762">
        <f>$D$48*$E$48</f>
        <v>616.55000000000007</v>
      </c>
      <c r="W48" s="762"/>
      <c r="X48" s="762"/>
      <c r="Y48" s="762"/>
      <c r="Z48" s="764"/>
      <c r="AA48" s="762"/>
      <c r="AB48" s="762"/>
      <c r="AC48" s="762"/>
      <c r="AD48" s="807">
        <f>$D$48*$E$48</f>
        <v>616.55000000000007</v>
      </c>
      <c r="AE48" s="807"/>
      <c r="AF48" s="762"/>
      <c r="AG48" s="762"/>
      <c r="AH48" s="762"/>
      <c r="AI48" s="762"/>
      <c r="AJ48" s="762"/>
      <c r="AK48" s="762"/>
      <c r="AL48" s="762">
        <f>$D$48*$E$48</f>
        <v>616.55000000000007</v>
      </c>
      <c r="AM48" s="762"/>
      <c r="AN48" s="762"/>
      <c r="AO48" s="762"/>
      <c r="AP48" s="762"/>
      <c r="AQ48" s="762"/>
      <c r="AR48" s="762"/>
      <c r="AS48" s="762"/>
      <c r="AT48" s="762">
        <f>$D$48*$E$48</f>
        <v>616.55000000000007</v>
      </c>
      <c r="AU48" s="762"/>
      <c r="AV48" s="762"/>
      <c r="AW48" s="762"/>
      <c r="AX48" s="762"/>
      <c r="AY48" s="762"/>
      <c r="AZ48" s="762"/>
      <c r="BA48" s="762"/>
      <c r="BB48" s="807">
        <f>$D$48*$E$48</f>
        <v>616.55000000000007</v>
      </c>
      <c r="BC48" s="807"/>
      <c r="BD48" s="762"/>
      <c r="BE48" s="762"/>
      <c r="BF48" s="762"/>
      <c r="BG48" s="762"/>
      <c r="BH48" s="762"/>
      <c r="BI48" s="762"/>
      <c r="BJ48" s="762">
        <f>$D$48*$E$48</f>
        <v>616.55000000000007</v>
      </c>
      <c r="BK48" s="762"/>
      <c r="BL48" s="762"/>
      <c r="BM48" s="762"/>
      <c r="BN48" s="762"/>
    </row>
    <row r="49" spans="1:67">
      <c r="A49" s="758">
        <v>3</v>
      </c>
      <c r="B49" s="795" t="s">
        <v>327</v>
      </c>
      <c r="C49" s="760" t="s">
        <v>357</v>
      </c>
      <c r="D49" s="808">
        <v>0.9</v>
      </c>
      <c r="E49" s="761">
        <f>[7]Master!$D$6</f>
        <v>560.5</v>
      </c>
      <c r="F49" s="762"/>
      <c r="G49" s="762"/>
      <c r="H49" s="762"/>
      <c r="I49" s="762"/>
      <c r="J49" s="762"/>
      <c r="K49" s="762"/>
      <c r="L49" s="762"/>
      <c r="M49" s="762"/>
      <c r="N49" s="762"/>
      <c r="O49" s="762"/>
      <c r="P49" s="762"/>
      <c r="Q49" s="762"/>
      <c r="R49" s="762">
        <f>$D$49*$E$49</f>
        <v>504.45</v>
      </c>
      <c r="S49" s="762"/>
      <c r="T49" s="762"/>
      <c r="U49" s="762"/>
      <c r="V49" s="762"/>
      <c r="W49" s="762"/>
      <c r="X49" s="762"/>
      <c r="Y49" s="762"/>
      <c r="Z49" s="764"/>
      <c r="AA49" s="762"/>
      <c r="AB49" s="762"/>
      <c r="AC49" s="762"/>
      <c r="AD49" s="762">
        <f>$D$49*$E$49</f>
        <v>504.45</v>
      </c>
      <c r="AE49" s="762"/>
      <c r="AF49" s="762"/>
      <c r="AG49" s="762"/>
      <c r="AH49" s="762"/>
      <c r="AI49" s="762"/>
      <c r="AJ49" s="762"/>
      <c r="AK49" s="762"/>
      <c r="AL49" s="762"/>
      <c r="AM49" s="762"/>
      <c r="AN49" s="762"/>
      <c r="AO49" s="762"/>
      <c r="AP49" s="762">
        <f>$D$49*$E$49</f>
        <v>504.45</v>
      </c>
      <c r="AQ49" s="762"/>
      <c r="AR49" s="762"/>
      <c r="AS49" s="762"/>
      <c r="AT49" s="762"/>
      <c r="AU49" s="762"/>
      <c r="AV49" s="762"/>
      <c r="AW49" s="762"/>
      <c r="AX49" s="762"/>
      <c r="AY49" s="762"/>
      <c r="AZ49" s="762"/>
      <c r="BA49" s="762"/>
      <c r="BB49" s="762">
        <f>$D$49*$E$49</f>
        <v>504.45</v>
      </c>
      <c r="BC49" s="762"/>
      <c r="BD49" s="762"/>
      <c r="BE49" s="762"/>
      <c r="BF49" s="762"/>
      <c r="BG49" s="762"/>
      <c r="BH49" s="762"/>
      <c r="BI49" s="762"/>
      <c r="BJ49" s="762"/>
      <c r="BK49" s="762"/>
      <c r="BL49" s="762"/>
      <c r="BM49" s="762"/>
      <c r="BN49" s="762">
        <f>$D$49*$E$49</f>
        <v>504.45</v>
      </c>
    </row>
    <row r="50" spans="1:67">
      <c r="A50" s="758">
        <v>4</v>
      </c>
      <c r="B50" s="795" t="s">
        <v>327</v>
      </c>
      <c r="C50" s="760" t="s">
        <v>358</v>
      </c>
      <c r="D50" s="758">
        <v>0.1</v>
      </c>
      <c r="E50" s="761">
        <f>[7]Master!$D$6</f>
        <v>560.5</v>
      </c>
      <c r="F50" s="762"/>
      <c r="G50" s="762"/>
      <c r="H50" s="762"/>
      <c r="I50" s="762"/>
      <c r="J50" s="762"/>
      <c r="K50" s="762"/>
      <c r="L50" s="762"/>
      <c r="M50" s="762"/>
      <c r="N50" s="762"/>
      <c r="O50" s="762"/>
      <c r="P50" s="762"/>
      <c r="Q50" s="762"/>
      <c r="R50" s="762">
        <f>$E$50*$D$50</f>
        <v>56.050000000000004</v>
      </c>
      <c r="S50" s="762"/>
      <c r="T50" s="762"/>
      <c r="U50" s="762"/>
      <c r="V50" s="762"/>
      <c r="W50" s="762"/>
      <c r="X50" s="762"/>
      <c r="Y50" s="762"/>
      <c r="Z50" s="764"/>
      <c r="AA50" s="762"/>
      <c r="AB50" s="762"/>
      <c r="AC50" s="762"/>
      <c r="AD50" s="762">
        <f>$E$50*$D$50</f>
        <v>56.050000000000004</v>
      </c>
      <c r="AE50" s="762"/>
      <c r="AF50" s="762"/>
      <c r="AG50" s="762"/>
      <c r="AH50" s="762"/>
      <c r="AI50" s="762"/>
      <c r="AJ50" s="762"/>
      <c r="AK50" s="762"/>
      <c r="AL50" s="762"/>
      <c r="AM50" s="762"/>
      <c r="AN50" s="762"/>
      <c r="AO50" s="762"/>
      <c r="AP50" s="762">
        <f>$E$50*$D$50</f>
        <v>56.050000000000004</v>
      </c>
      <c r="AQ50" s="762"/>
      <c r="AR50" s="762"/>
      <c r="AS50" s="762"/>
      <c r="AT50" s="762"/>
      <c r="AU50" s="762"/>
      <c r="AV50" s="762"/>
      <c r="AW50" s="762"/>
      <c r="AX50" s="762"/>
      <c r="AY50" s="762"/>
      <c r="AZ50" s="762"/>
      <c r="BA50" s="762"/>
      <c r="BB50" s="762">
        <f>$E$50*$D$50</f>
        <v>56.050000000000004</v>
      </c>
      <c r="BC50" s="762"/>
      <c r="BD50" s="762"/>
      <c r="BE50" s="762"/>
      <c r="BF50" s="762"/>
      <c r="BG50" s="762"/>
      <c r="BH50" s="762"/>
      <c r="BI50" s="762"/>
      <c r="BJ50" s="762"/>
      <c r="BK50" s="762"/>
      <c r="BL50" s="762"/>
      <c r="BM50" s="762"/>
      <c r="BN50" s="762">
        <f>$E$50*$D$50</f>
        <v>56.050000000000004</v>
      </c>
    </row>
    <row r="51" spans="1:67">
      <c r="A51" s="758">
        <v>5</v>
      </c>
      <c r="B51" s="795" t="s">
        <v>327</v>
      </c>
      <c r="C51" s="760" t="s">
        <v>359</v>
      </c>
      <c r="D51" s="758">
        <v>2.2000000000000002</v>
      </c>
      <c r="E51" s="761">
        <f>[7]Master!$D$6</f>
        <v>560.5</v>
      </c>
      <c r="F51" s="762"/>
      <c r="G51" s="762"/>
      <c r="H51" s="762"/>
      <c r="I51" s="762"/>
      <c r="J51" s="762"/>
      <c r="K51" s="762"/>
      <c r="L51" s="762"/>
      <c r="M51" s="762"/>
      <c r="N51" s="762"/>
      <c r="O51" s="762"/>
      <c r="P51" s="762">
        <f>$D$51*$E$51</f>
        <v>1233.1000000000001</v>
      </c>
      <c r="Q51" s="762"/>
      <c r="R51" s="762"/>
      <c r="S51" s="762"/>
      <c r="T51" s="762"/>
      <c r="U51" s="762"/>
      <c r="V51" s="762"/>
      <c r="W51" s="762"/>
      <c r="X51" s="762"/>
      <c r="Y51" s="762"/>
      <c r="Z51" s="764">
        <f>$D$51*$E$51</f>
        <v>1233.1000000000001</v>
      </c>
      <c r="AA51" s="762"/>
      <c r="AB51" s="762"/>
      <c r="AC51" s="762"/>
      <c r="AD51" s="762"/>
      <c r="AE51" s="762"/>
      <c r="AF51" s="762"/>
      <c r="AG51" s="762"/>
      <c r="AH51" s="762"/>
      <c r="AI51" s="762"/>
      <c r="AJ51" s="762">
        <f>$D$51*$E$51</f>
        <v>1233.1000000000001</v>
      </c>
      <c r="AK51" s="762"/>
      <c r="AL51" s="762"/>
      <c r="AM51" s="762"/>
      <c r="AN51" s="762"/>
      <c r="AO51" s="762"/>
      <c r="AP51" s="762"/>
      <c r="AQ51" s="762"/>
      <c r="AR51" s="762"/>
      <c r="AS51" s="762"/>
      <c r="AT51" s="762">
        <f>$D$51*$E$51</f>
        <v>1233.1000000000001</v>
      </c>
      <c r="AU51" s="762"/>
      <c r="AV51" s="762"/>
      <c r="AW51" s="762"/>
      <c r="AX51" s="762"/>
      <c r="AY51" s="762"/>
      <c r="AZ51" s="762"/>
      <c r="BA51" s="762"/>
      <c r="BB51" s="762"/>
      <c r="BC51" s="762"/>
      <c r="BD51" s="762">
        <f>$D$51*$E$51</f>
        <v>1233.1000000000001</v>
      </c>
      <c r="BE51" s="762"/>
      <c r="BF51" s="762"/>
      <c r="BG51" s="762"/>
      <c r="BH51" s="762"/>
      <c r="BI51" s="762"/>
      <c r="BJ51" s="762"/>
      <c r="BK51" s="762"/>
      <c r="BL51" s="762"/>
      <c r="BM51" s="762"/>
      <c r="BN51" s="762">
        <f>$D$51*$E$51</f>
        <v>1233.1000000000001</v>
      </c>
    </row>
    <row r="52" spans="1:67">
      <c r="A52" s="758">
        <v>6</v>
      </c>
      <c r="B52" s="795" t="s">
        <v>327</v>
      </c>
      <c r="C52" s="760" t="s">
        <v>360</v>
      </c>
      <c r="D52" s="758">
        <v>2.2000000000000002</v>
      </c>
      <c r="E52" s="761">
        <f>[7]Master!$D$6</f>
        <v>560.5</v>
      </c>
      <c r="F52" s="762"/>
      <c r="G52" s="762"/>
      <c r="H52" s="762"/>
      <c r="I52" s="762"/>
      <c r="J52" s="762"/>
      <c r="K52" s="762"/>
      <c r="L52" s="762"/>
      <c r="M52" s="762"/>
      <c r="N52" s="762"/>
      <c r="O52" s="762"/>
      <c r="P52" s="762"/>
      <c r="Q52" s="762"/>
      <c r="R52" s="762"/>
      <c r="S52" s="762"/>
      <c r="T52" s="762"/>
      <c r="U52" s="762"/>
      <c r="V52" s="762"/>
      <c r="W52" s="762"/>
      <c r="X52" s="762"/>
      <c r="Y52" s="762"/>
      <c r="Z52" s="764"/>
      <c r="AA52" s="762"/>
      <c r="AB52" s="762">
        <f>$D$52*$E$52</f>
        <v>1233.1000000000001</v>
      </c>
      <c r="AC52" s="762"/>
      <c r="AD52" s="762"/>
      <c r="AE52" s="762"/>
      <c r="AF52" s="762"/>
      <c r="AG52" s="762"/>
      <c r="AH52" s="762"/>
      <c r="AI52" s="762"/>
      <c r="AJ52" s="762"/>
      <c r="AK52" s="762"/>
      <c r="AL52" s="762"/>
      <c r="AM52" s="762"/>
      <c r="AN52" s="762">
        <f>$D$52*$E$52</f>
        <v>1233.1000000000001</v>
      </c>
      <c r="AO52" s="762"/>
      <c r="AP52" s="762"/>
      <c r="AQ52" s="762"/>
      <c r="AR52" s="762"/>
      <c r="AS52" s="762"/>
      <c r="AT52" s="762"/>
      <c r="AU52" s="762"/>
      <c r="AV52" s="762"/>
      <c r="AW52" s="762"/>
      <c r="AX52" s="762"/>
      <c r="AY52" s="762"/>
      <c r="AZ52" s="762">
        <f>$D$52*$E$52</f>
        <v>1233.1000000000001</v>
      </c>
      <c r="BA52" s="762"/>
      <c r="BB52" s="762"/>
      <c r="BC52" s="762"/>
      <c r="BD52" s="762"/>
      <c r="BE52" s="762"/>
      <c r="BF52" s="762"/>
      <c r="BG52" s="762"/>
      <c r="BH52" s="762"/>
      <c r="BI52" s="762"/>
      <c r="BJ52" s="762"/>
      <c r="BK52" s="762"/>
      <c r="BL52" s="762">
        <f>$D$52*$E$52</f>
        <v>1233.1000000000001</v>
      </c>
      <c r="BM52" s="762"/>
      <c r="BN52" s="758"/>
    </row>
    <row r="53" spans="1:67">
      <c r="A53" s="758">
        <v>7</v>
      </c>
      <c r="B53" s="795" t="s">
        <v>327</v>
      </c>
      <c r="C53" s="760" t="s">
        <v>361</v>
      </c>
      <c r="D53" s="758">
        <v>0.3</v>
      </c>
      <c r="E53" s="761">
        <f>[7]Master!$D$6</f>
        <v>560.5</v>
      </c>
      <c r="F53" s="762"/>
      <c r="G53" s="762"/>
      <c r="H53" s="762"/>
      <c r="I53" s="762"/>
      <c r="J53" s="762"/>
      <c r="K53" s="762"/>
      <c r="L53" s="762"/>
      <c r="M53" s="762"/>
      <c r="N53" s="762"/>
      <c r="O53" s="762"/>
      <c r="P53" s="762"/>
      <c r="Q53" s="762"/>
      <c r="R53" s="762"/>
      <c r="S53" s="762"/>
      <c r="T53" s="762"/>
      <c r="U53" s="762"/>
      <c r="V53" s="762"/>
      <c r="W53" s="762"/>
      <c r="X53" s="762"/>
      <c r="Y53" s="762"/>
      <c r="Z53" s="764">
        <f>$D$53*$E$53</f>
        <v>168.15</v>
      </c>
      <c r="AA53" s="762"/>
      <c r="AB53" s="762"/>
      <c r="AC53" s="762"/>
      <c r="AD53" s="762"/>
      <c r="AE53" s="762"/>
      <c r="AF53" s="762"/>
      <c r="AG53" s="762"/>
      <c r="AH53" s="762"/>
      <c r="AI53" s="762"/>
      <c r="AJ53" s="762"/>
      <c r="AK53" s="762"/>
      <c r="AL53" s="762"/>
      <c r="AM53" s="762"/>
      <c r="AN53" s="762"/>
      <c r="AO53" s="762"/>
      <c r="AP53" s="762"/>
      <c r="AQ53" s="762"/>
      <c r="AR53" s="762"/>
      <c r="AS53" s="762"/>
      <c r="AT53" s="762">
        <f>$D$53*$E$53</f>
        <v>168.15</v>
      </c>
      <c r="AU53" s="762"/>
      <c r="AV53" s="762"/>
      <c r="AW53" s="762"/>
      <c r="AX53" s="762"/>
      <c r="AY53" s="762"/>
      <c r="AZ53" s="762"/>
      <c r="BA53" s="762"/>
      <c r="BB53" s="762"/>
      <c r="BC53" s="762"/>
      <c r="BD53" s="762"/>
      <c r="BE53" s="762"/>
      <c r="BF53" s="762"/>
      <c r="BG53" s="762"/>
      <c r="BH53" s="762"/>
      <c r="BI53" s="762"/>
      <c r="BJ53" s="762"/>
      <c r="BK53" s="762"/>
      <c r="BL53" s="762"/>
      <c r="BM53" s="762"/>
      <c r="BN53" s="762">
        <f>$D$53*$E$53</f>
        <v>168.15</v>
      </c>
    </row>
    <row r="54" spans="1:67">
      <c r="A54" s="758">
        <v>8</v>
      </c>
      <c r="B54" s="795" t="s">
        <v>327</v>
      </c>
      <c r="C54" s="760" t="s">
        <v>362</v>
      </c>
      <c r="D54" s="758">
        <v>0.5</v>
      </c>
      <c r="E54" s="761">
        <f>[7]Master!$D$6</f>
        <v>560.5</v>
      </c>
      <c r="F54" s="762"/>
      <c r="G54" s="762"/>
      <c r="H54" s="762"/>
      <c r="I54" s="762"/>
      <c r="J54" s="762"/>
      <c r="K54" s="762"/>
      <c r="L54" s="762"/>
      <c r="M54" s="762"/>
      <c r="N54" s="762"/>
      <c r="O54" s="762"/>
      <c r="P54" s="762"/>
      <c r="Q54" s="762"/>
      <c r="R54" s="762"/>
      <c r="S54" s="762"/>
      <c r="T54" s="762"/>
      <c r="U54" s="762"/>
      <c r="V54" s="762">
        <f>D54*E54</f>
        <v>280.25</v>
      </c>
      <c r="W54" s="762"/>
      <c r="X54" s="762"/>
      <c r="Y54" s="762"/>
      <c r="Z54" s="764"/>
      <c r="AA54" s="762"/>
      <c r="AB54" s="762"/>
      <c r="AC54" s="762"/>
      <c r="AD54" s="762"/>
      <c r="AE54" s="762"/>
      <c r="AF54" s="762"/>
      <c r="AG54" s="762"/>
      <c r="AH54" s="762"/>
      <c r="AI54" s="762"/>
      <c r="AJ54" s="762"/>
      <c r="AK54" s="762"/>
      <c r="AL54" s="762">
        <f>D54*E54</f>
        <v>280.25</v>
      </c>
      <c r="AM54" s="762"/>
      <c r="AN54" s="762"/>
      <c r="AO54" s="762"/>
      <c r="AP54" s="762"/>
      <c r="AQ54" s="762"/>
      <c r="AR54" s="762"/>
      <c r="AS54" s="762"/>
      <c r="AT54" s="762"/>
      <c r="AU54" s="762"/>
      <c r="AV54" s="762"/>
      <c r="AW54" s="762"/>
      <c r="AX54" s="762"/>
      <c r="AY54" s="762"/>
      <c r="AZ54" s="762"/>
      <c r="BA54" s="762"/>
      <c r="BB54" s="762">
        <f>D54*E54</f>
        <v>280.25</v>
      </c>
      <c r="BC54" s="762"/>
      <c r="BD54" s="762"/>
      <c r="BE54" s="762"/>
      <c r="BF54" s="762"/>
      <c r="BG54" s="762"/>
      <c r="BH54" s="762"/>
      <c r="BI54" s="762"/>
      <c r="BJ54" s="762"/>
      <c r="BK54" s="762"/>
      <c r="BL54" s="762"/>
      <c r="BM54" s="762"/>
      <c r="BN54" s="762"/>
    </row>
    <row r="55" spans="1:67">
      <c r="C55" s="748"/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  <c r="X55" s="773"/>
      <c r="Y55" s="773"/>
      <c r="Z55" s="809"/>
      <c r="AA55" s="773"/>
      <c r="AB55" s="773"/>
      <c r="AC55" s="773"/>
      <c r="AD55" s="773"/>
      <c r="AE55" s="773"/>
      <c r="AF55" s="773"/>
      <c r="AG55" s="773"/>
      <c r="AH55" s="773"/>
      <c r="AI55" s="773"/>
      <c r="AJ55" s="773"/>
      <c r="AK55" s="773"/>
      <c r="AL55" s="773"/>
      <c r="AM55" s="773"/>
    </row>
    <row r="56" spans="1:67" ht="18.75">
      <c r="B56" s="776" t="s">
        <v>363</v>
      </c>
      <c r="C56" s="777" t="s">
        <v>364</v>
      </c>
      <c r="D56" s="752"/>
      <c r="E56" s="745"/>
      <c r="F56" s="779">
        <f>SUM(F34:F54)</f>
        <v>0</v>
      </c>
      <c r="G56" s="779"/>
      <c r="H56" s="779">
        <f t="shared" ref="H56:BN56" si="10">SUM(H34:H54)</f>
        <v>0</v>
      </c>
      <c r="I56" s="779"/>
      <c r="J56" s="779">
        <f t="shared" si="10"/>
        <v>0</v>
      </c>
      <c r="K56" s="779"/>
      <c r="L56" s="779">
        <f t="shared" si="10"/>
        <v>5823.93</v>
      </c>
      <c r="M56" s="779"/>
      <c r="N56" s="779">
        <f t="shared" si="10"/>
        <v>11924.07</v>
      </c>
      <c r="O56" s="779"/>
      <c r="P56" s="779">
        <f t="shared" si="10"/>
        <v>14027.980000000001</v>
      </c>
      <c r="Q56" s="779"/>
      <c r="R56" s="779">
        <f t="shared" si="10"/>
        <v>22209.070000000003</v>
      </c>
      <c r="S56" s="779"/>
      <c r="T56" s="779">
        <f t="shared" si="10"/>
        <v>0</v>
      </c>
      <c r="U56" s="779"/>
      <c r="V56" s="779">
        <f t="shared" si="10"/>
        <v>12918.22</v>
      </c>
      <c r="W56" s="779"/>
      <c r="X56" s="779">
        <f t="shared" si="10"/>
        <v>5823.93</v>
      </c>
      <c r="Y56" s="779"/>
      <c r="Z56" s="810">
        <f t="shared" si="10"/>
        <v>19390.370000000003</v>
      </c>
      <c r="AA56" s="779"/>
      <c r="AB56" s="779">
        <f t="shared" si="10"/>
        <v>21393.1</v>
      </c>
      <c r="AC56" s="779"/>
      <c r="AD56" s="779">
        <f t="shared" si="10"/>
        <v>33852.89</v>
      </c>
      <c r="AE56" s="779"/>
      <c r="AF56" s="779">
        <f t="shared" si="10"/>
        <v>0</v>
      </c>
      <c r="AG56" s="779"/>
      <c r="AH56" s="779">
        <f t="shared" si="10"/>
        <v>0</v>
      </c>
      <c r="AI56" s="779"/>
      <c r="AJ56" s="779">
        <f t="shared" si="10"/>
        <v>19851.91</v>
      </c>
      <c r="AK56" s="779"/>
      <c r="AL56" s="779">
        <f t="shared" si="10"/>
        <v>12918.22</v>
      </c>
      <c r="AM56" s="779"/>
      <c r="AN56" s="779">
        <f t="shared" si="10"/>
        <v>21393.1</v>
      </c>
      <c r="AO56" s="779"/>
      <c r="AP56" s="779">
        <f t="shared" si="10"/>
        <v>22209.070000000003</v>
      </c>
      <c r="AQ56" s="779"/>
      <c r="AR56" s="779">
        <f t="shared" si="10"/>
        <v>0</v>
      </c>
      <c r="AS56" s="779"/>
      <c r="AT56" s="779">
        <f t="shared" si="10"/>
        <v>31314.44</v>
      </c>
      <c r="AU56" s="779"/>
      <c r="AV56" s="779">
        <f t="shared" si="10"/>
        <v>5823.93</v>
      </c>
      <c r="AW56" s="779"/>
      <c r="AX56" s="779">
        <f t="shared" si="10"/>
        <v>0</v>
      </c>
      <c r="AY56" s="779"/>
      <c r="AZ56" s="779">
        <f t="shared" si="10"/>
        <v>21393.1</v>
      </c>
      <c r="BA56" s="779"/>
      <c r="BB56" s="779">
        <f t="shared" si="10"/>
        <v>34847.040000000001</v>
      </c>
      <c r="BC56" s="779"/>
      <c r="BD56" s="779">
        <f t="shared" si="10"/>
        <v>14027.980000000001</v>
      </c>
      <c r="BE56" s="779"/>
      <c r="BF56" s="779">
        <f t="shared" si="10"/>
        <v>0</v>
      </c>
      <c r="BG56" s="779"/>
      <c r="BH56" s="779">
        <f t="shared" si="10"/>
        <v>5823.93</v>
      </c>
      <c r="BI56" s="779"/>
      <c r="BJ56" s="779">
        <f t="shared" si="10"/>
        <v>11924.07</v>
      </c>
      <c r="BK56" s="779"/>
      <c r="BL56" s="779">
        <f t="shared" si="10"/>
        <v>21393.1</v>
      </c>
      <c r="BM56" s="779"/>
      <c r="BN56" s="779">
        <f t="shared" si="10"/>
        <v>41599.440000000002</v>
      </c>
      <c r="BO56" s="811"/>
    </row>
    <row r="57" spans="1:67">
      <c r="C57" s="748"/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  <c r="X57" s="773"/>
      <c r="Y57" s="773"/>
      <c r="Z57" s="809"/>
      <c r="AA57" s="773"/>
      <c r="AB57" s="773"/>
      <c r="AC57" s="773"/>
      <c r="AD57" s="773"/>
      <c r="AE57" s="773"/>
      <c r="AF57" s="773"/>
      <c r="AG57" s="773"/>
      <c r="AH57" s="773"/>
      <c r="AI57" s="773"/>
      <c r="AJ57" s="773"/>
      <c r="AK57" s="773"/>
      <c r="AL57" s="773"/>
      <c r="AM57" s="773"/>
    </row>
    <row r="58" spans="1:67">
      <c r="B58" s="789" t="s">
        <v>365</v>
      </c>
      <c r="C58" s="790" t="s">
        <v>366</v>
      </c>
      <c r="F58" s="791">
        <f t="shared" ref="F58:BN58" si="11">F29+F56</f>
        <v>0</v>
      </c>
      <c r="G58" s="791">
        <f t="shared" si="11"/>
        <v>0</v>
      </c>
      <c r="H58" s="791">
        <f t="shared" si="11"/>
        <v>3694.7</v>
      </c>
      <c r="I58" s="791">
        <f t="shared" si="11"/>
        <v>1250.8</v>
      </c>
      <c r="J58" s="791">
        <f t="shared" si="11"/>
        <v>7717.7000000000007</v>
      </c>
      <c r="K58" s="791">
        <f t="shared" si="11"/>
        <v>1250.8</v>
      </c>
      <c r="L58" s="791">
        <f t="shared" si="11"/>
        <v>11701.630000000001</v>
      </c>
      <c r="M58" s="791">
        <f t="shared" si="11"/>
        <v>1250.8</v>
      </c>
      <c r="N58" s="791">
        <f t="shared" si="11"/>
        <v>23053.57</v>
      </c>
      <c r="O58" s="791">
        <f t="shared" si="11"/>
        <v>1250.8</v>
      </c>
      <c r="P58" s="791">
        <f t="shared" si="11"/>
        <v>19905.68</v>
      </c>
      <c r="Q58" s="791">
        <f t="shared" si="11"/>
        <v>1250.8</v>
      </c>
      <c r="R58" s="791">
        <f t="shared" si="11"/>
        <v>29926.770000000004</v>
      </c>
      <c r="S58" s="791">
        <f t="shared" si="11"/>
        <v>1250.8</v>
      </c>
      <c r="T58" s="791">
        <f t="shared" si="11"/>
        <v>5877.7000000000007</v>
      </c>
      <c r="U58" s="791">
        <f t="shared" si="11"/>
        <v>1250.8</v>
      </c>
      <c r="V58" s="791">
        <f t="shared" si="11"/>
        <v>26136.720000000001</v>
      </c>
      <c r="W58" s="791">
        <f t="shared" si="11"/>
        <v>1250.8</v>
      </c>
      <c r="X58" s="791">
        <f t="shared" si="11"/>
        <v>11701.630000000001</v>
      </c>
      <c r="Y58" s="791">
        <f t="shared" si="11"/>
        <v>1250.8</v>
      </c>
      <c r="Z58" s="810">
        <f t="shared" si="11"/>
        <v>34410.070000000007</v>
      </c>
      <c r="AA58" s="791">
        <f t="shared" si="11"/>
        <v>1250.8</v>
      </c>
      <c r="AB58" s="791">
        <f t="shared" si="11"/>
        <v>27270.799999999999</v>
      </c>
      <c r="AC58" s="791">
        <f t="shared" si="11"/>
        <v>1250.8</v>
      </c>
      <c r="AD58" s="791">
        <f t="shared" si="11"/>
        <v>44982.39</v>
      </c>
      <c r="AE58" s="791">
        <f t="shared" si="11"/>
        <v>1250.8</v>
      </c>
      <c r="AF58" s="791">
        <f t="shared" si="11"/>
        <v>5877.7000000000007</v>
      </c>
      <c r="AG58" s="791">
        <f t="shared" si="11"/>
        <v>1250.8</v>
      </c>
      <c r="AH58" s="791">
        <f t="shared" si="11"/>
        <v>7717.7000000000007</v>
      </c>
      <c r="AI58" s="791">
        <f t="shared" si="11"/>
        <v>1250.8</v>
      </c>
      <c r="AJ58" s="791">
        <f t="shared" si="11"/>
        <v>25729.61</v>
      </c>
      <c r="AK58" s="791">
        <f t="shared" si="11"/>
        <v>1250.8</v>
      </c>
      <c r="AL58" s="791">
        <f t="shared" si="11"/>
        <v>28484.519999999997</v>
      </c>
      <c r="AM58" s="791">
        <f t="shared" si="11"/>
        <v>1250.8</v>
      </c>
      <c r="AN58" s="791">
        <f t="shared" si="11"/>
        <v>27270.799999999999</v>
      </c>
      <c r="AO58" s="791">
        <f t="shared" si="11"/>
        <v>1250.8</v>
      </c>
      <c r="AP58" s="791">
        <f t="shared" si="11"/>
        <v>29926.770000000004</v>
      </c>
      <c r="AQ58" s="791">
        <f t="shared" si="11"/>
        <v>1250.8</v>
      </c>
      <c r="AR58" s="791">
        <f t="shared" si="11"/>
        <v>5877.7000000000007</v>
      </c>
      <c r="AS58" s="791">
        <f t="shared" si="11"/>
        <v>1250.8</v>
      </c>
      <c r="AT58" s="791">
        <f t="shared" si="11"/>
        <v>49745.939999999995</v>
      </c>
      <c r="AU58" s="791">
        <f t="shared" si="11"/>
        <v>1250.8</v>
      </c>
      <c r="AV58" s="791">
        <f t="shared" si="11"/>
        <v>11701.630000000001</v>
      </c>
      <c r="AW58" s="791">
        <f t="shared" si="11"/>
        <v>1250.8</v>
      </c>
      <c r="AX58" s="791">
        <f t="shared" si="11"/>
        <v>7717.7000000000007</v>
      </c>
      <c r="AY58" s="791">
        <f t="shared" si="11"/>
        <v>1250.8</v>
      </c>
      <c r="AZ58" s="791">
        <f t="shared" si="11"/>
        <v>27270.799999999999</v>
      </c>
      <c r="BA58" s="791">
        <f t="shared" si="11"/>
        <v>1250.8</v>
      </c>
      <c r="BB58" s="791">
        <f t="shared" si="11"/>
        <v>50413.34</v>
      </c>
      <c r="BC58" s="791">
        <f t="shared" si="11"/>
        <v>1250.8</v>
      </c>
      <c r="BD58" s="791">
        <f t="shared" si="11"/>
        <v>19905.68</v>
      </c>
      <c r="BE58" s="791">
        <f t="shared" si="11"/>
        <v>1250.8</v>
      </c>
      <c r="BF58" s="791">
        <f t="shared" si="11"/>
        <v>7717.7000000000007</v>
      </c>
      <c r="BG58" s="791">
        <f t="shared" si="11"/>
        <v>1250.8</v>
      </c>
      <c r="BH58" s="791">
        <f t="shared" si="11"/>
        <v>11701.630000000001</v>
      </c>
      <c r="BI58" s="791">
        <f t="shared" si="11"/>
        <v>1250.8</v>
      </c>
      <c r="BJ58" s="791">
        <f t="shared" si="11"/>
        <v>23053.57</v>
      </c>
      <c r="BK58" s="791">
        <f t="shared" si="11"/>
        <v>1250.8</v>
      </c>
      <c r="BL58" s="791">
        <f t="shared" si="11"/>
        <v>27270.799999999999</v>
      </c>
      <c r="BM58" s="791">
        <f t="shared" si="11"/>
        <v>1250.8</v>
      </c>
      <c r="BN58" s="791">
        <f t="shared" si="11"/>
        <v>56619.14</v>
      </c>
    </row>
    <row r="59" spans="1:67">
      <c r="C59" s="792" t="s">
        <v>323</v>
      </c>
      <c r="Z59" s="793">
        <f>SUM(F58:Z58)/Z4</f>
        <v>1.8538337</v>
      </c>
      <c r="AT59" s="793">
        <f>SUM(F58:AT58)/AT4</f>
        <v>2.2538764999999996</v>
      </c>
      <c r="AU59" s="794"/>
      <c r="BN59" s="793">
        <f>SUM(F58:BN58)/BN4</f>
        <v>2.3555176333333336</v>
      </c>
    </row>
    <row r="62" spans="1:67">
      <c r="A62" s="755" t="s">
        <v>367</v>
      </c>
    </row>
    <row r="63" spans="1:67">
      <c r="C63" s="760" t="s">
        <v>368</v>
      </c>
      <c r="D63" s="758">
        <v>5</v>
      </c>
      <c r="E63" s="812">
        <v>6979</v>
      </c>
      <c r="F63" s="762"/>
      <c r="G63" s="762"/>
      <c r="H63" s="762"/>
      <c r="I63" s="762"/>
      <c r="J63" s="762"/>
      <c r="K63" s="762"/>
      <c r="L63" s="762"/>
      <c r="M63" s="762"/>
      <c r="N63" s="762"/>
      <c r="O63" s="762"/>
      <c r="P63" s="762"/>
      <c r="Q63" s="762"/>
      <c r="R63" s="762">
        <f>$D$63*$E$63</f>
        <v>34895</v>
      </c>
      <c r="S63" s="762"/>
      <c r="T63" s="762"/>
      <c r="U63" s="762"/>
      <c r="V63" s="762"/>
      <c r="W63" s="762"/>
      <c r="X63" s="762"/>
      <c r="Y63" s="762"/>
      <c r="Z63" s="764"/>
      <c r="AA63" s="762"/>
      <c r="AB63" s="762"/>
      <c r="AC63" s="762"/>
      <c r="AD63" s="762">
        <f>$D$63*$E$63</f>
        <v>34895</v>
      </c>
      <c r="AE63" s="762"/>
      <c r="AF63" s="762"/>
      <c r="AG63" s="762"/>
      <c r="AH63" s="762"/>
      <c r="AI63" s="762"/>
      <c r="AJ63" s="762"/>
      <c r="AK63" s="762"/>
      <c r="AL63" s="762"/>
      <c r="AM63" s="762"/>
      <c r="AN63" s="762"/>
      <c r="AO63" s="762"/>
      <c r="AP63" s="762">
        <f>$D$63*$E$63</f>
        <v>34895</v>
      </c>
      <c r="AQ63" s="762"/>
      <c r="AR63" s="762"/>
      <c r="AS63" s="762"/>
      <c r="AT63" s="762"/>
      <c r="AU63" s="762"/>
      <c r="AV63" s="762"/>
      <c r="AW63" s="762"/>
      <c r="AX63" s="762"/>
      <c r="AY63" s="762"/>
      <c r="AZ63" s="762"/>
      <c r="BA63" s="762"/>
      <c r="BB63" s="762">
        <f>$D$63*$E$63</f>
        <v>34895</v>
      </c>
      <c r="BC63" s="762"/>
      <c r="BD63" s="762"/>
      <c r="BE63" s="762"/>
      <c r="BF63" s="762"/>
      <c r="BG63" s="762"/>
      <c r="BH63" s="762"/>
      <c r="BI63" s="762"/>
      <c r="BJ63" s="762"/>
      <c r="BK63" s="762"/>
      <c r="BL63" s="762"/>
      <c r="BM63" s="762"/>
      <c r="BN63" s="762">
        <f>$D$63*$E$63</f>
        <v>34895</v>
      </c>
    </row>
    <row r="64" spans="1:67">
      <c r="C64" s="760" t="s">
        <v>369</v>
      </c>
      <c r="D64" s="758">
        <v>1</v>
      </c>
      <c r="E64" s="812">
        <v>4659</v>
      </c>
      <c r="F64" s="762"/>
      <c r="G64" s="762"/>
      <c r="H64" s="762"/>
      <c r="I64" s="762"/>
      <c r="J64" s="762"/>
      <c r="K64" s="762"/>
      <c r="L64" s="762"/>
      <c r="M64" s="762"/>
      <c r="N64" s="762"/>
      <c r="O64" s="762"/>
      <c r="P64" s="762"/>
      <c r="Q64" s="762"/>
      <c r="R64" s="762"/>
      <c r="S64" s="762"/>
      <c r="T64" s="762"/>
      <c r="U64" s="762"/>
      <c r="V64" s="762"/>
      <c r="W64" s="762"/>
      <c r="X64" s="762"/>
      <c r="Y64" s="762"/>
      <c r="Z64" s="764">
        <f>$D$64*$E$64</f>
        <v>4659</v>
      </c>
      <c r="AA64" s="762"/>
      <c r="AB64" s="762"/>
      <c r="AC64" s="762"/>
      <c r="AD64" s="762"/>
      <c r="AE64" s="762"/>
      <c r="AF64" s="762"/>
      <c r="AG64" s="762"/>
      <c r="AH64" s="762"/>
      <c r="AI64" s="762"/>
      <c r="AJ64" s="762"/>
      <c r="AK64" s="762"/>
      <c r="AL64" s="762"/>
      <c r="AM64" s="762"/>
      <c r="AN64" s="762"/>
      <c r="AO64" s="762"/>
      <c r="AP64" s="762"/>
      <c r="AQ64" s="762"/>
      <c r="AR64" s="762"/>
      <c r="AS64" s="762"/>
      <c r="AT64" s="762">
        <f>$D$64*$E$64</f>
        <v>4659</v>
      </c>
      <c r="AU64" s="762"/>
      <c r="AV64" s="762"/>
      <c r="AW64" s="762"/>
      <c r="AX64" s="762"/>
      <c r="AY64" s="762"/>
      <c r="AZ64" s="762"/>
      <c r="BA64" s="762"/>
      <c r="BB64" s="762"/>
      <c r="BC64" s="762"/>
      <c r="BD64" s="762"/>
      <c r="BE64" s="762"/>
      <c r="BF64" s="762"/>
      <c r="BG64" s="762"/>
      <c r="BH64" s="762"/>
      <c r="BI64" s="762"/>
      <c r="BJ64" s="762"/>
      <c r="BK64" s="762"/>
      <c r="BL64" s="762"/>
      <c r="BM64" s="762"/>
      <c r="BN64" s="762">
        <f>$D$64*$E$64</f>
        <v>4659</v>
      </c>
    </row>
    <row r="66" spans="2:66">
      <c r="B66" s="789" t="s">
        <v>370</v>
      </c>
      <c r="C66" s="790" t="s">
        <v>371</v>
      </c>
      <c r="F66" s="791">
        <f t="shared" ref="F66:BN66" si="12">F58+F63+F64</f>
        <v>0</v>
      </c>
      <c r="G66" s="791">
        <f t="shared" si="12"/>
        <v>0</v>
      </c>
      <c r="H66" s="791">
        <f t="shared" si="12"/>
        <v>3694.7</v>
      </c>
      <c r="I66" s="791">
        <f t="shared" si="12"/>
        <v>1250.8</v>
      </c>
      <c r="J66" s="791">
        <f t="shared" si="12"/>
        <v>7717.7000000000007</v>
      </c>
      <c r="K66" s="791">
        <f t="shared" si="12"/>
        <v>1250.8</v>
      </c>
      <c r="L66" s="791">
        <f t="shared" si="12"/>
        <v>11701.630000000001</v>
      </c>
      <c r="M66" s="791">
        <f t="shared" si="12"/>
        <v>1250.8</v>
      </c>
      <c r="N66" s="791">
        <f t="shared" si="12"/>
        <v>23053.57</v>
      </c>
      <c r="O66" s="791">
        <f t="shared" si="12"/>
        <v>1250.8</v>
      </c>
      <c r="P66" s="791">
        <f t="shared" si="12"/>
        <v>19905.68</v>
      </c>
      <c r="Q66" s="791">
        <f t="shared" si="12"/>
        <v>1250.8</v>
      </c>
      <c r="R66" s="791">
        <f t="shared" si="12"/>
        <v>64821.770000000004</v>
      </c>
      <c r="S66" s="791">
        <f t="shared" si="12"/>
        <v>1250.8</v>
      </c>
      <c r="T66" s="791">
        <f t="shared" si="12"/>
        <v>5877.7000000000007</v>
      </c>
      <c r="U66" s="791">
        <f t="shared" si="12"/>
        <v>1250.8</v>
      </c>
      <c r="V66" s="791">
        <f t="shared" si="12"/>
        <v>26136.720000000001</v>
      </c>
      <c r="W66" s="791">
        <f t="shared" si="12"/>
        <v>1250.8</v>
      </c>
      <c r="X66" s="791">
        <f t="shared" si="12"/>
        <v>11701.630000000001</v>
      </c>
      <c r="Y66" s="791">
        <f t="shared" si="12"/>
        <v>1250.8</v>
      </c>
      <c r="Z66" s="810">
        <f t="shared" si="12"/>
        <v>39069.070000000007</v>
      </c>
      <c r="AA66" s="791">
        <f t="shared" si="12"/>
        <v>1250.8</v>
      </c>
      <c r="AB66" s="791">
        <f t="shared" si="12"/>
        <v>27270.799999999999</v>
      </c>
      <c r="AC66" s="791">
        <f t="shared" si="12"/>
        <v>1250.8</v>
      </c>
      <c r="AD66" s="791">
        <f t="shared" si="12"/>
        <v>79877.39</v>
      </c>
      <c r="AE66" s="791">
        <f t="shared" si="12"/>
        <v>1250.8</v>
      </c>
      <c r="AF66" s="791">
        <f t="shared" si="12"/>
        <v>5877.7000000000007</v>
      </c>
      <c r="AG66" s="791">
        <f t="shared" si="12"/>
        <v>1250.8</v>
      </c>
      <c r="AH66" s="791">
        <f t="shared" si="12"/>
        <v>7717.7000000000007</v>
      </c>
      <c r="AI66" s="791">
        <f t="shared" si="12"/>
        <v>1250.8</v>
      </c>
      <c r="AJ66" s="791">
        <f t="shared" si="12"/>
        <v>25729.61</v>
      </c>
      <c r="AK66" s="791">
        <f t="shared" si="12"/>
        <v>1250.8</v>
      </c>
      <c r="AL66" s="791">
        <f t="shared" si="12"/>
        <v>28484.519999999997</v>
      </c>
      <c r="AM66" s="791">
        <f t="shared" si="12"/>
        <v>1250.8</v>
      </c>
      <c r="AN66" s="791">
        <f t="shared" si="12"/>
        <v>27270.799999999999</v>
      </c>
      <c r="AO66" s="791">
        <f t="shared" si="12"/>
        <v>1250.8</v>
      </c>
      <c r="AP66" s="791">
        <f t="shared" si="12"/>
        <v>64821.770000000004</v>
      </c>
      <c r="AQ66" s="791">
        <f t="shared" si="12"/>
        <v>1250.8</v>
      </c>
      <c r="AR66" s="791">
        <f t="shared" si="12"/>
        <v>5877.7000000000007</v>
      </c>
      <c r="AS66" s="791">
        <f t="shared" si="12"/>
        <v>1250.8</v>
      </c>
      <c r="AT66" s="791">
        <f t="shared" si="12"/>
        <v>54404.939999999995</v>
      </c>
      <c r="AU66" s="791">
        <f t="shared" si="12"/>
        <v>1250.8</v>
      </c>
      <c r="AV66" s="791">
        <f t="shared" si="12"/>
        <v>11701.630000000001</v>
      </c>
      <c r="AW66" s="791">
        <f t="shared" si="12"/>
        <v>1250.8</v>
      </c>
      <c r="AX66" s="791">
        <f t="shared" si="12"/>
        <v>7717.7000000000007</v>
      </c>
      <c r="AY66" s="791">
        <f t="shared" si="12"/>
        <v>1250.8</v>
      </c>
      <c r="AZ66" s="791">
        <f t="shared" si="12"/>
        <v>27270.799999999999</v>
      </c>
      <c r="BA66" s="791">
        <f t="shared" si="12"/>
        <v>1250.8</v>
      </c>
      <c r="BB66" s="791">
        <f t="shared" si="12"/>
        <v>85308.34</v>
      </c>
      <c r="BC66" s="791">
        <f t="shared" si="12"/>
        <v>1250.8</v>
      </c>
      <c r="BD66" s="791">
        <f t="shared" si="12"/>
        <v>19905.68</v>
      </c>
      <c r="BE66" s="791">
        <f t="shared" si="12"/>
        <v>1250.8</v>
      </c>
      <c r="BF66" s="791">
        <f t="shared" si="12"/>
        <v>7717.7000000000007</v>
      </c>
      <c r="BG66" s="791">
        <f t="shared" si="12"/>
        <v>1250.8</v>
      </c>
      <c r="BH66" s="791">
        <f t="shared" si="12"/>
        <v>11701.630000000001</v>
      </c>
      <c r="BI66" s="791">
        <f t="shared" si="12"/>
        <v>1250.8</v>
      </c>
      <c r="BJ66" s="791">
        <f t="shared" si="12"/>
        <v>23053.57</v>
      </c>
      <c r="BK66" s="791">
        <f t="shared" si="12"/>
        <v>1250.8</v>
      </c>
      <c r="BL66" s="791">
        <f t="shared" si="12"/>
        <v>27270.799999999999</v>
      </c>
      <c r="BM66" s="791">
        <f t="shared" si="12"/>
        <v>1250.8</v>
      </c>
      <c r="BN66" s="791">
        <f t="shared" si="12"/>
        <v>96173.14</v>
      </c>
    </row>
    <row r="67" spans="2:66">
      <c r="C67" s="792" t="s">
        <v>323</v>
      </c>
      <c r="Z67" s="793">
        <f>SUM(F66:Z66)/Z4</f>
        <v>2.2493737</v>
      </c>
      <c r="AT67" s="793">
        <f>SUM(F66:AT66)/AT4</f>
        <v>2.8238914999999998</v>
      </c>
      <c r="AU67" s="794"/>
      <c r="BN67" s="793">
        <f>SUM(F66:BN66)/BN4</f>
        <v>2.9836909666666678</v>
      </c>
    </row>
  </sheetData>
  <protectedRanges>
    <protectedRange sqref="E6:E17" name="Range1_2_1"/>
  </protectedRanges>
  <mergeCells count="1">
    <mergeCell ref="F3:BN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BO69"/>
  <sheetViews>
    <sheetView view="pageBreakPreview" zoomScale="85" zoomScaleSheetLayoutView="85" workbookViewId="0">
      <pane xSplit="1" ySplit="5" topLeftCell="B15" activePane="bottomRight" state="frozen"/>
      <selection activeCell="B10" sqref="B10"/>
      <selection pane="topRight" activeCell="B10" sqref="B10"/>
      <selection pane="bottomLeft" activeCell="B10" sqref="B10"/>
      <selection pane="bottomRight" activeCell="E17" sqref="E17"/>
    </sheetView>
  </sheetViews>
  <sheetFormatPr defaultColWidth="9.140625" defaultRowHeight="15"/>
  <cols>
    <col min="1" max="1" width="4.28515625" style="642" customWidth="1"/>
    <col min="2" max="2" width="32.85546875" style="661" customWidth="1"/>
    <col min="3" max="4" width="12.42578125" style="648" customWidth="1"/>
    <col min="5" max="9" width="13.28515625" style="649" customWidth="1"/>
    <col min="10" max="10" width="10" style="649" customWidth="1"/>
    <col min="11" max="12" width="13.28515625" style="649" customWidth="1"/>
    <col min="13" max="13" width="12.7109375" style="642" customWidth="1"/>
    <col min="14" max="16384" width="9.140625" style="642"/>
  </cols>
  <sheetData>
    <row r="1" spans="1:17" ht="30" customHeight="1">
      <c r="B1" s="1312" t="str">
        <f>M1</f>
        <v>A+</v>
      </c>
      <c r="C1" s="1312"/>
      <c r="D1" s="1312"/>
      <c r="E1" s="1312"/>
      <c r="F1" s="1312"/>
      <c r="G1" s="1312"/>
      <c r="H1" s="1312"/>
      <c r="I1" s="1312"/>
      <c r="J1" s="1312"/>
      <c r="K1" s="1312"/>
      <c r="L1" s="1312"/>
      <c r="M1" s="642" t="str">
        <f>'[8]Dlr Category'!C4</f>
        <v>A+</v>
      </c>
    </row>
    <row r="2" spans="1:17" ht="39.950000000000003" customHeight="1">
      <c r="A2" s="1313"/>
      <c r="B2" s="643"/>
      <c r="C2" s="644"/>
      <c r="D2" s="644"/>
      <c r="E2" s="645"/>
      <c r="F2" s="645"/>
      <c r="G2" s="645"/>
      <c r="H2" s="645"/>
      <c r="I2" s="645"/>
      <c r="J2" s="645"/>
      <c r="K2" s="645"/>
      <c r="L2" s="646"/>
    </row>
    <row r="3" spans="1:17" ht="54.95" customHeight="1">
      <c r="A3" s="1314"/>
      <c r="B3" s="647"/>
      <c r="L3" s="650"/>
      <c r="O3" s="651"/>
    </row>
    <row r="4" spans="1:17" ht="24.95" customHeight="1">
      <c r="A4" s="1314"/>
      <c r="B4" s="652" t="s">
        <v>518</v>
      </c>
      <c r="C4" s="1315" t="s">
        <v>279</v>
      </c>
      <c r="D4" s="1315" t="s">
        <v>280</v>
      </c>
      <c r="E4" s="1317"/>
      <c r="F4" s="1317"/>
      <c r="G4" s="1317"/>
      <c r="H4" s="1317"/>
      <c r="I4" s="1317"/>
      <c r="J4" s="1317"/>
      <c r="K4" s="1317"/>
      <c r="L4" s="1318"/>
    </row>
    <row r="5" spans="1:17" ht="31.5" customHeight="1">
      <c r="A5" s="1314"/>
      <c r="B5" s="653" t="s">
        <v>282</v>
      </c>
      <c r="C5" s="1316"/>
      <c r="D5" s="1316"/>
      <c r="E5" s="654" t="s">
        <v>284</v>
      </c>
      <c r="F5" s="654" t="s">
        <v>294</v>
      </c>
      <c r="G5" s="654" t="s">
        <v>273</v>
      </c>
      <c r="H5" s="654" t="s">
        <v>274</v>
      </c>
      <c r="I5" s="654" t="s">
        <v>275</v>
      </c>
      <c r="J5" s="654" t="s">
        <v>297</v>
      </c>
      <c r="K5" s="654" t="s">
        <v>277</v>
      </c>
      <c r="L5" s="655" t="s">
        <v>296</v>
      </c>
    </row>
    <row r="6" spans="1:17" ht="28.5" customHeight="1">
      <c r="A6" s="1314"/>
      <c r="B6" s="640" t="str">
        <f>VLOOKUP($B25,'Innova Crysta(P) MT'!$B$6:$E$17,2,0)</f>
        <v>Engine Oil [1L] Mineral</v>
      </c>
      <c r="C6" s="640">
        <f>VLOOKUP($B25,'Innova Crysta(P) MT'!$B$6:$E$17,3,0)</f>
        <v>5.6</v>
      </c>
      <c r="D6" s="625">
        <f>VLOOKUP($B25,'Innova Crysta(P) MT'!$B$6:$E$17,4,0)</f>
        <v>325</v>
      </c>
      <c r="E6" s="656" t="s">
        <v>286</v>
      </c>
      <c r="F6" s="656" t="s">
        <v>286</v>
      </c>
      <c r="G6" s="656" t="s">
        <v>286</v>
      </c>
      <c r="H6" s="656" t="s">
        <v>286</v>
      </c>
      <c r="I6" s="656" t="s">
        <v>286</v>
      </c>
      <c r="J6" s="656" t="s">
        <v>286</v>
      </c>
      <c r="K6" s="656" t="s">
        <v>286</v>
      </c>
      <c r="L6" s="657" t="s">
        <v>286</v>
      </c>
      <c r="M6" s="658"/>
      <c r="O6" s="675"/>
      <c r="P6" s="675"/>
      <c r="Q6" s="675"/>
    </row>
    <row r="7" spans="1:17" ht="28.5" customHeight="1">
      <c r="A7" s="1314"/>
      <c r="B7" s="640" t="str">
        <f>VLOOKUP($B26,'Innova Crysta(P) MT'!$B$6:$E$17,2,0)</f>
        <v>Engine Oil Filter</v>
      </c>
      <c r="C7" s="640">
        <f>VLOOKUP($B26,'Innova Crysta(P) MT'!$B$6:$E$17,3,0)</f>
        <v>1</v>
      </c>
      <c r="D7" s="625">
        <f>VLOOKUP($B26,'Innova Crysta(P) MT'!$B$6:$E$17,4,0)</f>
        <v>400.5</v>
      </c>
      <c r="E7" s="659" t="s">
        <v>286</v>
      </c>
      <c r="F7" s="659" t="s">
        <v>286</v>
      </c>
      <c r="G7" s="659" t="s">
        <v>286</v>
      </c>
      <c r="H7" s="659" t="s">
        <v>286</v>
      </c>
      <c r="I7" s="659" t="s">
        <v>286</v>
      </c>
      <c r="J7" s="659" t="s">
        <v>286</v>
      </c>
      <c r="K7" s="659" t="s">
        <v>286</v>
      </c>
      <c r="L7" s="660" t="s">
        <v>286</v>
      </c>
      <c r="M7" s="658"/>
      <c r="O7" s="675"/>
      <c r="P7" s="675"/>
      <c r="Q7" s="675"/>
    </row>
    <row r="8" spans="1:17" ht="28.5" customHeight="1">
      <c r="A8" s="1314"/>
      <c r="B8" s="640" t="str">
        <f>VLOOKUP($B27,'Innova Crysta(P) MT'!$B$6:$E$17,2,0)</f>
        <v>Gasket Engine Oil Drain Plug</v>
      </c>
      <c r="C8" s="640">
        <f>VLOOKUP($B27,'Innova Crysta(P) MT'!$B$6:$E$17,3,0)</f>
        <v>1</v>
      </c>
      <c r="D8" s="625">
        <f>VLOOKUP($B27,'Innova Crysta(P) MT'!$B$6:$E$17,4,0)</f>
        <v>58</v>
      </c>
      <c r="E8" s="659" t="s">
        <v>286</v>
      </c>
      <c r="F8" s="659" t="s">
        <v>286</v>
      </c>
      <c r="G8" s="659" t="s">
        <v>286</v>
      </c>
      <c r="H8" s="659" t="s">
        <v>286</v>
      </c>
      <c r="I8" s="659" t="s">
        <v>286</v>
      </c>
      <c r="J8" s="659" t="s">
        <v>286</v>
      </c>
      <c r="K8" s="659" t="s">
        <v>286</v>
      </c>
      <c r="L8" s="660" t="s">
        <v>286</v>
      </c>
      <c r="M8" s="658"/>
      <c r="O8" s="675"/>
      <c r="P8" s="675"/>
      <c r="Q8" s="675"/>
    </row>
    <row r="9" spans="1:17" ht="28.5" customHeight="1">
      <c r="A9" s="1314"/>
      <c r="B9" s="640" t="str">
        <f>VLOOKUP($B28,'Innova Crysta(P) MT'!$B$6:$E$17,2,0)</f>
        <v>Air Cleaner Filter</v>
      </c>
      <c r="C9" s="640">
        <f>VLOOKUP($B28,'Innova Crysta(P) MT'!$B$6:$E$17,3,0)</f>
        <v>1</v>
      </c>
      <c r="D9" s="625">
        <f>VLOOKUP($B28,'Innova Crysta(P) MT'!$B$6:$E$17,4,0)</f>
        <v>1633.5</v>
      </c>
      <c r="E9" s="659"/>
      <c r="F9" s="659"/>
      <c r="G9" s="659"/>
      <c r="H9" s="659" t="s">
        <v>286</v>
      </c>
      <c r="I9" s="659" t="s">
        <v>286</v>
      </c>
      <c r="J9" s="659"/>
      <c r="K9" s="659" t="s">
        <v>286</v>
      </c>
      <c r="L9" s="660" t="s">
        <v>286</v>
      </c>
      <c r="M9" s="658"/>
      <c r="O9" s="675"/>
      <c r="P9" s="675"/>
      <c r="Q9" s="675"/>
    </row>
    <row r="10" spans="1:17" ht="28.5" customHeight="1">
      <c r="A10" s="1314"/>
      <c r="B10" s="640" t="str">
        <f>VLOOKUP($B29,'Innova Crysta(P) MT'!$B$6:$E$17,2,0)</f>
        <v>Cabin Air Filter</v>
      </c>
      <c r="C10" s="640">
        <f>VLOOKUP($B29,'Innova Crysta(P) MT'!$B$6:$E$17,3,0)</f>
        <v>1</v>
      </c>
      <c r="D10" s="625">
        <f>VLOOKUP($B29,'Innova Crysta(P) MT'!$B$6:$E$17,4,0)</f>
        <v>1840</v>
      </c>
      <c r="E10" s="659"/>
      <c r="F10" s="659" t="s">
        <v>286</v>
      </c>
      <c r="G10" s="659"/>
      <c r="H10" s="659" t="s">
        <v>286</v>
      </c>
      <c r="I10" s="659" t="s">
        <v>286</v>
      </c>
      <c r="J10" s="659" t="s">
        <v>286</v>
      </c>
      <c r="K10" s="659" t="s">
        <v>286</v>
      </c>
      <c r="L10" s="660" t="s">
        <v>286</v>
      </c>
      <c r="M10" s="658"/>
      <c r="O10" s="675"/>
      <c r="P10" s="675"/>
      <c r="Q10" s="675"/>
    </row>
    <row r="11" spans="1:17" ht="28.5" customHeight="1">
      <c r="A11" s="1314"/>
      <c r="B11" s="640" t="str">
        <f>VLOOKUP($B30,'Innova Crysta(P) MT'!$B$6:$E$17,2,0)</f>
        <v>Super Long Life Coolant</v>
      </c>
      <c r="C11" s="640">
        <f>VLOOKUP($B30,'Innova Crysta(P) MT'!$B$6:$E$17,3,0)</f>
        <v>7.8</v>
      </c>
      <c r="D11" s="625">
        <f>VLOOKUP($B30,'Innova Crysta(P) MT'!$B$6:$E$17,4,0)</f>
        <v>301</v>
      </c>
      <c r="E11" s="659"/>
      <c r="F11" s="659"/>
      <c r="G11" s="659"/>
      <c r="H11" s="659"/>
      <c r="I11" s="659"/>
      <c r="J11" s="659"/>
      <c r="K11" s="659" t="s">
        <v>286</v>
      </c>
      <c r="L11" s="660"/>
      <c r="M11" s="658"/>
      <c r="O11" s="675"/>
      <c r="P11" s="675"/>
      <c r="Q11" s="675"/>
    </row>
    <row r="12" spans="1:17" ht="28.5" customHeight="1">
      <c r="A12" s="1314"/>
      <c r="B12" s="640" t="str">
        <f>VLOOKUP($B31,'Innova Crysta(P) MT'!$B$6:$E$17,2,0)</f>
        <v>Brake Fluid (250 ml)</v>
      </c>
      <c r="C12" s="640">
        <f>VLOOKUP($B31,'Innova Crysta(P) MT'!$B$6:$E$17,3,0)</f>
        <v>2</v>
      </c>
      <c r="D12" s="625">
        <f>VLOOKUP($B31,'Innova Crysta(P) MT'!$B$6:$E$17,4,0)</f>
        <v>172.5</v>
      </c>
      <c r="E12" s="659"/>
      <c r="F12" s="659"/>
      <c r="G12" s="659"/>
      <c r="H12" s="659" t="s">
        <v>286</v>
      </c>
      <c r="I12" s="659" t="s">
        <v>286</v>
      </c>
      <c r="J12" s="659"/>
      <c r="K12" s="659" t="s">
        <v>286</v>
      </c>
      <c r="L12" s="660" t="s">
        <v>286</v>
      </c>
      <c r="M12" s="658"/>
      <c r="O12" s="675"/>
      <c r="P12" s="675"/>
      <c r="Q12" s="675"/>
    </row>
    <row r="13" spans="1:17" ht="28.5" customHeight="1">
      <c r="A13" s="1314"/>
      <c r="B13" s="640" t="str">
        <f>VLOOKUP($B32,'Innova Crysta(P) MT'!$B$6:$E$17,2,0)</f>
        <v>Windshield Washer Fluid (75 ml)</v>
      </c>
      <c r="C13" s="640">
        <f>VLOOKUP($B32,'Innova Crysta(P) MT'!$B$6:$E$17,3,0)</f>
        <v>2</v>
      </c>
      <c r="D13" s="625">
        <f>VLOOKUP($B32,'Innova Crysta(P) MT'!$B$6:$E$17,4,0)</f>
        <v>35.5</v>
      </c>
      <c r="E13" s="659" t="s">
        <v>286</v>
      </c>
      <c r="F13" s="659" t="s">
        <v>286</v>
      </c>
      <c r="G13" s="659" t="s">
        <v>286</v>
      </c>
      <c r="H13" s="659" t="s">
        <v>286</v>
      </c>
      <c r="I13" s="659" t="s">
        <v>286</v>
      </c>
      <c r="J13" s="659" t="s">
        <v>286</v>
      </c>
      <c r="K13" s="659" t="s">
        <v>286</v>
      </c>
      <c r="L13" s="660" t="s">
        <v>286</v>
      </c>
      <c r="M13" s="658"/>
      <c r="O13" s="675"/>
      <c r="P13" s="675"/>
      <c r="Q13" s="675"/>
    </row>
    <row r="14" spans="1:17" ht="28.5" customHeight="1">
      <c r="A14" s="1314"/>
      <c r="B14" s="640" t="str">
        <f>VLOOKUP($B33,'Innova Crysta(P) MT'!$B$6:$E$17,2,0)</f>
        <v>Differential Oil</v>
      </c>
      <c r="C14" s="640">
        <f>VLOOKUP($B33,'Innova Crysta(P) MT'!$B$6:$E$17,3,0)</f>
        <v>3</v>
      </c>
      <c r="D14" s="625">
        <f>VLOOKUP($B33,'Innova Crysta(P) MT'!$B$6:$E$17,4,0)</f>
        <v>315</v>
      </c>
      <c r="E14" s="659"/>
      <c r="F14" s="659"/>
      <c r="G14" s="659"/>
      <c r="H14" s="659" t="s">
        <v>286</v>
      </c>
      <c r="I14" s="659" t="s">
        <v>286</v>
      </c>
      <c r="J14" s="659"/>
      <c r="K14" s="659" t="s">
        <v>286</v>
      </c>
      <c r="L14" s="660" t="s">
        <v>286</v>
      </c>
      <c r="M14" s="658"/>
      <c r="O14" s="675"/>
      <c r="P14" s="675"/>
      <c r="Q14" s="675"/>
    </row>
    <row r="15" spans="1:17" ht="28.5" customHeight="1">
      <c r="A15" s="1314"/>
      <c r="B15" s="640" t="str">
        <f>VLOOKUP($B34,'Innova Crysta(P) MT'!$B$6:$E$17,2,0)</f>
        <v>Gasket, Plug</v>
      </c>
      <c r="C15" s="640">
        <f>VLOOKUP($B34,'Innova Crysta(P) MT'!$B$6:$E$17,3,0)</f>
        <v>2</v>
      </c>
      <c r="D15" s="625">
        <f>VLOOKUP($B34,'Innova Crysta(P) MT'!$B$6:$E$17,4,0)</f>
        <v>46.5</v>
      </c>
      <c r="E15" s="659"/>
      <c r="F15" s="659"/>
      <c r="G15" s="659"/>
      <c r="H15" s="659" t="s">
        <v>286</v>
      </c>
      <c r="I15" s="659" t="s">
        <v>286</v>
      </c>
      <c r="J15" s="659"/>
      <c r="K15" s="659" t="s">
        <v>286</v>
      </c>
      <c r="L15" s="660" t="s">
        <v>286</v>
      </c>
      <c r="M15" s="658"/>
      <c r="O15" s="675"/>
      <c r="P15" s="675"/>
      <c r="Q15" s="675"/>
    </row>
    <row r="16" spans="1:17" ht="28.5" customHeight="1">
      <c r="A16" s="1314"/>
      <c r="B16" s="640" t="str">
        <f>VLOOKUP($B35,'Innova Crysta(P) MT'!$B$6:$E$17,2,0)</f>
        <v>Spark Plug</v>
      </c>
      <c r="C16" s="640">
        <f>VLOOKUP($B35,'Innova Crysta(P) MT'!$B$6:$E$17,3,0)</f>
        <v>4</v>
      </c>
      <c r="D16" s="625">
        <f>VLOOKUP($B35,'Innova Crysta(P) MT'!$B$6:$E$17,4,0)</f>
        <v>1825.5</v>
      </c>
      <c r="E16" s="659"/>
      <c r="F16" s="659"/>
      <c r="G16" s="659"/>
      <c r="H16" s="659"/>
      <c r="I16" s="659"/>
      <c r="J16" s="659" t="s">
        <v>286</v>
      </c>
      <c r="K16" s="659"/>
      <c r="L16" s="660" t="s">
        <v>286</v>
      </c>
      <c r="M16" s="658"/>
      <c r="O16" s="675"/>
      <c r="P16" s="675"/>
      <c r="Q16" s="675"/>
    </row>
    <row r="17" spans="1:17" ht="28.5" customHeight="1">
      <c r="A17" s="1314"/>
      <c r="B17" s="640" t="str">
        <f>VLOOKUP($B36,'Innova Crysta(P) MT'!$B$6:$E$17,2,0)</f>
        <v>Fuel Filter</v>
      </c>
      <c r="C17" s="640">
        <f>VLOOKUP($B36,'Innova Crysta(P) MT'!$B$6:$E$17,3,0)</f>
        <v>1</v>
      </c>
      <c r="D17" s="625">
        <f>VLOOKUP($B36,'Innova Crysta(P) MT'!$B$6:$E$17,4,0)</f>
        <v>2089</v>
      </c>
      <c r="E17" s="659"/>
      <c r="F17" s="659"/>
      <c r="G17" s="659"/>
      <c r="H17" s="659"/>
      <c r="I17" s="659" t="s">
        <v>286</v>
      </c>
      <c r="J17" s="659"/>
      <c r="K17" s="659" t="s">
        <v>286</v>
      </c>
      <c r="L17" s="660"/>
      <c r="M17" s="658"/>
      <c r="O17" s="675"/>
      <c r="P17" s="675"/>
      <c r="Q17" s="675"/>
    </row>
    <row r="18" spans="1:17" ht="24.95" customHeight="1">
      <c r="A18" s="1314"/>
      <c r="B18" s="633" t="s">
        <v>289</v>
      </c>
      <c r="C18" s="1319" t="s">
        <v>290</v>
      </c>
      <c r="D18" s="1320"/>
      <c r="E18" s="557">
        <f>'Innova Crysta(P) MT'!H19</f>
        <v>2349.5</v>
      </c>
      <c r="F18" s="557">
        <f>'Innova Crysta(P) MT'!J19</f>
        <v>4189.5</v>
      </c>
      <c r="G18" s="557">
        <f>'Innova Crysta(P) MT'!L19</f>
        <v>2349.5</v>
      </c>
      <c r="H18" s="557">
        <f>'Innova Crysta(P) MT'!N19</f>
        <v>7206</v>
      </c>
      <c r="I18" s="557">
        <f>'Innova Crysta(P) MT'!V19</f>
        <v>9295</v>
      </c>
      <c r="J18" s="557">
        <f>'Innova Crysta(P) MT'!Z19</f>
        <v>11491.5</v>
      </c>
      <c r="K18" s="557">
        <f>'Innova Crysta(P) MT'!AL19</f>
        <v>11642.8</v>
      </c>
      <c r="L18" s="629">
        <f>'Innova Crysta(P) MT'!AT19</f>
        <v>14508</v>
      </c>
      <c r="M18" s="658"/>
    </row>
    <row r="19" spans="1:17" ht="24.95" customHeight="1">
      <c r="A19" s="1314"/>
      <c r="B19" s="1266" t="s">
        <v>567</v>
      </c>
      <c r="C19" s="1319" t="s">
        <v>150</v>
      </c>
      <c r="D19" s="1320"/>
      <c r="E19" s="560">
        <f>'Innova Crysta MT'!G19</f>
        <v>2678.6</v>
      </c>
      <c r="F19" s="560">
        <f>'Innova Crysta MT'!G19</f>
        <v>2678.6</v>
      </c>
      <c r="G19" s="560">
        <f>'Innova Crysta MT'!G19</f>
        <v>2678.6</v>
      </c>
      <c r="H19" s="560">
        <f>'Innova Crysta MT'!J19</f>
        <v>3138.7999999999997</v>
      </c>
      <c r="I19" s="560">
        <f>'Innova Crysta MT'!J19</f>
        <v>3138.7999999999997</v>
      </c>
      <c r="J19" s="560">
        <f>'Innova Crysta MT'!G19</f>
        <v>2678.6</v>
      </c>
      <c r="K19" s="560">
        <f>'Innova Crysta MT'!J19</f>
        <v>3138.7999999999997</v>
      </c>
      <c r="L19" s="630">
        <f>'Innova Crysta MT'!J19</f>
        <v>3138.7999999999997</v>
      </c>
    </row>
    <row r="20" spans="1:17" ht="24.95" customHeight="1">
      <c r="A20" s="1314"/>
      <c r="B20" s="1305"/>
      <c r="C20" s="1321" t="s">
        <v>30</v>
      </c>
      <c r="D20" s="1322"/>
      <c r="E20" s="558">
        <f>E18+E19</f>
        <v>5028.1000000000004</v>
      </c>
      <c r="F20" s="558">
        <f>F18+F19</f>
        <v>6868.1</v>
      </c>
      <c r="G20" s="558">
        <f t="shared" ref="G20:L20" si="0">G18+G19</f>
        <v>5028.1000000000004</v>
      </c>
      <c r="H20" s="558">
        <f t="shared" si="0"/>
        <v>10344.799999999999</v>
      </c>
      <c r="I20" s="558">
        <f t="shared" si="0"/>
        <v>12433.8</v>
      </c>
      <c r="J20" s="558">
        <f t="shared" si="0"/>
        <v>14170.1</v>
      </c>
      <c r="K20" s="558">
        <f t="shared" si="0"/>
        <v>14781.599999999999</v>
      </c>
      <c r="L20" s="559">
        <f t="shared" si="0"/>
        <v>17646.8</v>
      </c>
    </row>
    <row r="21" spans="1:17" ht="16.5" customHeight="1">
      <c r="A21" s="1314"/>
      <c r="B21" s="661" t="str">
        <f>MRP!A162</f>
        <v>Price applicable from 1st Oct 2019 [All prices are inclusive of Tax]</v>
      </c>
      <c r="J21" s="1250" t="s">
        <v>291</v>
      </c>
      <c r="K21" s="1250"/>
      <c r="L21" s="1250"/>
    </row>
    <row r="22" spans="1:17" ht="16.5" customHeight="1">
      <c r="B22" s="1323"/>
      <c r="E22" s="662"/>
      <c r="F22" s="662"/>
      <c r="G22" s="662"/>
      <c r="H22" s="662"/>
      <c r="I22" s="662"/>
      <c r="J22" s="271"/>
      <c r="K22" s="1311" t="str">
        <f>B4</f>
        <v>Innova Crysta Petrol (MT)</v>
      </c>
      <c r="L22" s="1311"/>
    </row>
    <row r="23" spans="1:17">
      <c r="B23" s="1323"/>
    </row>
    <row r="24" spans="1:17" ht="18">
      <c r="B24" s="1323"/>
      <c r="E24" s="663"/>
      <c r="F24" s="663"/>
      <c r="G24" s="663"/>
      <c r="H24" s="663"/>
      <c r="I24" s="663"/>
      <c r="J24" s="664"/>
      <c r="K24" s="663"/>
      <c r="L24" s="663"/>
    </row>
    <row r="25" spans="1:17" ht="18">
      <c r="B25" s="833" t="s">
        <v>163</v>
      </c>
      <c r="C25" s="666"/>
      <c r="D25" s="676" t="str">
        <f>VLOOKUP(B25,'Innova Crysta(P) AT'!$B$6:$C$16,2,0)</f>
        <v>Engine Oil Mineral</v>
      </c>
    </row>
    <row r="26" spans="1:17" ht="18">
      <c r="B26" s="678" t="s">
        <v>162</v>
      </c>
      <c r="C26" s="667"/>
      <c r="D26" s="676" t="str">
        <f>VLOOKUP(B26,'Innova Crysta(P) AT'!$B$6:$C$16,2,0)</f>
        <v>Engine Oil Filter</v>
      </c>
    </row>
    <row r="27" spans="1:17" ht="18">
      <c r="B27" s="678" t="s">
        <v>511</v>
      </c>
      <c r="C27" s="666"/>
      <c r="D27" s="676" t="str">
        <f>VLOOKUP(B27,'Innova Crysta(P) AT'!$B$6:$C$16,2,0)</f>
        <v>Gasket Engine Oil Drain Plug</v>
      </c>
    </row>
    <row r="28" spans="1:17" ht="18">
      <c r="B28" s="678" t="s">
        <v>512</v>
      </c>
      <c r="C28" s="666"/>
      <c r="D28" s="676" t="str">
        <f>VLOOKUP(B28,'Innova Crysta(P) AT'!$B$6:$C$16,2,0)</f>
        <v>Air Cleaner Filter</v>
      </c>
    </row>
    <row r="29" spans="1:17" ht="18">
      <c r="B29" s="678" t="s">
        <v>513</v>
      </c>
      <c r="C29" s="665"/>
      <c r="D29" s="676" t="str">
        <f>VLOOKUP(B29,'Innova Crysta(P) AT'!$B$6:$C$16,2,0)</f>
        <v>Air Conditioning Filter</v>
      </c>
    </row>
    <row r="30" spans="1:17" ht="18">
      <c r="B30" s="678" t="s">
        <v>168</v>
      </c>
      <c r="C30" s="665"/>
      <c r="D30" s="676" t="str">
        <f>VLOOKUP(B30,'Innova Crysta(P) AT'!$B$6:$C$16,2,0)</f>
        <v>Super Long Life Coolant</v>
      </c>
    </row>
    <row r="31" spans="1:17" ht="18">
      <c r="B31" s="678" t="s">
        <v>169</v>
      </c>
      <c r="C31" s="665"/>
      <c r="D31" s="676" t="str">
        <f>VLOOKUP(B31,'Innova Crysta(P) AT'!$B$6:$C$16,2,0)</f>
        <v>Brake Fluid (250 ml)</v>
      </c>
    </row>
    <row r="32" spans="1:17" ht="18">
      <c r="B32" s="678" t="s">
        <v>170</v>
      </c>
      <c r="C32" s="665"/>
      <c r="D32" s="676" t="e">
        <f>VLOOKUP(B32,'Innova Crysta(P) AT'!$B$6:$C$16,2,0)</f>
        <v>#N/A</v>
      </c>
    </row>
    <row r="33" spans="1:48" ht="18">
      <c r="B33" s="678" t="s">
        <v>172</v>
      </c>
      <c r="C33" s="666"/>
      <c r="D33" s="676" t="str">
        <f>VLOOKUP(B33,'Innova Crysta(P) AT'!$B$6:$C$16,2,0)</f>
        <v>Differential Oil</v>
      </c>
    </row>
    <row r="34" spans="1:48">
      <c r="B34" s="836" t="s">
        <v>209</v>
      </c>
      <c r="C34" s="676"/>
      <c r="D34" s="676" t="str">
        <f>VLOOKUP(B34,'Innova Crysta(P) AT'!$B$6:$C$16,2,0)</f>
        <v>Gasket, Plug</v>
      </c>
    </row>
    <row r="35" spans="1:48">
      <c r="B35" s="678" t="s">
        <v>543</v>
      </c>
      <c r="C35" s="676"/>
      <c r="D35" s="676" t="str">
        <f>VLOOKUP(B35,'Innova Crysta(P) AT'!$B$6:$C$16,2,0)</f>
        <v>Spark Plug</v>
      </c>
    </row>
    <row r="36" spans="1:48">
      <c r="B36" s="836" t="s">
        <v>566</v>
      </c>
      <c r="C36" s="676"/>
      <c r="D36" s="676" t="e">
        <f>VLOOKUP(B36,'Innova Crysta(P) AT'!$B$6:$C$16,2,0)</f>
        <v>#N/A</v>
      </c>
    </row>
    <row r="47" spans="1:48" s="323" customFormat="1" ht="21">
      <c r="A47" s="320" t="s">
        <v>313</v>
      </c>
      <c r="B47" s="668"/>
      <c r="C47" s="321"/>
      <c r="D47" s="321"/>
      <c r="E47" s="321"/>
      <c r="F47" s="321"/>
      <c r="G47" s="321"/>
      <c r="H47" s="321"/>
      <c r="I47" s="321"/>
      <c r="J47" s="321"/>
      <c r="K47" s="321"/>
      <c r="L47" s="321"/>
      <c r="M47" s="321"/>
      <c r="N47" s="321"/>
      <c r="O47" s="321"/>
      <c r="P47" s="321"/>
      <c r="Q47" s="321"/>
      <c r="R47" s="321"/>
      <c r="S47" s="321"/>
      <c r="T47" s="321"/>
      <c r="U47" s="321"/>
      <c r="V47" s="321"/>
      <c r="W47" s="321"/>
      <c r="X47" s="321"/>
      <c r="Y47" s="321"/>
      <c r="Z47" s="321"/>
      <c r="AA47" s="322"/>
      <c r="AB47" s="321"/>
      <c r="AC47" s="321"/>
      <c r="AD47" s="321"/>
      <c r="AE47" s="321"/>
      <c r="AF47" s="321"/>
      <c r="AG47" s="321"/>
      <c r="AH47" s="321"/>
      <c r="AI47" s="321"/>
      <c r="AJ47" s="321"/>
      <c r="AK47" s="321"/>
      <c r="AL47" s="321"/>
      <c r="AM47" s="321"/>
      <c r="AN47" s="321"/>
      <c r="AO47" s="321"/>
      <c r="AP47" s="321"/>
      <c r="AQ47" s="321"/>
      <c r="AR47" s="321"/>
      <c r="AS47" s="321"/>
      <c r="AT47" s="321"/>
      <c r="AU47" s="321"/>
      <c r="AV47" s="321"/>
    </row>
    <row r="48" spans="1:48" s="323" customFormat="1" ht="18">
      <c r="A48" s="324" t="s">
        <v>314</v>
      </c>
      <c r="B48" s="324"/>
      <c r="AA48" s="325"/>
    </row>
    <row r="49" spans="1:67" s="323" customFormat="1" ht="54">
      <c r="A49" s="326" t="s">
        <v>13</v>
      </c>
      <c r="B49" s="669" t="s">
        <v>3</v>
      </c>
      <c r="C49" s="326" t="s">
        <v>15</v>
      </c>
      <c r="D49" s="327" t="s">
        <v>315</v>
      </c>
      <c r="E49" s="1299" t="s">
        <v>317</v>
      </c>
      <c r="F49" s="1300"/>
      <c r="G49" s="1300"/>
      <c r="H49" s="1300"/>
      <c r="I49" s="1300"/>
      <c r="J49" s="1300"/>
      <c r="K49" s="1300"/>
      <c r="L49" s="1300"/>
      <c r="M49" s="1300"/>
      <c r="N49" s="1300"/>
      <c r="O49" s="1300"/>
      <c r="P49" s="1300"/>
      <c r="Q49" s="1300"/>
      <c r="R49" s="1300"/>
      <c r="S49" s="1300"/>
      <c r="T49" s="1300"/>
      <c r="U49" s="1300"/>
      <c r="V49" s="1300"/>
      <c r="W49" s="1300"/>
      <c r="X49" s="1300"/>
      <c r="Y49" s="1300"/>
      <c r="Z49" s="1300"/>
      <c r="AA49" s="1300"/>
      <c r="AB49" s="1300"/>
      <c r="AC49" s="1300"/>
      <c r="AD49" s="1300"/>
      <c r="AE49" s="1300"/>
      <c r="AF49" s="1300"/>
      <c r="AG49" s="1300"/>
      <c r="AH49" s="1300"/>
      <c r="AI49" s="1300"/>
      <c r="AJ49" s="1300"/>
      <c r="AK49" s="1300"/>
      <c r="AL49" s="1300"/>
      <c r="AM49" s="1300"/>
      <c r="AN49" s="1300"/>
      <c r="AO49" s="1300"/>
      <c r="AP49" s="1300"/>
      <c r="AQ49" s="1300"/>
      <c r="AR49" s="1300"/>
      <c r="AS49" s="1300"/>
      <c r="AT49" s="1300"/>
      <c r="AU49" s="1300"/>
      <c r="AV49" s="1300"/>
      <c r="AW49" s="1300"/>
      <c r="AX49" s="1300"/>
      <c r="AY49" s="1300"/>
      <c r="AZ49" s="1300"/>
      <c r="BA49" s="1300"/>
      <c r="BB49" s="1300"/>
      <c r="BC49" s="1300"/>
      <c r="BD49" s="1300"/>
      <c r="BE49" s="1300"/>
      <c r="BF49" s="1300"/>
      <c r="BG49" s="1300"/>
      <c r="BH49" s="1300"/>
      <c r="BI49" s="1300"/>
      <c r="BJ49" s="1300"/>
      <c r="BK49" s="1300"/>
      <c r="BL49" s="1300"/>
      <c r="BM49" s="1300"/>
      <c r="BN49" s="1300"/>
      <c r="BO49" s="1301"/>
    </row>
    <row r="50" spans="1:67" s="323" customFormat="1" ht="18">
      <c r="B50" s="668"/>
      <c r="C50" s="328"/>
      <c r="D50" s="328"/>
      <c r="E50" s="329">
        <v>1000</v>
      </c>
      <c r="F50" s="329"/>
      <c r="G50" s="329">
        <v>5000</v>
      </c>
      <c r="H50" s="329">
        <v>10000</v>
      </c>
      <c r="I50" s="329"/>
      <c r="J50" s="329"/>
      <c r="K50" s="329">
        <v>20000</v>
      </c>
      <c r="L50" s="329">
        <v>25000</v>
      </c>
      <c r="M50" s="329">
        <v>30000</v>
      </c>
      <c r="N50" s="329">
        <v>35000</v>
      </c>
      <c r="O50" s="329">
        <v>40000</v>
      </c>
      <c r="P50" s="329">
        <v>45000</v>
      </c>
      <c r="Q50" s="329">
        <v>50000</v>
      </c>
      <c r="R50" s="329">
        <v>55000</v>
      </c>
      <c r="S50" s="329">
        <v>60000</v>
      </c>
      <c r="T50" s="329">
        <v>65000</v>
      </c>
      <c r="U50" s="329">
        <v>70000</v>
      </c>
      <c r="V50" s="329">
        <v>75000</v>
      </c>
      <c r="W50" s="329">
        <v>80000</v>
      </c>
      <c r="X50" s="329">
        <v>85000</v>
      </c>
      <c r="Y50" s="329">
        <v>90000</v>
      </c>
      <c r="Z50" s="329">
        <v>95000</v>
      </c>
      <c r="AA50" s="330">
        <v>100000</v>
      </c>
      <c r="AB50" s="329">
        <v>105000</v>
      </c>
      <c r="AC50" s="329">
        <v>110000</v>
      </c>
      <c r="AD50" s="329">
        <v>115000</v>
      </c>
      <c r="AE50" s="329">
        <v>120000</v>
      </c>
      <c r="AF50" s="329">
        <v>125000</v>
      </c>
      <c r="AG50" s="329">
        <v>130000</v>
      </c>
      <c r="AH50" s="329">
        <v>135000</v>
      </c>
      <c r="AI50" s="329">
        <v>140000</v>
      </c>
      <c r="AJ50" s="329">
        <v>145000</v>
      </c>
      <c r="AK50" s="329">
        <v>150000</v>
      </c>
      <c r="AL50" s="329">
        <v>155000</v>
      </c>
      <c r="AM50" s="329">
        <v>160000</v>
      </c>
      <c r="AN50" s="329">
        <v>165000</v>
      </c>
      <c r="AO50" s="329">
        <v>170000</v>
      </c>
      <c r="AP50" s="329">
        <v>175000</v>
      </c>
      <c r="AQ50" s="329">
        <v>180000</v>
      </c>
      <c r="AR50" s="329">
        <v>185000</v>
      </c>
      <c r="AS50" s="329">
        <v>190000</v>
      </c>
      <c r="AT50" s="329">
        <v>195000</v>
      </c>
      <c r="AU50" s="329">
        <v>200000</v>
      </c>
      <c r="AV50" s="329">
        <v>205000</v>
      </c>
      <c r="AW50" s="329">
        <v>210000</v>
      </c>
      <c r="AX50" s="329">
        <v>215000</v>
      </c>
      <c r="AY50" s="329">
        <v>220000</v>
      </c>
      <c r="AZ50" s="329">
        <v>225000</v>
      </c>
      <c r="BA50" s="329">
        <v>230000</v>
      </c>
      <c r="BB50" s="329">
        <v>235000</v>
      </c>
      <c r="BC50" s="329">
        <v>240000</v>
      </c>
      <c r="BD50" s="329">
        <v>245000</v>
      </c>
      <c r="BE50" s="329">
        <v>250000</v>
      </c>
      <c r="BF50" s="329">
        <v>255000</v>
      </c>
      <c r="BG50" s="329">
        <v>260000</v>
      </c>
      <c r="BH50" s="329">
        <v>265000</v>
      </c>
      <c r="BI50" s="329">
        <v>270000</v>
      </c>
      <c r="BJ50" s="329">
        <v>275000</v>
      </c>
      <c r="BK50" s="329">
        <v>280000</v>
      </c>
      <c r="BL50" s="329">
        <v>285000</v>
      </c>
      <c r="BM50" s="329">
        <v>290000</v>
      </c>
      <c r="BN50" s="329">
        <v>295000</v>
      </c>
      <c r="BO50" s="329">
        <v>300000</v>
      </c>
    </row>
    <row r="51" spans="1:67" s="323" customFormat="1" ht="18">
      <c r="A51" s="331" t="s">
        <v>318</v>
      </c>
      <c r="B51" s="668"/>
      <c r="C51" s="328"/>
      <c r="D51" s="328"/>
      <c r="E51" s="328"/>
      <c r="F51" s="328"/>
      <c r="G51" s="328"/>
      <c r="H51" s="332"/>
      <c r="I51" s="332"/>
      <c r="J51" s="332"/>
      <c r="K51" s="332"/>
      <c r="L51" s="332"/>
      <c r="M51" s="332"/>
      <c r="N51" s="332"/>
      <c r="O51" s="332"/>
      <c r="P51" s="332"/>
      <c r="Q51" s="332"/>
      <c r="R51" s="332"/>
      <c r="S51" s="332"/>
      <c r="T51" s="332"/>
      <c r="U51" s="332"/>
      <c r="V51" s="332"/>
      <c r="W51" s="332"/>
      <c r="X51" s="332"/>
      <c r="Y51" s="332"/>
      <c r="Z51" s="332"/>
      <c r="AA51" s="333"/>
      <c r="AB51" s="332"/>
      <c r="AC51" s="332"/>
      <c r="AD51" s="332"/>
      <c r="AE51" s="332"/>
      <c r="AF51" s="332"/>
      <c r="AG51" s="332"/>
      <c r="AH51" s="332"/>
      <c r="AI51" s="332"/>
      <c r="AJ51" s="332"/>
      <c r="AK51" s="332"/>
      <c r="AL51" s="332"/>
      <c r="AM51" s="332"/>
      <c r="AN51" s="332"/>
    </row>
    <row r="52" spans="1:67" s="323" customFormat="1" ht="18">
      <c r="A52" s="334">
        <v>1</v>
      </c>
      <c r="B52" s="670">
        <f>[3]Master!A61</f>
        <v>0</v>
      </c>
      <c r="C52" s="336" t="e">
        <f>VLOOKUP(B52,[3]Master!$A$13:$D$37,2,0)</f>
        <v>#N/A</v>
      </c>
      <c r="D52" s="334">
        <v>6.9</v>
      </c>
      <c r="E52" s="337"/>
      <c r="F52" s="337"/>
      <c r="G52" s="337"/>
      <c r="H52" s="338" t="e">
        <f>$D$6*#REF!</f>
        <v>#REF!</v>
      </c>
      <c r="I52" s="338"/>
      <c r="J52" s="338"/>
      <c r="K52" s="338" t="e">
        <f>$D$6*#REF!</f>
        <v>#REF!</v>
      </c>
      <c r="L52" s="338"/>
      <c r="M52" s="338" t="e">
        <f>$D$6*#REF!</f>
        <v>#REF!</v>
      </c>
      <c r="N52" s="338"/>
      <c r="O52" s="338" t="e">
        <f>$D$6*#REF!</f>
        <v>#REF!</v>
      </c>
      <c r="P52" s="338"/>
      <c r="Q52" s="338" t="e">
        <f>$D$6*#REF!</f>
        <v>#REF!</v>
      </c>
      <c r="R52" s="338"/>
      <c r="S52" s="338" t="e">
        <f>$D$6*#REF!</f>
        <v>#REF!</v>
      </c>
      <c r="T52" s="338"/>
      <c r="U52" s="338" t="e">
        <f>$D$6*#REF!</f>
        <v>#REF!</v>
      </c>
      <c r="V52" s="338"/>
      <c r="W52" s="338" t="e">
        <f>$D$6*#REF!</f>
        <v>#REF!</v>
      </c>
      <c r="X52" s="338"/>
      <c r="Y52" s="338" t="e">
        <f>$D$6*#REF!</f>
        <v>#REF!</v>
      </c>
      <c r="Z52" s="338"/>
      <c r="AA52" s="338" t="e">
        <f>$D$6*#REF!</f>
        <v>#REF!</v>
      </c>
      <c r="AB52" s="338"/>
      <c r="AC52" s="338" t="e">
        <f>$D$6*#REF!</f>
        <v>#REF!</v>
      </c>
      <c r="AD52" s="338"/>
      <c r="AE52" s="338" t="e">
        <f>$D$6*#REF!</f>
        <v>#REF!</v>
      </c>
      <c r="AF52" s="338"/>
      <c r="AG52" s="338" t="e">
        <f>$D$6*#REF!</f>
        <v>#REF!</v>
      </c>
      <c r="AH52" s="338"/>
      <c r="AI52" s="338" t="e">
        <f>$D$6*#REF!</f>
        <v>#REF!</v>
      </c>
      <c r="AJ52" s="338"/>
      <c r="AK52" s="338" t="e">
        <f>$D$6*#REF!</f>
        <v>#REF!</v>
      </c>
      <c r="AL52" s="338"/>
      <c r="AM52" s="338" t="e">
        <f>$D$6*#REF!</f>
        <v>#REF!</v>
      </c>
      <c r="AN52" s="338"/>
      <c r="AO52" s="338" t="e">
        <f>$D$6*#REF!</f>
        <v>#REF!</v>
      </c>
      <c r="AP52" s="338"/>
      <c r="AQ52" s="338" t="e">
        <f>$D$6*#REF!</f>
        <v>#REF!</v>
      </c>
      <c r="AR52" s="338"/>
      <c r="AS52" s="338" t="e">
        <f>$D$6*#REF!</f>
        <v>#REF!</v>
      </c>
      <c r="AT52" s="338"/>
      <c r="AU52" s="338" t="e">
        <f>$D$6*#REF!</f>
        <v>#REF!</v>
      </c>
      <c r="AV52" s="338"/>
      <c r="AW52" s="338" t="e">
        <f>$D$6*#REF!</f>
        <v>#REF!</v>
      </c>
      <c r="AX52" s="338"/>
      <c r="AY52" s="338" t="e">
        <f>$D$6*#REF!</f>
        <v>#REF!</v>
      </c>
      <c r="AZ52" s="338"/>
      <c r="BA52" s="338" t="e">
        <f>$D$6*#REF!</f>
        <v>#REF!</v>
      </c>
      <c r="BB52" s="338"/>
      <c r="BC52" s="338" t="e">
        <f>$D$6*#REF!</f>
        <v>#REF!</v>
      </c>
      <c r="BD52" s="338"/>
      <c r="BE52" s="338" t="e">
        <f>$D$6*#REF!</f>
        <v>#REF!</v>
      </c>
      <c r="BF52" s="338"/>
      <c r="BG52" s="338" t="e">
        <f>$D$6*#REF!</f>
        <v>#REF!</v>
      </c>
      <c r="BH52" s="338"/>
      <c r="BI52" s="338" t="e">
        <f>$D$6*#REF!</f>
        <v>#REF!</v>
      </c>
      <c r="BJ52" s="338"/>
      <c r="BK52" s="338" t="e">
        <f>$D$6*#REF!</f>
        <v>#REF!</v>
      </c>
      <c r="BL52" s="338"/>
      <c r="BM52" s="338" t="e">
        <f>$D$6*#REF!</f>
        <v>#REF!</v>
      </c>
      <c r="BN52" s="338"/>
      <c r="BO52" s="338" t="e">
        <f>$D$6*#REF!</f>
        <v>#REF!</v>
      </c>
    </row>
    <row r="53" spans="1:67" s="323" customFormat="1" ht="18">
      <c r="A53" s="334">
        <v>2</v>
      </c>
      <c r="B53" s="671">
        <f>[3]Master!A78</f>
        <v>0</v>
      </c>
      <c r="C53" s="336" t="e">
        <f>VLOOKUP(B53,[3]Master!$A$13:$D$37,2,0)</f>
        <v>#N/A</v>
      </c>
      <c r="D53" s="334">
        <v>1</v>
      </c>
      <c r="E53" s="337"/>
      <c r="F53" s="337"/>
      <c r="G53" s="337"/>
      <c r="H53" s="338" t="e">
        <f>$D$7*#REF!</f>
        <v>#REF!</v>
      </c>
      <c r="I53" s="338"/>
      <c r="J53" s="338"/>
      <c r="K53" s="338" t="e">
        <f>$D$7*#REF!</f>
        <v>#REF!</v>
      </c>
      <c r="L53" s="338"/>
      <c r="M53" s="338" t="e">
        <f>$D$7*#REF!</f>
        <v>#REF!</v>
      </c>
      <c r="N53" s="338"/>
      <c r="O53" s="338" t="e">
        <f>$D$7*#REF!</f>
        <v>#REF!</v>
      </c>
      <c r="P53" s="338"/>
      <c r="Q53" s="338" t="e">
        <f>$D$7*#REF!</f>
        <v>#REF!</v>
      </c>
      <c r="R53" s="338"/>
      <c r="S53" s="338" t="e">
        <f>$D$7*#REF!</f>
        <v>#REF!</v>
      </c>
      <c r="T53" s="338"/>
      <c r="U53" s="338" t="e">
        <f>$D$7*#REF!</f>
        <v>#REF!</v>
      </c>
      <c r="V53" s="338"/>
      <c r="W53" s="338" t="e">
        <f>$D$7*#REF!</f>
        <v>#REF!</v>
      </c>
      <c r="X53" s="338"/>
      <c r="Y53" s="338" t="e">
        <f>$D$7*#REF!</f>
        <v>#REF!</v>
      </c>
      <c r="Z53" s="338"/>
      <c r="AA53" s="340" t="e">
        <f>$D$7*#REF!</f>
        <v>#REF!</v>
      </c>
      <c r="AB53" s="338"/>
      <c r="AC53" s="338" t="e">
        <f>$D$7*#REF!</f>
        <v>#REF!</v>
      </c>
      <c r="AD53" s="338"/>
      <c r="AE53" s="338" t="e">
        <f>$D$7*#REF!</f>
        <v>#REF!</v>
      </c>
      <c r="AF53" s="338"/>
      <c r="AG53" s="338" t="e">
        <f>$D$7*#REF!</f>
        <v>#REF!</v>
      </c>
      <c r="AH53" s="338"/>
      <c r="AI53" s="338" t="e">
        <f>$D$7*#REF!</f>
        <v>#REF!</v>
      </c>
      <c r="AJ53" s="338"/>
      <c r="AK53" s="338" t="e">
        <f>$D$7*#REF!</f>
        <v>#REF!</v>
      </c>
      <c r="AL53" s="338"/>
      <c r="AM53" s="338" t="e">
        <f>$D$7*#REF!</f>
        <v>#REF!</v>
      </c>
      <c r="AN53" s="338"/>
      <c r="AO53" s="338" t="e">
        <f>$D$7*#REF!</f>
        <v>#REF!</v>
      </c>
      <c r="AP53" s="338"/>
      <c r="AQ53" s="338" t="e">
        <f>$D$7*#REF!</f>
        <v>#REF!</v>
      </c>
      <c r="AR53" s="338"/>
      <c r="AS53" s="338" t="e">
        <f>$D$7*#REF!</f>
        <v>#REF!</v>
      </c>
      <c r="AT53" s="338"/>
      <c r="AU53" s="338" t="e">
        <f>$D$7*#REF!</f>
        <v>#REF!</v>
      </c>
      <c r="AV53" s="338"/>
      <c r="AW53" s="338" t="e">
        <f>$D$7*#REF!</f>
        <v>#REF!</v>
      </c>
      <c r="AX53" s="338"/>
      <c r="AY53" s="338" t="e">
        <f>$D$7*#REF!</f>
        <v>#REF!</v>
      </c>
      <c r="AZ53" s="338"/>
      <c r="BA53" s="338" t="e">
        <f>$D$7*#REF!</f>
        <v>#REF!</v>
      </c>
      <c r="BB53" s="338"/>
      <c r="BC53" s="338" t="e">
        <f>$D$7*#REF!</f>
        <v>#REF!</v>
      </c>
      <c r="BD53" s="338"/>
      <c r="BE53" s="338" t="e">
        <f>$D$7*#REF!</f>
        <v>#REF!</v>
      </c>
      <c r="BF53" s="338"/>
      <c r="BG53" s="338" t="e">
        <f>$D$7*#REF!</f>
        <v>#REF!</v>
      </c>
      <c r="BH53" s="338"/>
      <c r="BI53" s="338" t="e">
        <f>$D$7*#REF!</f>
        <v>#REF!</v>
      </c>
      <c r="BJ53" s="338"/>
      <c r="BK53" s="338" t="e">
        <f>$D$7*#REF!</f>
        <v>#REF!</v>
      </c>
      <c r="BL53" s="338"/>
      <c r="BM53" s="338" t="e">
        <f>$D$7*#REF!</f>
        <v>#REF!</v>
      </c>
      <c r="BN53" s="338"/>
      <c r="BO53" s="338" t="e">
        <f>$D$7*#REF!</f>
        <v>#REF!</v>
      </c>
    </row>
    <row r="54" spans="1:67" s="346" customFormat="1" ht="18">
      <c r="A54" s="341">
        <v>3</v>
      </c>
      <c r="B54" s="672">
        <f>[3]Master!A76</f>
        <v>0</v>
      </c>
      <c r="C54" s="336" t="e">
        <f>VLOOKUP(B54,[3]Master!$A$13:$D$37,2,0)</f>
        <v>#N/A</v>
      </c>
      <c r="D54" s="334">
        <v>1</v>
      </c>
      <c r="E54" s="343"/>
      <c r="F54" s="343"/>
      <c r="G54" s="343"/>
      <c r="H54" s="344" t="e">
        <f>$D$8*#REF!</f>
        <v>#REF!</v>
      </c>
      <c r="I54" s="344"/>
      <c r="J54" s="344"/>
      <c r="K54" s="344" t="e">
        <f>$D$8*#REF!</f>
        <v>#REF!</v>
      </c>
      <c r="L54" s="344"/>
      <c r="M54" s="344" t="e">
        <f>$D$8*#REF!</f>
        <v>#REF!</v>
      </c>
      <c r="N54" s="344"/>
      <c r="O54" s="344" t="e">
        <f>$D$8*#REF!</f>
        <v>#REF!</v>
      </c>
      <c r="P54" s="344"/>
      <c r="Q54" s="344" t="e">
        <f>$D$8*#REF!</f>
        <v>#REF!</v>
      </c>
      <c r="R54" s="344"/>
      <c r="S54" s="344" t="e">
        <f>$D$8*#REF!</f>
        <v>#REF!</v>
      </c>
      <c r="T54" s="344"/>
      <c r="U54" s="344" t="e">
        <f>$D$8*#REF!</f>
        <v>#REF!</v>
      </c>
      <c r="V54" s="344"/>
      <c r="W54" s="344" t="e">
        <f>$D$8*#REF!</f>
        <v>#REF!</v>
      </c>
      <c r="X54" s="344"/>
      <c r="Y54" s="344" t="e">
        <f>$D$8*#REF!</f>
        <v>#REF!</v>
      </c>
      <c r="Z54" s="344"/>
      <c r="AA54" s="345" t="e">
        <f>$D$8*#REF!</f>
        <v>#REF!</v>
      </c>
      <c r="AB54" s="344"/>
      <c r="AC54" s="344" t="e">
        <f>$D$8*#REF!</f>
        <v>#REF!</v>
      </c>
      <c r="AD54" s="344"/>
      <c r="AE54" s="344" t="e">
        <f>$D$8*#REF!</f>
        <v>#REF!</v>
      </c>
      <c r="AF54" s="344"/>
      <c r="AG54" s="344" t="e">
        <f>$D$8*#REF!</f>
        <v>#REF!</v>
      </c>
      <c r="AH54" s="344"/>
      <c r="AI54" s="344" t="e">
        <f>$D$8*#REF!</f>
        <v>#REF!</v>
      </c>
      <c r="AJ54" s="344"/>
      <c r="AK54" s="344" t="e">
        <f>$D$8*#REF!</f>
        <v>#REF!</v>
      </c>
      <c r="AL54" s="344"/>
      <c r="AM54" s="344" t="e">
        <f>$D$8*#REF!</f>
        <v>#REF!</v>
      </c>
      <c r="AN54" s="344"/>
      <c r="AO54" s="344" t="e">
        <f>$D$8*#REF!</f>
        <v>#REF!</v>
      </c>
      <c r="AP54" s="344"/>
      <c r="AQ54" s="344" t="e">
        <f>$D$8*#REF!</f>
        <v>#REF!</v>
      </c>
      <c r="AR54" s="344"/>
      <c r="AS54" s="344" t="e">
        <f>$D$8*#REF!</f>
        <v>#REF!</v>
      </c>
      <c r="AT54" s="344"/>
      <c r="AU54" s="344" t="e">
        <f>$D$8*#REF!</f>
        <v>#REF!</v>
      </c>
      <c r="AV54" s="344"/>
      <c r="AW54" s="344" t="e">
        <f>$D$8*#REF!</f>
        <v>#REF!</v>
      </c>
      <c r="AX54" s="344"/>
      <c r="AY54" s="344" t="e">
        <f>$D$8*#REF!</f>
        <v>#REF!</v>
      </c>
      <c r="AZ54" s="344"/>
      <c r="BA54" s="344" t="e">
        <f>$D$8*#REF!</f>
        <v>#REF!</v>
      </c>
      <c r="BB54" s="344"/>
      <c r="BC54" s="344" t="e">
        <f>$D$8*#REF!</f>
        <v>#REF!</v>
      </c>
      <c r="BD54" s="344"/>
      <c r="BE54" s="344" t="e">
        <f>$D$8*#REF!</f>
        <v>#REF!</v>
      </c>
      <c r="BF54" s="344"/>
      <c r="BG54" s="344" t="e">
        <f>$D$8*#REF!</f>
        <v>#REF!</v>
      </c>
      <c r="BH54" s="344"/>
      <c r="BI54" s="344" t="e">
        <f>$D$8*#REF!</f>
        <v>#REF!</v>
      </c>
      <c r="BJ54" s="344"/>
      <c r="BK54" s="344" t="e">
        <f>$D$8*#REF!</f>
        <v>#REF!</v>
      </c>
      <c r="BL54" s="344"/>
      <c r="BM54" s="344" t="e">
        <f>$D$8*#REF!</f>
        <v>#REF!</v>
      </c>
      <c r="BN54" s="344"/>
      <c r="BO54" s="344" t="e">
        <f>$D$8*#REF!</f>
        <v>#REF!</v>
      </c>
    </row>
    <row r="55" spans="1:67" s="323" customFormat="1" ht="18">
      <c r="A55" s="334">
        <v>4</v>
      </c>
      <c r="B55" s="671">
        <f>[3]Master!A82</f>
        <v>0</v>
      </c>
      <c r="C55" s="336" t="e">
        <f>VLOOKUP(B55,[3]Master!$A$13:$D$37,2,0)</f>
        <v>#N/A</v>
      </c>
      <c r="D55" s="334">
        <v>1</v>
      </c>
      <c r="E55" s="337"/>
      <c r="F55" s="337"/>
      <c r="G55" s="337"/>
      <c r="H55" s="338"/>
      <c r="I55" s="338"/>
      <c r="J55" s="338"/>
      <c r="K55" s="338"/>
      <c r="L55" s="338"/>
      <c r="M55" s="338" t="e">
        <f>$D$9*#REF!</f>
        <v>#REF!</v>
      </c>
      <c r="N55" s="338"/>
      <c r="O55" s="338"/>
      <c r="P55" s="338"/>
      <c r="Q55" s="338"/>
      <c r="R55" s="338"/>
      <c r="S55" s="338" t="e">
        <f>$D$9*#REF!</f>
        <v>#REF!</v>
      </c>
      <c r="T55" s="338"/>
      <c r="U55" s="338"/>
      <c r="V55" s="338"/>
      <c r="W55" s="338"/>
      <c r="X55" s="338"/>
      <c r="Y55" s="338" t="e">
        <f>$D$9*#REF!</f>
        <v>#REF!</v>
      </c>
      <c r="Z55" s="338"/>
      <c r="AA55" s="340"/>
      <c r="AB55" s="338"/>
      <c r="AC55" s="338"/>
      <c r="AD55" s="338"/>
      <c r="AE55" s="338" t="e">
        <f>$D$9*#REF!</f>
        <v>#REF!</v>
      </c>
      <c r="AF55" s="338"/>
      <c r="AG55" s="338"/>
      <c r="AH55" s="338"/>
      <c r="AI55" s="338"/>
      <c r="AJ55" s="338"/>
      <c r="AK55" s="338"/>
      <c r="AL55" s="338"/>
      <c r="AM55" s="338" t="e">
        <f>$D$9*#REF!</f>
        <v>#REF!</v>
      </c>
      <c r="AN55" s="338"/>
      <c r="AO55" s="347"/>
      <c r="AP55" s="347"/>
      <c r="AQ55" s="347"/>
      <c r="AR55" s="347"/>
      <c r="AS55" s="347"/>
      <c r="AT55" s="347"/>
      <c r="AU55" s="338" t="e">
        <f>$D$9*#REF!</f>
        <v>#REF!</v>
      </c>
      <c r="AV55" s="338"/>
      <c r="AW55" s="338"/>
      <c r="AX55" s="338"/>
      <c r="AY55" s="347"/>
      <c r="AZ55" s="347"/>
      <c r="BA55" s="347"/>
      <c r="BB55" s="347"/>
      <c r="BC55" s="338" t="e">
        <f>$D$9*#REF!</f>
        <v>#REF!</v>
      </c>
      <c r="BD55" s="338"/>
      <c r="BE55" s="338"/>
      <c r="BF55" s="338"/>
      <c r="BG55" s="338"/>
      <c r="BH55" s="338"/>
      <c r="BI55" s="338"/>
      <c r="BJ55" s="338"/>
      <c r="BK55" s="338" t="e">
        <f>$D$9*#REF!</f>
        <v>#REF!</v>
      </c>
      <c r="BL55" s="338"/>
      <c r="BM55" s="338"/>
      <c r="BN55" s="338"/>
      <c r="BO55" s="338"/>
    </row>
    <row r="56" spans="1:67" s="323" customFormat="1" ht="18">
      <c r="A56" s="334">
        <v>5</v>
      </c>
      <c r="B56" s="671">
        <f>[3]Master!A77</f>
        <v>0</v>
      </c>
      <c r="C56" s="336" t="e">
        <f>VLOOKUP(B56,[3]Master!$A$13:$D$37,2,0)</f>
        <v>#N/A</v>
      </c>
      <c r="D56" s="334">
        <v>1</v>
      </c>
      <c r="E56" s="337"/>
      <c r="F56" s="337"/>
      <c r="G56" s="337"/>
      <c r="H56" s="338"/>
      <c r="I56" s="338"/>
      <c r="J56" s="338"/>
      <c r="K56" s="338"/>
      <c r="L56" s="338"/>
      <c r="M56" s="338" t="e">
        <f>$D$10*#REF!</f>
        <v>#REF!</v>
      </c>
      <c r="N56" s="338"/>
      <c r="O56" s="338"/>
      <c r="P56" s="338"/>
      <c r="Q56" s="338"/>
      <c r="R56" s="338"/>
      <c r="S56" s="338" t="e">
        <f>$D$10*#REF!</f>
        <v>#REF!</v>
      </c>
      <c r="T56" s="338"/>
      <c r="U56" s="338"/>
      <c r="V56" s="338"/>
      <c r="W56" s="338"/>
      <c r="X56" s="338"/>
      <c r="Y56" s="338" t="e">
        <f>$D$10*#REF!</f>
        <v>#REF!</v>
      </c>
      <c r="Z56" s="338"/>
      <c r="AA56" s="340"/>
      <c r="AB56" s="338"/>
      <c r="AC56" s="338"/>
      <c r="AD56" s="338"/>
      <c r="AE56" s="338" t="e">
        <f>$D$10*#REF!</f>
        <v>#REF!</v>
      </c>
      <c r="AF56" s="338"/>
      <c r="AG56" s="338"/>
      <c r="AH56" s="338"/>
      <c r="AI56" s="338"/>
      <c r="AJ56" s="338"/>
      <c r="AK56" s="338" t="e">
        <f>$D$10*#REF!</f>
        <v>#REF!</v>
      </c>
      <c r="AL56" s="338"/>
      <c r="AM56" s="338"/>
      <c r="AN56" s="338"/>
      <c r="AO56" s="347"/>
      <c r="AP56" s="347"/>
      <c r="AQ56" s="338" t="e">
        <f>$D$10*#REF!</f>
        <v>#REF!</v>
      </c>
      <c r="AR56" s="338"/>
      <c r="AS56" s="347"/>
      <c r="AT56" s="347"/>
      <c r="AU56" s="338"/>
      <c r="AV56" s="338"/>
      <c r="AW56" s="338" t="e">
        <f>$D$10*#REF!</f>
        <v>#REF!</v>
      </c>
      <c r="AX56" s="338"/>
      <c r="AY56" s="347"/>
      <c r="AZ56" s="347"/>
      <c r="BA56" s="347"/>
      <c r="BB56" s="347"/>
      <c r="BC56" s="338" t="e">
        <f>$D$10*#REF!</f>
        <v>#REF!</v>
      </c>
      <c r="BD56" s="338"/>
      <c r="BE56" s="338"/>
      <c r="BF56" s="338"/>
      <c r="BG56" s="338"/>
      <c r="BH56" s="338"/>
      <c r="BI56" s="338" t="e">
        <f>$D$10*#REF!</f>
        <v>#REF!</v>
      </c>
      <c r="BJ56" s="338"/>
      <c r="BK56" s="338"/>
      <c r="BL56" s="338"/>
      <c r="BM56" s="338"/>
      <c r="BN56" s="338"/>
      <c r="BO56" s="338" t="e">
        <f>$D$10*#REF!</f>
        <v>#REF!</v>
      </c>
    </row>
    <row r="57" spans="1:67" s="323" customFormat="1" ht="18">
      <c r="A57" s="341">
        <v>6</v>
      </c>
      <c r="B57" s="670">
        <f>[3]Master!A70</f>
        <v>0</v>
      </c>
      <c r="C57" s="336" t="e">
        <f>VLOOKUP(B57,[3]Master!$A$13:$D$37,2,0)</f>
        <v>#N/A</v>
      </c>
      <c r="D57" s="334">
        <v>9.8000000000000007</v>
      </c>
      <c r="E57" s="337"/>
      <c r="F57" s="337"/>
      <c r="G57" s="337"/>
      <c r="H57" s="338"/>
      <c r="I57" s="338"/>
      <c r="J57" s="338"/>
      <c r="K57" s="338"/>
      <c r="L57" s="338"/>
      <c r="M57" s="338"/>
      <c r="N57" s="338"/>
      <c r="O57" s="338"/>
      <c r="P57" s="338"/>
      <c r="Q57" s="338"/>
      <c r="R57" s="338"/>
      <c r="S57" s="338"/>
      <c r="T57" s="338"/>
      <c r="U57" s="338"/>
      <c r="V57" s="338"/>
      <c r="W57" s="338"/>
      <c r="X57" s="338"/>
      <c r="Y57" s="338"/>
      <c r="Z57" s="338"/>
      <c r="AA57" s="340"/>
      <c r="AB57" s="338"/>
      <c r="AC57" s="338"/>
      <c r="AD57" s="338"/>
      <c r="AE57" s="338"/>
      <c r="AF57" s="338"/>
      <c r="AG57" s="338"/>
      <c r="AH57" s="338"/>
      <c r="AI57" s="338"/>
      <c r="AJ57" s="338"/>
      <c r="AK57" s="338"/>
      <c r="AL57" s="338"/>
      <c r="AM57" s="338" t="e">
        <f>D57*#REF!</f>
        <v>#REF!</v>
      </c>
      <c r="AN57" s="338"/>
      <c r="AO57" s="347"/>
      <c r="AP57" s="347"/>
      <c r="AQ57" s="347"/>
      <c r="AR57" s="347"/>
      <c r="AS57" s="347"/>
      <c r="AT57" s="347"/>
      <c r="AU57" s="347"/>
      <c r="AV57" s="347"/>
      <c r="AW57" s="338"/>
      <c r="AX57" s="338"/>
      <c r="AY57" s="347"/>
      <c r="AZ57" s="347"/>
      <c r="BA57" s="347"/>
      <c r="BB57" s="347"/>
      <c r="BC57" s="338" t="e">
        <f>+#REF!*$D$11</f>
        <v>#REF!</v>
      </c>
      <c r="BD57" s="338"/>
      <c r="BE57" s="338"/>
      <c r="BF57" s="338"/>
      <c r="BG57" s="338"/>
      <c r="BH57" s="338"/>
      <c r="BI57" s="338"/>
      <c r="BJ57" s="338"/>
      <c r="BK57" s="347"/>
      <c r="BL57" s="347"/>
      <c r="BM57" s="338"/>
      <c r="BN57" s="338"/>
      <c r="BO57" s="338"/>
    </row>
    <row r="58" spans="1:67" s="323" customFormat="1" ht="18">
      <c r="A58" s="334">
        <v>7</v>
      </c>
      <c r="B58" s="670">
        <f>[3]Master!A71</f>
        <v>0</v>
      </c>
      <c r="C58" s="336" t="e">
        <f>VLOOKUP(B58,[3]Master!$A$13:$D$37,2,0)</f>
        <v>#N/A</v>
      </c>
      <c r="D58" s="334">
        <v>3</v>
      </c>
      <c r="E58" s="337"/>
      <c r="F58" s="337"/>
      <c r="G58" s="337"/>
      <c r="H58" s="338"/>
      <c r="I58" s="338"/>
      <c r="J58" s="338"/>
      <c r="K58" s="338"/>
      <c r="L58" s="338"/>
      <c r="M58" s="338"/>
      <c r="N58" s="338"/>
      <c r="O58" s="338" t="e">
        <f>$D$12*#REF!</f>
        <v>#REF!</v>
      </c>
      <c r="P58" s="338"/>
      <c r="Q58" s="338"/>
      <c r="R58" s="338"/>
      <c r="S58" s="338"/>
      <c r="T58" s="338"/>
      <c r="U58" s="338"/>
      <c r="V58" s="338"/>
      <c r="W58" s="338" t="e">
        <f>$D$12*#REF!</f>
        <v>#REF!</v>
      </c>
      <c r="X58" s="338"/>
      <c r="Y58" s="338"/>
      <c r="Z58" s="338"/>
      <c r="AA58" s="340"/>
      <c r="AB58" s="338"/>
      <c r="AC58" s="338"/>
      <c r="AD58" s="338"/>
      <c r="AE58" s="338" t="e">
        <f>$D$12*#REF!</f>
        <v>#REF!</v>
      </c>
      <c r="AF58" s="338"/>
      <c r="AG58" s="338"/>
      <c r="AH58" s="338"/>
      <c r="AI58" s="338"/>
      <c r="AJ58" s="338"/>
      <c r="AK58" s="338"/>
      <c r="AL58" s="338"/>
      <c r="AM58" s="338" t="e">
        <f>$D$12*#REF!</f>
        <v>#REF!</v>
      </c>
      <c r="AN58" s="338"/>
      <c r="AO58" s="347"/>
      <c r="AP58" s="347"/>
      <c r="AQ58" s="347"/>
      <c r="AR58" s="347"/>
      <c r="AS58" s="347"/>
      <c r="AT58" s="347"/>
      <c r="AU58" s="338" t="e">
        <f>$D$12*#REF!</f>
        <v>#REF!</v>
      </c>
      <c r="AV58" s="338"/>
      <c r="AW58" s="338"/>
      <c r="AX58" s="338"/>
      <c r="AY58" s="347"/>
      <c r="AZ58" s="347"/>
      <c r="BA58" s="347"/>
      <c r="BB58" s="347"/>
      <c r="BC58" s="338" t="e">
        <f>$D$12*#REF!</f>
        <v>#REF!</v>
      </c>
      <c r="BD58" s="338"/>
      <c r="BE58" s="338"/>
      <c r="BF58" s="338"/>
      <c r="BG58" s="338"/>
      <c r="BH58" s="338"/>
      <c r="BI58" s="338"/>
      <c r="BJ58" s="338"/>
      <c r="BK58" s="338" t="e">
        <f>$D$12*#REF!</f>
        <v>#REF!</v>
      </c>
      <c r="BL58" s="338"/>
      <c r="BM58" s="338"/>
      <c r="BN58" s="338"/>
      <c r="BO58" s="338"/>
    </row>
    <row r="59" spans="1:67" s="323" customFormat="1" ht="18">
      <c r="A59" s="334">
        <v>8</v>
      </c>
      <c r="B59" s="670">
        <f>[3]Master!A72</f>
        <v>0</v>
      </c>
      <c r="C59" s="336" t="e">
        <f>VLOOKUP(B59,[3]Master!$A$13:$D$37,2,0)</f>
        <v>#N/A</v>
      </c>
      <c r="D59" s="334">
        <v>2</v>
      </c>
      <c r="E59" s="337"/>
      <c r="F59" s="337"/>
      <c r="G59" s="337"/>
      <c r="H59" s="338" t="e">
        <f>$D$13*#REF!</f>
        <v>#REF!</v>
      </c>
      <c r="I59" s="338"/>
      <c r="J59" s="338"/>
      <c r="K59" s="338" t="e">
        <f>$D$13*#REF!</f>
        <v>#REF!</v>
      </c>
      <c r="L59" s="338"/>
      <c r="M59" s="338" t="e">
        <f>$D$13*#REF!</f>
        <v>#REF!</v>
      </c>
      <c r="N59" s="338"/>
      <c r="O59" s="338" t="e">
        <f>$D$13*#REF!</f>
        <v>#REF!</v>
      </c>
      <c r="P59" s="338"/>
      <c r="Q59" s="338" t="e">
        <f>$D$13*#REF!</f>
        <v>#REF!</v>
      </c>
      <c r="R59" s="338"/>
      <c r="S59" s="338" t="e">
        <f>$D$13*#REF!</f>
        <v>#REF!</v>
      </c>
      <c r="T59" s="338"/>
      <c r="U59" s="338" t="e">
        <f>$D$13*#REF!</f>
        <v>#REF!</v>
      </c>
      <c r="V59" s="338"/>
      <c r="W59" s="338" t="e">
        <f>$D$13*#REF!</f>
        <v>#REF!</v>
      </c>
      <c r="X59" s="338"/>
      <c r="Y59" s="338" t="e">
        <f>$D$13*#REF!</f>
        <v>#REF!</v>
      </c>
      <c r="Z59" s="338"/>
      <c r="AA59" s="340" t="e">
        <f>$D$13*#REF!</f>
        <v>#REF!</v>
      </c>
      <c r="AB59" s="338"/>
      <c r="AC59" s="338" t="e">
        <f>$D$13*#REF!</f>
        <v>#REF!</v>
      </c>
      <c r="AD59" s="338"/>
      <c r="AE59" s="338" t="e">
        <f>$D$13*#REF!</f>
        <v>#REF!</v>
      </c>
      <c r="AF59" s="338"/>
      <c r="AG59" s="338" t="e">
        <f>$D$13*#REF!</f>
        <v>#REF!</v>
      </c>
      <c r="AH59" s="338"/>
      <c r="AI59" s="338" t="e">
        <f>$D$13*#REF!</f>
        <v>#REF!</v>
      </c>
      <c r="AJ59" s="338"/>
      <c r="AK59" s="338" t="e">
        <f>$D$13*#REF!</f>
        <v>#REF!</v>
      </c>
      <c r="AL59" s="338"/>
      <c r="AM59" s="338" t="e">
        <f>$D$13*#REF!</f>
        <v>#REF!</v>
      </c>
      <c r="AN59" s="338"/>
      <c r="AO59" s="338" t="e">
        <f>$D$13*#REF!</f>
        <v>#REF!</v>
      </c>
      <c r="AP59" s="338"/>
      <c r="AQ59" s="338" t="e">
        <f>$D$13*#REF!</f>
        <v>#REF!</v>
      </c>
      <c r="AR59" s="338"/>
      <c r="AS59" s="338" t="e">
        <f>$D$13*#REF!</f>
        <v>#REF!</v>
      </c>
      <c r="AT59" s="338"/>
      <c r="AU59" s="338" t="e">
        <f>$D$13*#REF!</f>
        <v>#REF!</v>
      </c>
      <c r="AV59" s="338"/>
      <c r="AW59" s="338" t="e">
        <f>$D$13*#REF!</f>
        <v>#REF!</v>
      </c>
      <c r="AX59" s="338"/>
      <c r="AY59" s="338" t="e">
        <f>$D$13*#REF!</f>
        <v>#REF!</v>
      </c>
      <c r="AZ59" s="338"/>
      <c r="BA59" s="338" t="e">
        <f>$D$13*#REF!</f>
        <v>#REF!</v>
      </c>
      <c r="BB59" s="338"/>
      <c r="BC59" s="338" t="e">
        <f>$D$13*#REF!</f>
        <v>#REF!</v>
      </c>
      <c r="BD59" s="338"/>
      <c r="BE59" s="338" t="e">
        <f>$D$13*#REF!</f>
        <v>#REF!</v>
      </c>
      <c r="BF59" s="338"/>
      <c r="BG59" s="338" t="e">
        <f>$D$13*#REF!</f>
        <v>#REF!</v>
      </c>
      <c r="BH59" s="338"/>
      <c r="BI59" s="338" t="e">
        <f>$D$13*#REF!</f>
        <v>#REF!</v>
      </c>
      <c r="BJ59" s="338"/>
      <c r="BK59" s="338" t="e">
        <f>$D$13*#REF!</f>
        <v>#REF!</v>
      </c>
      <c r="BL59" s="338"/>
      <c r="BM59" s="338" t="e">
        <f>$D$13*#REF!</f>
        <v>#REF!</v>
      </c>
      <c r="BN59" s="338"/>
      <c r="BO59" s="338" t="e">
        <f>$D$13*#REF!</f>
        <v>#REF!</v>
      </c>
    </row>
    <row r="60" spans="1:67" s="323" customFormat="1" ht="18">
      <c r="A60" s="334">
        <v>9</v>
      </c>
      <c r="B60" s="670">
        <f>[3]Master!A83</f>
        <v>0</v>
      </c>
      <c r="C60" s="336" t="e">
        <f>VLOOKUP(B60,[3]Master!$A$13:$D$37,2,0)</f>
        <v>#N/A</v>
      </c>
      <c r="D60" s="334">
        <v>1</v>
      </c>
      <c r="E60" s="337"/>
      <c r="F60" s="337"/>
      <c r="G60" s="337"/>
      <c r="H60" s="338"/>
      <c r="I60" s="338"/>
      <c r="J60" s="338"/>
      <c r="K60" s="338"/>
      <c r="L60" s="338"/>
      <c r="M60" s="338"/>
      <c r="N60" s="338"/>
      <c r="O60" s="338"/>
      <c r="P60" s="338"/>
      <c r="Q60" s="338"/>
      <c r="R60" s="338"/>
      <c r="S60" s="338"/>
      <c r="T60" s="338"/>
      <c r="U60" s="338"/>
      <c r="V60" s="338"/>
      <c r="W60" s="338"/>
      <c r="X60" s="338"/>
      <c r="Y60" s="338"/>
      <c r="Z60" s="338"/>
      <c r="AA60" s="340"/>
      <c r="AB60" s="338"/>
      <c r="AC60" s="338"/>
      <c r="AD60" s="338"/>
      <c r="AE60" s="338"/>
      <c r="AF60" s="338"/>
      <c r="AG60" s="338"/>
      <c r="AH60" s="338"/>
      <c r="AI60" s="338"/>
      <c r="AJ60" s="338"/>
      <c r="AK60" s="338"/>
      <c r="AL60" s="338"/>
      <c r="AM60" s="338"/>
      <c r="AN60" s="338"/>
      <c r="AO60" s="338"/>
      <c r="AP60" s="338"/>
      <c r="AQ60" s="338"/>
      <c r="AR60" s="338"/>
      <c r="AS60" s="338"/>
      <c r="AT60" s="338"/>
      <c r="AU60" s="338" t="e">
        <f>#REF!*#REF!</f>
        <v>#REF!</v>
      </c>
      <c r="AV60" s="338"/>
      <c r="AW60" s="338"/>
      <c r="AX60" s="338"/>
      <c r="AY60" s="338"/>
      <c r="AZ60" s="338"/>
      <c r="BA60" s="338"/>
      <c r="BB60" s="338"/>
      <c r="BC60" s="338"/>
      <c r="BD60" s="338"/>
      <c r="BE60" s="338"/>
      <c r="BF60" s="338"/>
      <c r="BG60" s="338"/>
      <c r="BH60" s="338"/>
      <c r="BI60" s="338"/>
      <c r="BJ60" s="338"/>
      <c r="BK60" s="338"/>
      <c r="BL60" s="338"/>
      <c r="BM60" s="338"/>
      <c r="BN60" s="338"/>
      <c r="BO60" s="338"/>
    </row>
    <row r="61" spans="1:67" s="323" customFormat="1" ht="18">
      <c r="A61" s="334">
        <v>10</v>
      </c>
      <c r="B61" s="671">
        <f>[3]Master!A84</f>
        <v>0</v>
      </c>
      <c r="C61" s="336" t="e">
        <f>VLOOKUP(B61,[3]Master!$A$13:$D$37,2,0)</f>
        <v>#N/A</v>
      </c>
      <c r="D61" s="334">
        <v>1</v>
      </c>
      <c r="E61" s="337"/>
      <c r="F61" s="337"/>
      <c r="G61" s="337"/>
      <c r="H61" s="338"/>
      <c r="I61" s="338"/>
      <c r="J61" s="338"/>
      <c r="K61" s="338"/>
      <c r="L61" s="338"/>
      <c r="M61" s="338"/>
      <c r="N61" s="338"/>
      <c r="O61" s="338"/>
      <c r="P61" s="338"/>
      <c r="Q61" s="338"/>
      <c r="R61" s="338"/>
      <c r="S61" s="338"/>
      <c r="T61" s="338"/>
      <c r="U61" s="338"/>
      <c r="V61" s="338"/>
      <c r="W61" s="338"/>
      <c r="X61" s="338"/>
      <c r="Y61" s="338"/>
      <c r="Z61" s="338"/>
      <c r="AA61" s="340"/>
      <c r="AB61" s="338"/>
      <c r="AC61" s="338"/>
      <c r="AD61" s="338"/>
      <c r="AE61" s="338"/>
      <c r="AF61" s="338"/>
      <c r="AG61" s="338"/>
      <c r="AH61" s="338"/>
      <c r="AI61" s="338"/>
      <c r="AJ61" s="338"/>
      <c r="AK61" s="338"/>
      <c r="AL61" s="338"/>
      <c r="AM61" s="338" t="e">
        <f>#REF!*#REF!</f>
        <v>#REF!</v>
      </c>
      <c r="AN61" s="338"/>
      <c r="AO61" s="347"/>
      <c r="AP61" s="347"/>
      <c r="AQ61" s="347"/>
      <c r="AR61" s="347"/>
      <c r="AS61" s="347"/>
      <c r="AT61" s="347"/>
      <c r="AU61" s="338"/>
      <c r="AV61" s="338"/>
      <c r="AW61" s="338"/>
      <c r="AX61" s="338"/>
      <c r="AY61" s="347"/>
      <c r="AZ61" s="347"/>
      <c r="BA61" s="347"/>
      <c r="BB61" s="347"/>
      <c r="BC61" s="338" t="e">
        <f>#REF!*#REF!</f>
        <v>#REF!</v>
      </c>
      <c r="BD61" s="338"/>
      <c r="BE61" s="338"/>
      <c r="BF61" s="338"/>
      <c r="BG61" s="338"/>
      <c r="BH61" s="338"/>
      <c r="BI61" s="338"/>
      <c r="BJ61" s="338"/>
      <c r="BK61" s="338"/>
      <c r="BL61" s="338"/>
      <c r="BM61" s="334"/>
      <c r="BN61" s="334"/>
      <c r="BO61" s="334"/>
    </row>
    <row r="62" spans="1:67" s="323" customFormat="1" ht="18">
      <c r="A62" s="334">
        <v>11</v>
      </c>
      <c r="B62" s="671">
        <f>[3]Master!A63</f>
        <v>0</v>
      </c>
      <c r="C62" s="336" t="e">
        <f>VLOOKUP(B62,[3]Master!$A$13:$D$37,2,0)</f>
        <v>#N/A</v>
      </c>
      <c r="D62" s="334">
        <v>2.8</v>
      </c>
      <c r="E62" s="337"/>
      <c r="F62" s="337"/>
      <c r="G62" s="337"/>
      <c r="H62" s="338"/>
      <c r="I62" s="338"/>
      <c r="J62" s="338"/>
      <c r="K62" s="338"/>
      <c r="L62" s="338"/>
      <c r="M62" s="338"/>
      <c r="N62" s="338"/>
      <c r="O62" s="338" t="e">
        <f>$D$14*#REF!</f>
        <v>#REF!</v>
      </c>
      <c r="P62" s="338"/>
      <c r="Q62" s="338"/>
      <c r="R62" s="338"/>
      <c r="S62" s="338"/>
      <c r="T62" s="338"/>
      <c r="U62" s="338"/>
      <c r="V62" s="338"/>
      <c r="W62" s="338" t="e">
        <f>$D$14*#REF!</f>
        <v>#REF!</v>
      </c>
      <c r="X62" s="338"/>
      <c r="Y62" s="338"/>
      <c r="Z62" s="338"/>
      <c r="AA62" s="340"/>
      <c r="AB62" s="338"/>
      <c r="AC62" s="338"/>
      <c r="AD62" s="338"/>
      <c r="AE62" s="338" t="e">
        <f>$D$14*#REF!</f>
        <v>#REF!</v>
      </c>
      <c r="AF62" s="338"/>
      <c r="AG62" s="338"/>
      <c r="AH62" s="338"/>
      <c r="AI62" s="338"/>
      <c r="AJ62" s="338"/>
      <c r="AK62" s="338"/>
      <c r="AL62" s="338"/>
      <c r="AM62" s="338" t="e">
        <f>$D$14*#REF!</f>
        <v>#REF!</v>
      </c>
      <c r="AN62" s="338"/>
      <c r="AO62" s="347"/>
      <c r="AP62" s="347"/>
      <c r="AQ62" s="347"/>
      <c r="AR62" s="347"/>
      <c r="AS62" s="347"/>
      <c r="AT62" s="347"/>
      <c r="AU62" s="338" t="e">
        <f>$D$14*#REF!</f>
        <v>#REF!</v>
      </c>
      <c r="AV62" s="338"/>
      <c r="AW62" s="338"/>
      <c r="AX62" s="338"/>
      <c r="AY62" s="347"/>
      <c r="AZ62" s="347"/>
      <c r="BA62" s="347"/>
      <c r="BB62" s="347"/>
      <c r="BC62" s="338" t="e">
        <f>$D$14*#REF!</f>
        <v>#REF!</v>
      </c>
      <c r="BD62" s="338"/>
      <c r="BE62" s="338"/>
      <c r="BF62" s="338"/>
      <c r="BG62" s="338"/>
      <c r="BH62" s="338"/>
      <c r="BI62" s="338"/>
      <c r="BJ62" s="338"/>
      <c r="BK62" s="338" t="e">
        <f>$D$14*#REF!</f>
        <v>#REF!</v>
      </c>
      <c r="BL62" s="338"/>
      <c r="BM62" s="334"/>
      <c r="BN62" s="334"/>
      <c r="BO62" s="334"/>
    </row>
    <row r="63" spans="1:67" s="323" customFormat="1" ht="18">
      <c r="B63" s="324"/>
      <c r="C63" s="324"/>
      <c r="D63" s="349"/>
      <c r="E63" s="350"/>
      <c r="F63" s="350"/>
      <c r="G63" s="350"/>
      <c r="H63" s="350"/>
      <c r="I63" s="350"/>
      <c r="J63" s="350"/>
      <c r="K63" s="350"/>
      <c r="L63" s="350"/>
      <c r="M63" s="350"/>
      <c r="N63" s="350"/>
      <c r="O63" s="350"/>
      <c r="P63" s="350"/>
      <c r="Q63" s="350"/>
      <c r="R63" s="350"/>
      <c r="S63" s="350"/>
      <c r="T63" s="350"/>
      <c r="U63" s="350"/>
      <c r="V63" s="350"/>
      <c r="W63" s="350"/>
      <c r="X63" s="350"/>
      <c r="Y63" s="350"/>
      <c r="Z63" s="350"/>
      <c r="AA63" s="351"/>
      <c r="AB63" s="350"/>
      <c r="AC63" s="350"/>
      <c r="AD63" s="350"/>
      <c r="AE63" s="349"/>
      <c r="AF63" s="349"/>
      <c r="AG63" s="349"/>
      <c r="AH63" s="349"/>
      <c r="AI63" s="349"/>
      <c r="AJ63" s="349"/>
      <c r="AK63" s="349"/>
      <c r="AL63" s="349"/>
      <c r="AM63" s="349"/>
      <c r="AN63" s="349"/>
      <c r="AO63" s="349"/>
      <c r="AP63" s="349"/>
    </row>
    <row r="64" spans="1:67" s="328" customFormat="1" ht="18">
      <c r="B64" s="673" t="s">
        <v>226</v>
      </c>
      <c r="C64" s="353" t="s">
        <v>319</v>
      </c>
      <c r="E64" s="355">
        <f t="shared" ref="E64:BO64" si="1">SUM(E52:E62)</f>
        <v>0</v>
      </c>
      <c r="F64" s="355"/>
      <c r="G64" s="355"/>
      <c r="H64" s="355" t="e">
        <f t="shared" si="1"/>
        <v>#REF!</v>
      </c>
      <c r="I64" s="355"/>
      <c r="J64" s="355"/>
      <c r="K64" s="355" t="e">
        <f t="shared" si="1"/>
        <v>#REF!</v>
      </c>
      <c r="L64" s="355"/>
      <c r="M64" s="355" t="e">
        <f t="shared" si="1"/>
        <v>#REF!</v>
      </c>
      <c r="N64" s="355"/>
      <c r="O64" s="355" t="e">
        <f t="shared" si="1"/>
        <v>#REF!</v>
      </c>
      <c r="P64" s="355"/>
      <c r="Q64" s="355" t="e">
        <f t="shared" si="1"/>
        <v>#REF!</v>
      </c>
      <c r="R64" s="355"/>
      <c r="S64" s="355" t="e">
        <f t="shared" si="1"/>
        <v>#REF!</v>
      </c>
      <c r="T64" s="355"/>
      <c r="U64" s="355" t="e">
        <f t="shared" si="1"/>
        <v>#REF!</v>
      </c>
      <c r="V64" s="355"/>
      <c r="W64" s="355" t="e">
        <f t="shared" si="1"/>
        <v>#REF!</v>
      </c>
      <c r="X64" s="355"/>
      <c r="Y64" s="355" t="e">
        <f t="shared" si="1"/>
        <v>#REF!</v>
      </c>
      <c r="Z64" s="355"/>
      <c r="AA64" s="355" t="e">
        <f t="shared" si="1"/>
        <v>#REF!</v>
      </c>
      <c r="AB64" s="355"/>
      <c r="AC64" s="355" t="e">
        <f t="shared" si="1"/>
        <v>#REF!</v>
      </c>
      <c r="AD64" s="355"/>
      <c r="AE64" s="355" t="e">
        <f t="shared" si="1"/>
        <v>#REF!</v>
      </c>
      <c r="AF64" s="355"/>
      <c r="AG64" s="355" t="e">
        <f t="shared" si="1"/>
        <v>#REF!</v>
      </c>
      <c r="AH64" s="355"/>
      <c r="AI64" s="355" t="e">
        <f t="shared" si="1"/>
        <v>#REF!</v>
      </c>
      <c r="AJ64" s="355"/>
      <c r="AK64" s="355" t="e">
        <f t="shared" si="1"/>
        <v>#REF!</v>
      </c>
      <c r="AL64" s="355"/>
      <c r="AM64" s="355" t="e">
        <f t="shared" si="1"/>
        <v>#REF!</v>
      </c>
      <c r="AN64" s="355"/>
      <c r="AO64" s="355" t="e">
        <f t="shared" si="1"/>
        <v>#REF!</v>
      </c>
      <c r="AP64" s="355"/>
      <c r="AQ64" s="355" t="e">
        <f t="shared" si="1"/>
        <v>#REF!</v>
      </c>
      <c r="AR64" s="355"/>
      <c r="AS64" s="355" t="e">
        <f t="shared" si="1"/>
        <v>#REF!</v>
      </c>
      <c r="AT64" s="355"/>
      <c r="AU64" s="355" t="e">
        <f t="shared" si="1"/>
        <v>#REF!</v>
      </c>
      <c r="AV64" s="355"/>
      <c r="AW64" s="355" t="e">
        <f t="shared" si="1"/>
        <v>#REF!</v>
      </c>
      <c r="AX64" s="355"/>
      <c r="AY64" s="355" t="e">
        <f t="shared" si="1"/>
        <v>#REF!</v>
      </c>
      <c r="AZ64" s="355"/>
      <c r="BA64" s="355" t="e">
        <f t="shared" si="1"/>
        <v>#REF!</v>
      </c>
      <c r="BB64" s="355"/>
      <c r="BC64" s="355" t="e">
        <f t="shared" si="1"/>
        <v>#REF!</v>
      </c>
      <c r="BD64" s="355"/>
      <c r="BE64" s="355" t="e">
        <f t="shared" si="1"/>
        <v>#REF!</v>
      </c>
      <c r="BF64" s="355"/>
      <c r="BG64" s="355" t="e">
        <f t="shared" si="1"/>
        <v>#REF!</v>
      </c>
      <c r="BH64" s="355"/>
      <c r="BI64" s="355" t="e">
        <f t="shared" si="1"/>
        <v>#REF!</v>
      </c>
      <c r="BJ64" s="355"/>
      <c r="BK64" s="355" t="e">
        <f t="shared" si="1"/>
        <v>#REF!</v>
      </c>
      <c r="BL64" s="355"/>
      <c r="BM64" s="355" t="e">
        <f t="shared" si="1"/>
        <v>#REF!</v>
      </c>
      <c r="BN64" s="355"/>
      <c r="BO64" s="355" t="e">
        <f t="shared" si="1"/>
        <v>#REF!</v>
      </c>
    </row>
    <row r="65" spans="1:67" s="323" customFormat="1" ht="18">
      <c r="B65" s="324"/>
      <c r="C65" s="324"/>
      <c r="D65" s="349"/>
      <c r="E65" s="357"/>
      <c r="F65" s="357"/>
      <c r="G65" s="357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9"/>
      <c r="AB65" s="358"/>
      <c r="AC65" s="358"/>
      <c r="AD65" s="358"/>
      <c r="AE65" s="358"/>
      <c r="AF65" s="358"/>
      <c r="AG65" s="358"/>
      <c r="AH65" s="358"/>
      <c r="AI65" s="358"/>
      <c r="AJ65" s="358"/>
      <c r="AK65" s="358"/>
      <c r="AL65" s="358"/>
      <c r="AM65" s="358"/>
      <c r="AN65" s="358"/>
      <c r="AO65" s="358"/>
      <c r="AP65" s="358"/>
      <c r="AQ65" s="358"/>
      <c r="AR65" s="358"/>
      <c r="AS65" s="358"/>
      <c r="AT65" s="358"/>
      <c r="AU65" s="358"/>
      <c r="AV65" s="358"/>
    </row>
    <row r="66" spans="1:67" s="323" customFormat="1" ht="18">
      <c r="A66" s="334">
        <v>12</v>
      </c>
      <c r="B66" s="673" t="s">
        <v>227</v>
      </c>
      <c r="C66" s="353" t="s">
        <v>320</v>
      </c>
      <c r="D66" s="328"/>
      <c r="E66" s="360"/>
      <c r="F66" s="360"/>
      <c r="G66" s="360"/>
      <c r="H66" s="360"/>
      <c r="I66" s="360"/>
      <c r="J66" s="360"/>
      <c r="K66" s="361">
        <f>[3]Master!$A$10</f>
        <v>1432.59</v>
      </c>
      <c r="L66" s="361">
        <f>[3]Master!$C$10</f>
        <v>825.846</v>
      </c>
      <c r="M66" s="361">
        <f>[3]Master!$A$10</f>
        <v>1432.59</v>
      </c>
      <c r="N66" s="361">
        <f>[3]Master!$C$10</f>
        <v>825.846</v>
      </c>
      <c r="O66" s="361">
        <f>[3]Master!$B$10</f>
        <v>1691.0179999999998</v>
      </c>
      <c r="P66" s="361">
        <f>[3]Master!$C$10</f>
        <v>825.846</v>
      </c>
      <c r="Q66" s="361">
        <f>[3]Master!$A$10</f>
        <v>1432.59</v>
      </c>
      <c r="R66" s="361">
        <f>[3]Master!$C$10</f>
        <v>825.846</v>
      </c>
      <c r="S66" s="361">
        <f>[3]Master!$A$10</f>
        <v>1432.59</v>
      </c>
      <c r="T66" s="361">
        <f>[3]Master!$C$10</f>
        <v>825.846</v>
      </c>
      <c r="U66" s="361">
        <f>[3]Master!$A$10</f>
        <v>1432.59</v>
      </c>
      <c r="V66" s="361">
        <f>[3]Master!$C$10</f>
        <v>825.846</v>
      </c>
      <c r="W66" s="361">
        <f>[3]Master!$B$10</f>
        <v>1691.0179999999998</v>
      </c>
      <c r="X66" s="361">
        <f>[3]Master!$C$10</f>
        <v>825.846</v>
      </c>
      <c r="Y66" s="361">
        <f>[3]Master!$A$10</f>
        <v>1432.59</v>
      </c>
      <c r="Z66" s="361">
        <f>[3]Master!$C$10</f>
        <v>825.846</v>
      </c>
      <c r="AA66" s="355">
        <f>[3]Master!$A$10</f>
        <v>1432.59</v>
      </c>
      <c r="AB66" s="361">
        <f>[3]Master!$C$10</f>
        <v>825.846</v>
      </c>
      <c r="AC66" s="361">
        <f>[3]Master!$A$10</f>
        <v>1432.59</v>
      </c>
      <c r="AD66" s="361">
        <f>[3]Master!$C$10</f>
        <v>825.846</v>
      </c>
      <c r="AE66" s="361">
        <f>[3]Master!$B$10</f>
        <v>1691.0179999999998</v>
      </c>
      <c r="AF66" s="361">
        <f>[3]Master!$C$10</f>
        <v>825.846</v>
      </c>
      <c r="AG66" s="361">
        <f>[3]Master!$A$10</f>
        <v>1432.59</v>
      </c>
      <c r="AH66" s="361">
        <f>[3]Master!$C$10</f>
        <v>825.846</v>
      </c>
      <c r="AI66" s="361">
        <f>[3]Master!$A$10</f>
        <v>1432.59</v>
      </c>
      <c r="AJ66" s="361">
        <f>[3]Master!$C$10</f>
        <v>825.846</v>
      </c>
      <c r="AK66" s="361">
        <f>[3]Master!$A$10</f>
        <v>1432.59</v>
      </c>
      <c r="AL66" s="361">
        <f>[3]Master!$C$10</f>
        <v>825.846</v>
      </c>
      <c r="AM66" s="361">
        <f>[3]Master!$B$10</f>
        <v>1691.0179999999998</v>
      </c>
      <c r="AN66" s="361">
        <f>[3]Master!$C$10</f>
        <v>825.846</v>
      </c>
      <c r="AO66" s="361">
        <f>[3]Master!$A$10</f>
        <v>1432.59</v>
      </c>
      <c r="AP66" s="361">
        <f>[3]Master!$C$10</f>
        <v>825.846</v>
      </c>
      <c r="AQ66" s="361">
        <f>[3]Master!$A$10</f>
        <v>1432.59</v>
      </c>
      <c r="AR66" s="361">
        <f>[3]Master!$C$10</f>
        <v>825.846</v>
      </c>
      <c r="AS66" s="361">
        <f>[3]Master!$A$10</f>
        <v>1432.59</v>
      </c>
      <c r="AT66" s="361">
        <f>[3]Master!$C$10</f>
        <v>825.846</v>
      </c>
      <c r="AU66" s="361">
        <f>[3]Master!$B$10</f>
        <v>1691.0179999999998</v>
      </c>
      <c r="AV66" s="361">
        <f>[3]Master!$C$10</f>
        <v>825.846</v>
      </c>
      <c r="AW66" s="361">
        <f>[3]Master!$A$10</f>
        <v>1432.59</v>
      </c>
      <c r="AX66" s="361">
        <f>[3]Master!$C$10</f>
        <v>825.846</v>
      </c>
      <c r="AY66" s="361">
        <f>[3]Master!$A$10</f>
        <v>1432.59</v>
      </c>
      <c r="AZ66" s="361">
        <f>[3]Master!$C$10</f>
        <v>825.846</v>
      </c>
      <c r="BA66" s="361">
        <f>[3]Master!$A$10</f>
        <v>1432.59</v>
      </c>
      <c r="BB66" s="361">
        <f>[3]Master!$C$10</f>
        <v>825.846</v>
      </c>
      <c r="BC66" s="361">
        <f>[3]Master!$B$10</f>
        <v>1691.0179999999998</v>
      </c>
      <c r="BD66" s="361">
        <f>[3]Master!$C$10</f>
        <v>825.846</v>
      </c>
      <c r="BE66" s="361">
        <f>[3]Master!$A$10</f>
        <v>1432.59</v>
      </c>
      <c r="BF66" s="361">
        <f>[3]Master!$C$10</f>
        <v>825.846</v>
      </c>
      <c r="BG66" s="361">
        <f>[3]Master!$A$10</f>
        <v>1432.59</v>
      </c>
      <c r="BH66" s="361">
        <f>[3]Master!$C$10</f>
        <v>825.846</v>
      </c>
      <c r="BI66" s="361">
        <f>[3]Master!$A$10</f>
        <v>1432.59</v>
      </c>
      <c r="BJ66" s="361">
        <f>[3]Master!$C$10</f>
        <v>825.846</v>
      </c>
      <c r="BK66" s="361">
        <f>[3]Master!$B$10</f>
        <v>1691.0179999999998</v>
      </c>
      <c r="BL66" s="361">
        <f>[3]Master!$C$10</f>
        <v>825.846</v>
      </c>
      <c r="BM66" s="361">
        <f>[3]Master!$A$10</f>
        <v>1432.59</v>
      </c>
      <c r="BN66" s="361">
        <f>[3]Master!$C$10</f>
        <v>825.846</v>
      </c>
      <c r="BO66" s="361">
        <f>[3]Master!$A$10</f>
        <v>1432.59</v>
      </c>
    </row>
    <row r="67" spans="1:67" s="323" customFormat="1" ht="18">
      <c r="B67" s="324"/>
      <c r="Y67" s="362"/>
      <c r="Z67" s="362"/>
      <c r="AA67" s="363"/>
      <c r="AB67" s="364"/>
      <c r="AU67" s="364"/>
      <c r="AV67" s="364"/>
      <c r="BO67" s="364"/>
    </row>
    <row r="68" spans="1:67" s="328" customFormat="1" ht="18">
      <c r="B68" s="674" t="s">
        <v>321</v>
      </c>
      <c r="C68" s="366" t="s">
        <v>322</v>
      </c>
      <c r="E68" s="367">
        <f>E64+E66</f>
        <v>0</v>
      </c>
      <c r="F68" s="367"/>
      <c r="G68" s="367">
        <f t="shared" ref="G68:BO68" si="2">G64+G66</f>
        <v>0</v>
      </c>
      <c r="H68" s="367" t="e">
        <f t="shared" si="2"/>
        <v>#REF!</v>
      </c>
      <c r="I68" s="367"/>
      <c r="J68" s="367"/>
      <c r="K68" s="367" t="e">
        <f t="shared" si="2"/>
        <v>#REF!</v>
      </c>
      <c r="L68" s="367">
        <f t="shared" si="2"/>
        <v>825.846</v>
      </c>
      <c r="M68" s="367" t="e">
        <f t="shared" si="2"/>
        <v>#REF!</v>
      </c>
      <c r="N68" s="367">
        <f t="shared" si="2"/>
        <v>825.846</v>
      </c>
      <c r="O68" s="367" t="e">
        <f t="shared" si="2"/>
        <v>#REF!</v>
      </c>
      <c r="P68" s="367">
        <f t="shared" si="2"/>
        <v>825.846</v>
      </c>
      <c r="Q68" s="367" t="e">
        <f t="shared" si="2"/>
        <v>#REF!</v>
      </c>
      <c r="R68" s="367">
        <f t="shared" si="2"/>
        <v>825.846</v>
      </c>
      <c r="S68" s="367" t="e">
        <f t="shared" si="2"/>
        <v>#REF!</v>
      </c>
      <c r="T68" s="367">
        <f t="shared" si="2"/>
        <v>825.846</v>
      </c>
      <c r="U68" s="367" t="e">
        <f t="shared" si="2"/>
        <v>#REF!</v>
      </c>
      <c r="V68" s="367">
        <f t="shared" si="2"/>
        <v>825.846</v>
      </c>
      <c r="W68" s="367" t="e">
        <f t="shared" si="2"/>
        <v>#REF!</v>
      </c>
      <c r="X68" s="367">
        <f t="shared" si="2"/>
        <v>825.846</v>
      </c>
      <c r="Y68" s="367" t="e">
        <f t="shared" si="2"/>
        <v>#REF!</v>
      </c>
      <c r="Z68" s="367">
        <f t="shared" si="2"/>
        <v>825.846</v>
      </c>
      <c r="AA68" s="367" t="e">
        <f t="shared" si="2"/>
        <v>#REF!</v>
      </c>
      <c r="AB68" s="367">
        <f t="shared" si="2"/>
        <v>825.846</v>
      </c>
      <c r="AC68" s="367" t="e">
        <f t="shared" si="2"/>
        <v>#REF!</v>
      </c>
      <c r="AD68" s="367">
        <f t="shared" si="2"/>
        <v>825.846</v>
      </c>
      <c r="AE68" s="367" t="e">
        <f t="shared" si="2"/>
        <v>#REF!</v>
      </c>
      <c r="AF68" s="367">
        <f t="shared" si="2"/>
        <v>825.846</v>
      </c>
      <c r="AG68" s="367" t="e">
        <f t="shared" si="2"/>
        <v>#REF!</v>
      </c>
      <c r="AH68" s="367">
        <f t="shared" si="2"/>
        <v>825.846</v>
      </c>
      <c r="AI68" s="367" t="e">
        <f t="shared" si="2"/>
        <v>#REF!</v>
      </c>
      <c r="AJ68" s="367">
        <f t="shared" si="2"/>
        <v>825.846</v>
      </c>
      <c r="AK68" s="367" t="e">
        <f t="shared" si="2"/>
        <v>#REF!</v>
      </c>
      <c r="AL68" s="367">
        <f t="shared" si="2"/>
        <v>825.846</v>
      </c>
      <c r="AM68" s="367" t="e">
        <f t="shared" si="2"/>
        <v>#REF!</v>
      </c>
      <c r="AN68" s="367">
        <f t="shared" si="2"/>
        <v>825.846</v>
      </c>
      <c r="AO68" s="367" t="e">
        <f t="shared" si="2"/>
        <v>#REF!</v>
      </c>
      <c r="AP68" s="367">
        <f t="shared" si="2"/>
        <v>825.846</v>
      </c>
      <c r="AQ68" s="367" t="e">
        <f t="shared" si="2"/>
        <v>#REF!</v>
      </c>
      <c r="AR68" s="367">
        <f t="shared" si="2"/>
        <v>825.846</v>
      </c>
      <c r="AS68" s="367" t="e">
        <f t="shared" si="2"/>
        <v>#REF!</v>
      </c>
      <c r="AT68" s="367">
        <f t="shared" si="2"/>
        <v>825.846</v>
      </c>
      <c r="AU68" s="367" t="e">
        <f t="shared" si="2"/>
        <v>#REF!</v>
      </c>
      <c r="AV68" s="367">
        <f t="shared" si="2"/>
        <v>825.846</v>
      </c>
      <c r="AW68" s="367" t="e">
        <f t="shared" si="2"/>
        <v>#REF!</v>
      </c>
      <c r="AX68" s="367">
        <f t="shared" si="2"/>
        <v>825.846</v>
      </c>
      <c r="AY68" s="367" t="e">
        <f t="shared" si="2"/>
        <v>#REF!</v>
      </c>
      <c r="AZ68" s="367">
        <f t="shared" si="2"/>
        <v>825.846</v>
      </c>
      <c r="BA68" s="367" t="e">
        <f t="shared" si="2"/>
        <v>#REF!</v>
      </c>
      <c r="BB68" s="367">
        <f t="shared" si="2"/>
        <v>825.846</v>
      </c>
      <c r="BC68" s="367" t="e">
        <f t="shared" si="2"/>
        <v>#REF!</v>
      </c>
      <c r="BD68" s="367">
        <f t="shared" si="2"/>
        <v>825.846</v>
      </c>
      <c r="BE68" s="367" t="e">
        <f t="shared" si="2"/>
        <v>#REF!</v>
      </c>
      <c r="BF68" s="367">
        <f t="shared" si="2"/>
        <v>825.846</v>
      </c>
      <c r="BG68" s="367" t="e">
        <f t="shared" si="2"/>
        <v>#REF!</v>
      </c>
      <c r="BH68" s="367">
        <f t="shared" si="2"/>
        <v>825.846</v>
      </c>
      <c r="BI68" s="367" t="e">
        <f t="shared" si="2"/>
        <v>#REF!</v>
      </c>
      <c r="BJ68" s="367">
        <f t="shared" si="2"/>
        <v>825.846</v>
      </c>
      <c r="BK68" s="367" t="e">
        <f t="shared" si="2"/>
        <v>#REF!</v>
      </c>
      <c r="BL68" s="367">
        <f t="shared" si="2"/>
        <v>825.846</v>
      </c>
      <c r="BM68" s="367" t="e">
        <f t="shared" si="2"/>
        <v>#REF!</v>
      </c>
      <c r="BN68" s="367">
        <f t="shared" si="2"/>
        <v>825.846</v>
      </c>
      <c r="BO68" s="367" t="e">
        <f t="shared" si="2"/>
        <v>#REF!</v>
      </c>
    </row>
    <row r="69" spans="1:67" s="323" customFormat="1" ht="18">
      <c r="B69" s="324"/>
      <c r="C69" s="368" t="s">
        <v>323</v>
      </c>
      <c r="AA69" s="369" t="e">
        <f>SUM(E68:AA68)/AA50</f>
        <v>#REF!</v>
      </c>
      <c r="AB69" s="370"/>
      <c r="AU69" s="369" t="e">
        <f>SUM(E68:AU68)/AU50</f>
        <v>#REF!</v>
      </c>
      <c r="AV69" s="370"/>
      <c r="BO69" s="369" t="e">
        <f>SUM(E68:BO68)/BO50</f>
        <v>#REF!</v>
      </c>
    </row>
  </sheetData>
  <mergeCells count="13">
    <mergeCell ref="K22:L22"/>
    <mergeCell ref="E49:BO49"/>
    <mergeCell ref="J21:L21"/>
    <mergeCell ref="B1:L1"/>
    <mergeCell ref="A2:A21"/>
    <mergeCell ref="C4:C5"/>
    <mergeCell ref="D4:D5"/>
    <mergeCell ref="E4:L4"/>
    <mergeCell ref="C18:D18"/>
    <mergeCell ref="B19:B20"/>
    <mergeCell ref="C19:D19"/>
    <mergeCell ref="C20:D20"/>
    <mergeCell ref="B22:B24"/>
  </mergeCells>
  <conditionalFormatting sqref="M1">
    <cfRule type="containsText" dxfId="270" priority="7" operator="containsText" text="B">
      <formula>NOT(ISERROR(SEARCH("B",M1)))</formula>
    </cfRule>
    <cfRule type="containsText" dxfId="269" priority="8" operator="containsText" text="A">
      <formula>NOT(ISERROR(SEARCH("A",M1)))</formula>
    </cfRule>
    <cfRule type="containsText" dxfId="268" priority="9" operator="containsText" text="A+">
      <formula>NOT(ISERROR(SEARCH("A+",M1)))</formula>
    </cfRule>
  </conditionalFormatting>
  <conditionalFormatting sqref="B1:L1">
    <cfRule type="containsText" dxfId="267" priority="4" operator="containsText" text="A+">
      <formula>NOT(ISERROR(SEARCH("A+",B1)))</formula>
    </cfRule>
    <cfRule type="containsText" dxfId="266" priority="5" operator="containsText" text="A">
      <formula>NOT(ISERROR(SEARCH("A",B1)))</formula>
    </cfRule>
    <cfRule type="containsText" dxfId="265" priority="6" operator="containsText" text="B">
      <formula>NOT(ISERROR(SEARCH("B",B1)))</formula>
    </cfRule>
  </conditionalFormatting>
  <conditionalFormatting sqref="B4:B5 C4:D4 E5:L5">
    <cfRule type="cellIs" dxfId="264" priority="1" operator="equal">
      <formula>$M$1</formula>
    </cfRule>
    <cfRule type="cellIs" dxfId="263" priority="2" operator="equal">
      <formula>$M$1</formula>
    </cfRule>
    <cfRule type="containsText" dxfId="262" priority="3" operator="containsText" text="B">
      <formula>NOT(ISERROR(SEARCH("B",B4)))</formula>
    </cfRule>
  </conditionalFormatting>
  <printOptions horizontalCentered="1" verticalCentered="1"/>
  <pageMargins left="0" right="0" top="0" bottom="0" header="0" footer="0"/>
  <pageSetup paperSize="9" scale="8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BO66"/>
  <sheetViews>
    <sheetView zoomScale="70" zoomScaleNormal="70" workbookViewId="0">
      <pane xSplit="5" ySplit="4" topLeftCell="AK11" activePane="bottomRight" state="frozen"/>
      <selection pane="topRight" activeCell="F1" sqref="F1"/>
      <selection pane="bottomLeft" activeCell="A5" sqref="A5"/>
      <selection pane="bottomRight" activeCell="V18" sqref="V18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7" width="11.42578125" style="323" customWidth="1"/>
    <col min="8" max="11" width="10.85546875" style="323" customWidth="1"/>
    <col min="12" max="23" width="11.5703125" style="323" customWidth="1"/>
    <col min="24" max="25" width="13.85546875" style="323" customWidth="1"/>
    <col min="26" max="26" width="13.85546875" style="325" customWidth="1"/>
    <col min="27" max="27" width="13.85546875" style="323" customWidth="1"/>
    <col min="28" max="28" width="13.85546875" style="323" bestFit="1" customWidth="1"/>
    <col min="29" max="29" width="13.85546875" style="323" customWidth="1"/>
    <col min="30" max="30" width="13.85546875" style="323" bestFit="1" customWidth="1"/>
    <col min="31" max="31" width="13.85546875" style="323" customWidth="1"/>
    <col min="32" max="32" width="13.85546875" style="323" bestFit="1" customWidth="1"/>
    <col min="33" max="33" width="13.85546875" style="323" customWidth="1"/>
    <col min="34" max="34" width="13.85546875" style="323" bestFit="1" customWidth="1"/>
    <col min="35" max="35" width="13.85546875" style="323" customWidth="1"/>
    <col min="36" max="36" width="13.85546875" style="323" bestFit="1" customWidth="1"/>
    <col min="37" max="37" width="13.85546875" style="323" customWidth="1"/>
    <col min="38" max="38" width="13.85546875" style="323" bestFit="1" customWidth="1"/>
    <col min="39" max="39" width="13.85546875" style="323" customWidth="1"/>
    <col min="40" max="40" width="13.85546875" style="323" bestFit="1" customWidth="1"/>
    <col min="41" max="41" width="13.85546875" style="323" customWidth="1"/>
    <col min="42" max="42" width="13.85546875" style="323" bestFit="1" customWidth="1"/>
    <col min="43" max="43" width="13.85546875" style="323" customWidth="1"/>
    <col min="44" max="44" width="13.85546875" style="323" bestFit="1" customWidth="1"/>
    <col min="45" max="45" width="13.85546875" style="323" customWidth="1"/>
    <col min="46" max="46" width="13.85546875" style="323" bestFit="1" customWidth="1"/>
    <col min="47" max="47" width="13.85546875" style="323" customWidth="1"/>
    <col min="48" max="48" width="13.85546875" style="323" bestFit="1" customWidth="1"/>
    <col min="49" max="49" width="13.85546875" style="323" customWidth="1"/>
    <col min="50" max="50" width="13.85546875" style="323" bestFit="1" customWidth="1"/>
    <col min="51" max="51" width="13.85546875" style="323" customWidth="1"/>
    <col min="52" max="52" width="13.85546875" style="323" bestFit="1" customWidth="1"/>
    <col min="53" max="53" width="13.85546875" style="323" customWidth="1"/>
    <col min="54" max="54" width="13.85546875" style="323" bestFit="1" customWidth="1"/>
    <col min="55" max="55" width="13.85546875" style="323" customWidth="1"/>
    <col min="56" max="56" width="13.85546875" style="323" bestFit="1" customWidth="1"/>
    <col min="57" max="57" width="13.85546875" style="323" customWidth="1"/>
    <col min="58" max="58" width="13.85546875" style="323" bestFit="1" customWidth="1"/>
    <col min="59" max="59" width="13.85546875" style="323" customWidth="1"/>
    <col min="60" max="60" width="13.85546875" style="323" bestFit="1" customWidth="1"/>
    <col min="61" max="61" width="13.85546875" style="323" customWidth="1"/>
    <col min="62" max="62" width="13.85546875" style="323" bestFit="1" customWidth="1"/>
    <col min="63" max="63" width="13.85546875" style="323" customWidth="1"/>
    <col min="64" max="64" width="13.85546875" style="323" bestFit="1" customWidth="1"/>
    <col min="65" max="65" width="13.85546875" style="323" customWidth="1"/>
    <col min="66" max="66" width="13.85546875" style="323" bestFit="1" customWidth="1"/>
    <col min="6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3" width="11.42578125" style="323" customWidth="1"/>
    <col min="264" max="267" width="10.85546875" style="323" customWidth="1"/>
    <col min="268" max="279" width="11.5703125" style="323" customWidth="1"/>
    <col min="280" max="283" width="13.85546875" style="323" customWidth="1"/>
    <col min="284" max="284" width="13.85546875" style="323" bestFit="1" customWidth="1"/>
    <col min="285" max="285" width="13.85546875" style="323" customWidth="1"/>
    <col min="286" max="286" width="13.85546875" style="323" bestFit="1" customWidth="1"/>
    <col min="287" max="287" width="13.85546875" style="323" customWidth="1"/>
    <col min="288" max="288" width="13.85546875" style="323" bestFit="1" customWidth="1"/>
    <col min="289" max="289" width="13.85546875" style="323" customWidth="1"/>
    <col min="290" max="290" width="13.85546875" style="323" bestFit="1" customWidth="1"/>
    <col min="291" max="291" width="13.85546875" style="323" customWidth="1"/>
    <col min="292" max="292" width="13.85546875" style="323" bestFit="1" customWidth="1"/>
    <col min="293" max="293" width="13.85546875" style="323" customWidth="1"/>
    <col min="294" max="294" width="13.85546875" style="323" bestFit="1" customWidth="1"/>
    <col min="295" max="295" width="13.85546875" style="323" customWidth="1"/>
    <col min="296" max="296" width="13.85546875" style="323" bestFit="1" customWidth="1"/>
    <col min="297" max="297" width="13.85546875" style="323" customWidth="1"/>
    <col min="298" max="298" width="13.85546875" style="323" bestFit="1" customWidth="1"/>
    <col min="299" max="299" width="13.85546875" style="323" customWidth="1"/>
    <col min="300" max="300" width="13.85546875" style="323" bestFit="1" customWidth="1"/>
    <col min="301" max="301" width="13.85546875" style="323" customWidth="1"/>
    <col min="302" max="302" width="13.85546875" style="323" bestFit="1" customWidth="1"/>
    <col min="303" max="303" width="13.85546875" style="323" customWidth="1"/>
    <col min="304" max="304" width="13.85546875" style="323" bestFit="1" customWidth="1"/>
    <col min="305" max="305" width="13.85546875" style="323" customWidth="1"/>
    <col min="306" max="306" width="13.85546875" style="323" bestFit="1" customWidth="1"/>
    <col min="307" max="307" width="13.85546875" style="323" customWidth="1"/>
    <col min="308" max="308" width="13.85546875" style="323" bestFit="1" customWidth="1"/>
    <col min="309" max="309" width="13.85546875" style="323" customWidth="1"/>
    <col min="310" max="310" width="13.85546875" style="323" bestFit="1" customWidth="1"/>
    <col min="311" max="311" width="13.85546875" style="323" customWidth="1"/>
    <col min="312" max="312" width="13.85546875" style="323" bestFit="1" customWidth="1"/>
    <col min="313" max="313" width="13.85546875" style="323" customWidth="1"/>
    <col min="314" max="314" width="13.85546875" style="323" bestFit="1" customWidth="1"/>
    <col min="315" max="315" width="13.85546875" style="323" customWidth="1"/>
    <col min="316" max="316" width="13.85546875" style="323" bestFit="1" customWidth="1"/>
    <col min="317" max="317" width="13.85546875" style="323" customWidth="1"/>
    <col min="318" max="318" width="13.85546875" style="323" bestFit="1" customWidth="1"/>
    <col min="319" max="319" width="13.85546875" style="323" customWidth="1"/>
    <col min="320" max="320" width="13.85546875" style="323" bestFit="1" customWidth="1"/>
    <col min="321" max="321" width="13.85546875" style="323" customWidth="1"/>
    <col min="322" max="322" width="13.85546875" style="323" bestFit="1" customWidth="1"/>
    <col min="32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9" width="11.42578125" style="323" customWidth="1"/>
    <col min="520" max="523" width="10.85546875" style="323" customWidth="1"/>
    <col min="524" max="535" width="11.5703125" style="323" customWidth="1"/>
    <col min="536" max="539" width="13.85546875" style="323" customWidth="1"/>
    <col min="540" max="540" width="13.85546875" style="323" bestFit="1" customWidth="1"/>
    <col min="541" max="541" width="13.85546875" style="323" customWidth="1"/>
    <col min="542" max="542" width="13.85546875" style="323" bestFit="1" customWidth="1"/>
    <col min="543" max="543" width="13.85546875" style="323" customWidth="1"/>
    <col min="544" max="544" width="13.85546875" style="323" bestFit="1" customWidth="1"/>
    <col min="545" max="545" width="13.85546875" style="323" customWidth="1"/>
    <col min="546" max="546" width="13.85546875" style="323" bestFit="1" customWidth="1"/>
    <col min="547" max="547" width="13.85546875" style="323" customWidth="1"/>
    <col min="548" max="548" width="13.85546875" style="323" bestFit="1" customWidth="1"/>
    <col min="549" max="549" width="13.85546875" style="323" customWidth="1"/>
    <col min="550" max="550" width="13.85546875" style="323" bestFit="1" customWidth="1"/>
    <col min="551" max="551" width="13.85546875" style="323" customWidth="1"/>
    <col min="552" max="552" width="13.85546875" style="323" bestFit="1" customWidth="1"/>
    <col min="553" max="553" width="13.85546875" style="323" customWidth="1"/>
    <col min="554" max="554" width="13.85546875" style="323" bestFit="1" customWidth="1"/>
    <col min="555" max="555" width="13.85546875" style="323" customWidth="1"/>
    <col min="556" max="556" width="13.85546875" style="323" bestFit="1" customWidth="1"/>
    <col min="557" max="557" width="13.85546875" style="323" customWidth="1"/>
    <col min="558" max="558" width="13.85546875" style="323" bestFit="1" customWidth="1"/>
    <col min="559" max="559" width="13.85546875" style="323" customWidth="1"/>
    <col min="560" max="560" width="13.85546875" style="323" bestFit="1" customWidth="1"/>
    <col min="561" max="561" width="13.85546875" style="323" customWidth="1"/>
    <col min="562" max="562" width="13.85546875" style="323" bestFit="1" customWidth="1"/>
    <col min="563" max="563" width="13.85546875" style="323" customWidth="1"/>
    <col min="564" max="564" width="13.85546875" style="323" bestFit="1" customWidth="1"/>
    <col min="565" max="565" width="13.85546875" style="323" customWidth="1"/>
    <col min="566" max="566" width="13.85546875" style="323" bestFit="1" customWidth="1"/>
    <col min="567" max="567" width="13.85546875" style="323" customWidth="1"/>
    <col min="568" max="568" width="13.85546875" style="323" bestFit="1" customWidth="1"/>
    <col min="569" max="569" width="13.85546875" style="323" customWidth="1"/>
    <col min="570" max="570" width="13.85546875" style="323" bestFit="1" customWidth="1"/>
    <col min="571" max="571" width="13.85546875" style="323" customWidth="1"/>
    <col min="572" max="572" width="13.85546875" style="323" bestFit="1" customWidth="1"/>
    <col min="573" max="573" width="13.85546875" style="323" customWidth="1"/>
    <col min="574" max="574" width="13.85546875" style="323" bestFit="1" customWidth="1"/>
    <col min="575" max="575" width="13.85546875" style="323" customWidth="1"/>
    <col min="576" max="576" width="13.85546875" style="323" bestFit="1" customWidth="1"/>
    <col min="577" max="577" width="13.85546875" style="323" customWidth="1"/>
    <col min="578" max="578" width="13.85546875" style="323" bestFit="1" customWidth="1"/>
    <col min="57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5" width="11.42578125" style="323" customWidth="1"/>
    <col min="776" max="779" width="10.85546875" style="323" customWidth="1"/>
    <col min="780" max="791" width="11.5703125" style="323" customWidth="1"/>
    <col min="792" max="795" width="13.85546875" style="323" customWidth="1"/>
    <col min="796" max="796" width="13.85546875" style="323" bestFit="1" customWidth="1"/>
    <col min="797" max="797" width="13.85546875" style="323" customWidth="1"/>
    <col min="798" max="798" width="13.85546875" style="323" bestFit="1" customWidth="1"/>
    <col min="799" max="799" width="13.85546875" style="323" customWidth="1"/>
    <col min="800" max="800" width="13.85546875" style="323" bestFit="1" customWidth="1"/>
    <col min="801" max="801" width="13.85546875" style="323" customWidth="1"/>
    <col min="802" max="802" width="13.85546875" style="323" bestFit="1" customWidth="1"/>
    <col min="803" max="803" width="13.85546875" style="323" customWidth="1"/>
    <col min="804" max="804" width="13.85546875" style="323" bestFit="1" customWidth="1"/>
    <col min="805" max="805" width="13.85546875" style="323" customWidth="1"/>
    <col min="806" max="806" width="13.85546875" style="323" bestFit="1" customWidth="1"/>
    <col min="807" max="807" width="13.85546875" style="323" customWidth="1"/>
    <col min="808" max="808" width="13.85546875" style="323" bestFit="1" customWidth="1"/>
    <col min="809" max="809" width="13.85546875" style="323" customWidth="1"/>
    <col min="810" max="810" width="13.85546875" style="323" bestFit="1" customWidth="1"/>
    <col min="811" max="811" width="13.85546875" style="323" customWidth="1"/>
    <col min="812" max="812" width="13.85546875" style="323" bestFit="1" customWidth="1"/>
    <col min="813" max="813" width="13.85546875" style="323" customWidth="1"/>
    <col min="814" max="814" width="13.85546875" style="323" bestFit="1" customWidth="1"/>
    <col min="815" max="815" width="13.85546875" style="323" customWidth="1"/>
    <col min="816" max="816" width="13.85546875" style="323" bestFit="1" customWidth="1"/>
    <col min="817" max="817" width="13.85546875" style="323" customWidth="1"/>
    <col min="818" max="818" width="13.85546875" style="323" bestFit="1" customWidth="1"/>
    <col min="819" max="819" width="13.85546875" style="323" customWidth="1"/>
    <col min="820" max="820" width="13.85546875" style="323" bestFit="1" customWidth="1"/>
    <col min="821" max="821" width="13.85546875" style="323" customWidth="1"/>
    <col min="822" max="822" width="13.85546875" style="323" bestFit="1" customWidth="1"/>
    <col min="823" max="823" width="13.85546875" style="323" customWidth="1"/>
    <col min="824" max="824" width="13.85546875" style="323" bestFit="1" customWidth="1"/>
    <col min="825" max="825" width="13.85546875" style="323" customWidth="1"/>
    <col min="826" max="826" width="13.85546875" style="323" bestFit="1" customWidth="1"/>
    <col min="827" max="827" width="13.85546875" style="323" customWidth="1"/>
    <col min="828" max="828" width="13.85546875" style="323" bestFit="1" customWidth="1"/>
    <col min="829" max="829" width="13.85546875" style="323" customWidth="1"/>
    <col min="830" max="830" width="13.85546875" style="323" bestFit="1" customWidth="1"/>
    <col min="831" max="831" width="13.85546875" style="323" customWidth="1"/>
    <col min="832" max="832" width="13.85546875" style="323" bestFit="1" customWidth="1"/>
    <col min="833" max="833" width="13.85546875" style="323" customWidth="1"/>
    <col min="834" max="834" width="13.85546875" style="323" bestFit="1" customWidth="1"/>
    <col min="83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1" width="11.42578125" style="323" customWidth="1"/>
    <col min="1032" max="1035" width="10.85546875" style="323" customWidth="1"/>
    <col min="1036" max="1047" width="11.5703125" style="323" customWidth="1"/>
    <col min="1048" max="1051" width="13.85546875" style="323" customWidth="1"/>
    <col min="1052" max="1052" width="13.85546875" style="323" bestFit="1" customWidth="1"/>
    <col min="1053" max="1053" width="13.85546875" style="323" customWidth="1"/>
    <col min="1054" max="1054" width="13.85546875" style="323" bestFit="1" customWidth="1"/>
    <col min="1055" max="1055" width="13.85546875" style="323" customWidth="1"/>
    <col min="1056" max="1056" width="13.85546875" style="323" bestFit="1" customWidth="1"/>
    <col min="1057" max="1057" width="13.85546875" style="323" customWidth="1"/>
    <col min="1058" max="1058" width="13.85546875" style="323" bestFit="1" customWidth="1"/>
    <col min="1059" max="1059" width="13.85546875" style="323" customWidth="1"/>
    <col min="1060" max="1060" width="13.85546875" style="323" bestFit="1" customWidth="1"/>
    <col min="1061" max="1061" width="13.85546875" style="323" customWidth="1"/>
    <col min="1062" max="1062" width="13.85546875" style="323" bestFit="1" customWidth="1"/>
    <col min="1063" max="1063" width="13.85546875" style="323" customWidth="1"/>
    <col min="1064" max="1064" width="13.85546875" style="323" bestFit="1" customWidth="1"/>
    <col min="1065" max="1065" width="13.85546875" style="323" customWidth="1"/>
    <col min="1066" max="1066" width="13.85546875" style="323" bestFit="1" customWidth="1"/>
    <col min="1067" max="1067" width="13.85546875" style="323" customWidth="1"/>
    <col min="1068" max="1068" width="13.85546875" style="323" bestFit="1" customWidth="1"/>
    <col min="1069" max="1069" width="13.85546875" style="323" customWidth="1"/>
    <col min="1070" max="1070" width="13.85546875" style="323" bestFit="1" customWidth="1"/>
    <col min="1071" max="1071" width="13.85546875" style="323" customWidth="1"/>
    <col min="1072" max="1072" width="13.85546875" style="323" bestFit="1" customWidth="1"/>
    <col min="1073" max="1073" width="13.85546875" style="323" customWidth="1"/>
    <col min="1074" max="1074" width="13.85546875" style="323" bestFit="1" customWidth="1"/>
    <col min="1075" max="1075" width="13.85546875" style="323" customWidth="1"/>
    <col min="1076" max="1076" width="13.85546875" style="323" bestFit="1" customWidth="1"/>
    <col min="1077" max="1077" width="13.85546875" style="323" customWidth="1"/>
    <col min="1078" max="1078" width="13.85546875" style="323" bestFit="1" customWidth="1"/>
    <col min="1079" max="1079" width="13.85546875" style="323" customWidth="1"/>
    <col min="1080" max="1080" width="13.85546875" style="323" bestFit="1" customWidth="1"/>
    <col min="1081" max="1081" width="13.85546875" style="323" customWidth="1"/>
    <col min="1082" max="1082" width="13.85546875" style="323" bestFit="1" customWidth="1"/>
    <col min="1083" max="1083" width="13.85546875" style="323" customWidth="1"/>
    <col min="1084" max="1084" width="13.85546875" style="323" bestFit="1" customWidth="1"/>
    <col min="1085" max="1085" width="13.85546875" style="323" customWidth="1"/>
    <col min="1086" max="1086" width="13.85546875" style="323" bestFit="1" customWidth="1"/>
    <col min="1087" max="1087" width="13.85546875" style="323" customWidth="1"/>
    <col min="1088" max="1088" width="13.85546875" style="323" bestFit="1" customWidth="1"/>
    <col min="1089" max="1089" width="13.85546875" style="323" customWidth="1"/>
    <col min="1090" max="1090" width="13.85546875" style="323" bestFit="1" customWidth="1"/>
    <col min="109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7" width="11.42578125" style="323" customWidth="1"/>
    <col min="1288" max="1291" width="10.85546875" style="323" customWidth="1"/>
    <col min="1292" max="1303" width="11.5703125" style="323" customWidth="1"/>
    <col min="1304" max="1307" width="13.85546875" style="323" customWidth="1"/>
    <col min="1308" max="1308" width="13.85546875" style="323" bestFit="1" customWidth="1"/>
    <col min="1309" max="1309" width="13.85546875" style="323" customWidth="1"/>
    <col min="1310" max="1310" width="13.85546875" style="323" bestFit="1" customWidth="1"/>
    <col min="1311" max="1311" width="13.85546875" style="323" customWidth="1"/>
    <col min="1312" max="1312" width="13.85546875" style="323" bestFit="1" customWidth="1"/>
    <col min="1313" max="1313" width="13.85546875" style="323" customWidth="1"/>
    <col min="1314" max="1314" width="13.85546875" style="323" bestFit="1" customWidth="1"/>
    <col min="1315" max="1315" width="13.85546875" style="323" customWidth="1"/>
    <col min="1316" max="1316" width="13.85546875" style="323" bestFit="1" customWidth="1"/>
    <col min="1317" max="1317" width="13.85546875" style="323" customWidth="1"/>
    <col min="1318" max="1318" width="13.85546875" style="323" bestFit="1" customWidth="1"/>
    <col min="1319" max="1319" width="13.85546875" style="323" customWidth="1"/>
    <col min="1320" max="1320" width="13.85546875" style="323" bestFit="1" customWidth="1"/>
    <col min="1321" max="1321" width="13.85546875" style="323" customWidth="1"/>
    <col min="1322" max="1322" width="13.85546875" style="323" bestFit="1" customWidth="1"/>
    <col min="1323" max="1323" width="13.85546875" style="323" customWidth="1"/>
    <col min="1324" max="1324" width="13.85546875" style="323" bestFit="1" customWidth="1"/>
    <col min="1325" max="1325" width="13.85546875" style="323" customWidth="1"/>
    <col min="1326" max="1326" width="13.85546875" style="323" bestFit="1" customWidth="1"/>
    <col min="1327" max="1327" width="13.85546875" style="323" customWidth="1"/>
    <col min="1328" max="1328" width="13.85546875" style="323" bestFit="1" customWidth="1"/>
    <col min="1329" max="1329" width="13.85546875" style="323" customWidth="1"/>
    <col min="1330" max="1330" width="13.85546875" style="323" bestFit="1" customWidth="1"/>
    <col min="1331" max="1331" width="13.85546875" style="323" customWidth="1"/>
    <col min="1332" max="1332" width="13.85546875" style="323" bestFit="1" customWidth="1"/>
    <col min="1333" max="1333" width="13.85546875" style="323" customWidth="1"/>
    <col min="1334" max="1334" width="13.85546875" style="323" bestFit="1" customWidth="1"/>
    <col min="1335" max="1335" width="13.85546875" style="323" customWidth="1"/>
    <col min="1336" max="1336" width="13.85546875" style="323" bestFit="1" customWidth="1"/>
    <col min="1337" max="1337" width="13.85546875" style="323" customWidth="1"/>
    <col min="1338" max="1338" width="13.85546875" style="323" bestFit="1" customWidth="1"/>
    <col min="1339" max="1339" width="13.85546875" style="323" customWidth="1"/>
    <col min="1340" max="1340" width="13.85546875" style="323" bestFit="1" customWidth="1"/>
    <col min="1341" max="1341" width="13.85546875" style="323" customWidth="1"/>
    <col min="1342" max="1342" width="13.85546875" style="323" bestFit="1" customWidth="1"/>
    <col min="1343" max="1343" width="13.85546875" style="323" customWidth="1"/>
    <col min="1344" max="1344" width="13.85546875" style="323" bestFit="1" customWidth="1"/>
    <col min="1345" max="1345" width="13.85546875" style="323" customWidth="1"/>
    <col min="1346" max="1346" width="13.85546875" style="323" bestFit="1" customWidth="1"/>
    <col min="134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3" width="11.42578125" style="323" customWidth="1"/>
    <col min="1544" max="1547" width="10.85546875" style="323" customWidth="1"/>
    <col min="1548" max="1559" width="11.5703125" style="323" customWidth="1"/>
    <col min="1560" max="1563" width="13.85546875" style="323" customWidth="1"/>
    <col min="1564" max="1564" width="13.85546875" style="323" bestFit="1" customWidth="1"/>
    <col min="1565" max="1565" width="13.85546875" style="323" customWidth="1"/>
    <col min="1566" max="1566" width="13.85546875" style="323" bestFit="1" customWidth="1"/>
    <col min="1567" max="1567" width="13.85546875" style="323" customWidth="1"/>
    <col min="1568" max="1568" width="13.85546875" style="323" bestFit="1" customWidth="1"/>
    <col min="1569" max="1569" width="13.85546875" style="323" customWidth="1"/>
    <col min="1570" max="1570" width="13.85546875" style="323" bestFit="1" customWidth="1"/>
    <col min="1571" max="1571" width="13.85546875" style="323" customWidth="1"/>
    <col min="1572" max="1572" width="13.85546875" style="323" bestFit="1" customWidth="1"/>
    <col min="1573" max="1573" width="13.85546875" style="323" customWidth="1"/>
    <col min="1574" max="1574" width="13.85546875" style="323" bestFit="1" customWidth="1"/>
    <col min="1575" max="1575" width="13.85546875" style="323" customWidth="1"/>
    <col min="1576" max="1576" width="13.85546875" style="323" bestFit="1" customWidth="1"/>
    <col min="1577" max="1577" width="13.85546875" style="323" customWidth="1"/>
    <col min="1578" max="1578" width="13.85546875" style="323" bestFit="1" customWidth="1"/>
    <col min="1579" max="1579" width="13.85546875" style="323" customWidth="1"/>
    <col min="1580" max="1580" width="13.85546875" style="323" bestFit="1" customWidth="1"/>
    <col min="1581" max="1581" width="13.85546875" style="323" customWidth="1"/>
    <col min="1582" max="1582" width="13.85546875" style="323" bestFit="1" customWidth="1"/>
    <col min="1583" max="1583" width="13.85546875" style="323" customWidth="1"/>
    <col min="1584" max="1584" width="13.85546875" style="323" bestFit="1" customWidth="1"/>
    <col min="1585" max="1585" width="13.85546875" style="323" customWidth="1"/>
    <col min="1586" max="1586" width="13.85546875" style="323" bestFit="1" customWidth="1"/>
    <col min="1587" max="1587" width="13.85546875" style="323" customWidth="1"/>
    <col min="1588" max="1588" width="13.85546875" style="323" bestFit="1" customWidth="1"/>
    <col min="1589" max="1589" width="13.85546875" style="323" customWidth="1"/>
    <col min="1590" max="1590" width="13.85546875" style="323" bestFit="1" customWidth="1"/>
    <col min="1591" max="1591" width="13.85546875" style="323" customWidth="1"/>
    <col min="1592" max="1592" width="13.85546875" style="323" bestFit="1" customWidth="1"/>
    <col min="1593" max="1593" width="13.85546875" style="323" customWidth="1"/>
    <col min="1594" max="1594" width="13.85546875" style="323" bestFit="1" customWidth="1"/>
    <col min="1595" max="1595" width="13.85546875" style="323" customWidth="1"/>
    <col min="1596" max="1596" width="13.85546875" style="323" bestFit="1" customWidth="1"/>
    <col min="1597" max="1597" width="13.85546875" style="323" customWidth="1"/>
    <col min="1598" max="1598" width="13.85546875" style="323" bestFit="1" customWidth="1"/>
    <col min="1599" max="1599" width="13.85546875" style="323" customWidth="1"/>
    <col min="1600" max="1600" width="13.85546875" style="323" bestFit="1" customWidth="1"/>
    <col min="1601" max="1601" width="13.85546875" style="323" customWidth="1"/>
    <col min="1602" max="1602" width="13.85546875" style="323" bestFit="1" customWidth="1"/>
    <col min="160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9" width="11.42578125" style="323" customWidth="1"/>
    <col min="1800" max="1803" width="10.85546875" style="323" customWidth="1"/>
    <col min="1804" max="1815" width="11.5703125" style="323" customWidth="1"/>
    <col min="1816" max="1819" width="13.85546875" style="323" customWidth="1"/>
    <col min="1820" max="1820" width="13.85546875" style="323" bestFit="1" customWidth="1"/>
    <col min="1821" max="1821" width="13.85546875" style="323" customWidth="1"/>
    <col min="1822" max="1822" width="13.85546875" style="323" bestFit="1" customWidth="1"/>
    <col min="1823" max="1823" width="13.85546875" style="323" customWidth="1"/>
    <col min="1824" max="1824" width="13.85546875" style="323" bestFit="1" customWidth="1"/>
    <col min="1825" max="1825" width="13.85546875" style="323" customWidth="1"/>
    <col min="1826" max="1826" width="13.85546875" style="323" bestFit="1" customWidth="1"/>
    <col min="1827" max="1827" width="13.85546875" style="323" customWidth="1"/>
    <col min="1828" max="1828" width="13.85546875" style="323" bestFit="1" customWidth="1"/>
    <col min="1829" max="1829" width="13.85546875" style="323" customWidth="1"/>
    <col min="1830" max="1830" width="13.85546875" style="323" bestFit="1" customWidth="1"/>
    <col min="1831" max="1831" width="13.85546875" style="323" customWidth="1"/>
    <col min="1832" max="1832" width="13.85546875" style="323" bestFit="1" customWidth="1"/>
    <col min="1833" max="1833" width="13.85546875" style="323" customWidth="1"/>
    <col min="1834" max="1834" width="13.85546875" style="323" bestFit="1" customWidth="1"/>
    <col min="1835" max="1835" width="13.85546875" style="323" customWidth="1"/>
    <col min="1836" max="1836" width="13.85546875" style="323" bestFit="1" customWidth="1"/>
    <col min="1837" max="1837" width="13.85546875" style="323" customWidth="1"/>
    <col min="1838" max="1838" width="13.85546875" style="323" bestFit="1" customWidth="1"/>
    <col min="1839" max="1839" width="13.85546875" style="323" customWidth="1"/>
    <col min="1840" max="1840" width="13.85546875" style="323" bestFit="1" customWidth="1"/>
    <col min="1841" max="1841" width="13.85546875" style="323" customWidth="1"/>
    <col min="1842" max="1842" width="13.85546875" style="323" bestFit="1" customWidth="1"/>
    <col min="1843" max="1843" width="13.85546875" style="323" customWidth="1"/>
    <col min="1844" max="1844" width="13.85546875" style="323" bestFit="1" customWidth="1"/>
    <col min="1845" max="1845" width="13.85546875" style="323" customWidth="1"/>
    <col min="1846" max="1846" width="13.85546875" style="323" bestFit="1" customWidth="1"/>
    <col min="1847" max="1847" width="13.85546875" style="323" customWidth="1"/>
    <col min="1848" max="1848" width="13.85546875" style="323" bestFit="1" customWidth="1"/>
    <col min="1849" max="1849" width="13.85546875" style="323" customWidth="1"/>
    <col min="1850" max="1850" width="13.85546875" style="323" bestFit="1" customWidth="1"/>
    <col min="1851" max="1851" width="13.85546875" style="323" customWidth="1"/>
    <col min="1852" max="1852" width="13.85546875" style="323" bestFit="1" customWidth="1"/>
    <col min="1853" max="1853" width="13.85546875" style="323" customWidth="1"/>
    <col min="1854" max="1854" width="13.85546875" style="323" bestFit="1" customWidth="1"/>
    <col min="1855" max="1855" width="13.85546875" style="323" customWidth="1"/>
    <col min="1856" max="1856" width="13.85546875" style="323" bestFit="1" customWidth="1"/>
    <col min="1857" max="1857" width="13.85546875" style="323" customWidth="1"/>
    <col min="1858" max="1858" width="13.85546875" style="323" bestFit="1" customWidth="1"/>
    <col min="185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5" width="11.42578125" style="323" customWidth="1"/>
    <col min="2056" max="2059" width="10.85546875" style="323" customWidth="1"/>
    <col min="2060" max="2071" width="11.5703125" style="323" customWidth="1"/>
    <col min="2072" max="2075" width="13.85546875" style="323" customWidth="1"/>
    <col min="2076" max="2076" width="13.85546875" style="323" bestFit="1" customWidth="1"/>
    <col min="2077" max="2077" width="13.85546875" style="323" customWidth="1"/>
    <col min="2078" max="2078" width="13.85546875" style="323" bestFit="1" customWidth="1"/>
    <col min="2079" max="2079" width="13.85546875" style="323" customWidth="1"/>
    <col min="2080" max="2080" width="13.85546875" style="323" bestFit="1" customWidth="1"/>
    <col min="2081" max="2081" width="13.85546875" style="323" customWidth="1"/>
    <col min="2082" max="2082" width="13.85546875" style="323" bestFit="1" customWidth="1"/>
    <col min="2083" max="2083" width="13.85546875" style="323" customWidth="1"/>
    <col min="2084" max="2084" width="13.85546875" style="323" bestFit="1" customWidth="1"/>
    <col min="2085" max="2085" width="13.85546875" style="323" customWidth="1"/>
    <col min="2086" max="2086" width="13.85546875" style="323" bestFit="1" customWidth="1"/>
    <col min="2087" max="2087" width="13.85546875" style="323" customWidth="1"/>
    <col min="2088" max="2088" width="13.85546875" style="323" bestFit="1" customWidth="1"/>
    <col min="2089" max="2089" width="13.85546875" style="323" customWidth="1"/>
    <col min="2090" max="2090" width="13.85546875" style="323" bestFit="1" customWidth="1"/>
    <col min="2091" max="2091" width="13.85546875" style="323" customWidth="1"/>
    <col min="2092" max="2092" width="13.85546875" style="323" bestFit="1" customWidth="1"/>
    <col min="2093" max="2093" width="13.85546875" style="323" customWidth="1"/>
    <col min="2094" max="2094" width="13.85546875" style="323" bestFit="1" customWidth="1"/>
    <col min="2095" max="2095" width="13.85546875" style="323" customWidth="1"/>
    <col min="2096" max="2096" width="13.85546875" style="323" bestFit="1" customWidth="1"/>
    <col min="2097" max="2097" width="13.85546875" style="323" customWidth="1"/>
    <col min="2098" max="2098" width="13.85546875" style="323" bestFit="1" customWidth="1"/>
    <col min="2099" max="2099" width="13.85546875" style="323" customWidth="1"/>
    <col min="2100" max="2100" width="13.85546875" style="323" bestFit="1" customWidth="1"/>
    <col min="2101" max="2101" width="13.85546875" style="323" customWidth="1"/>
    <col min="2102" max="2102" width="13.85546875" style="323" bestFit="1" customWidth="1"/>
    <col min="2103" max="2103" width="13.85546875" style="323" customWidth="1"/>
    <col min="2104" max="2104" width="13.85546875" style="323" bestFit="1" customWidth="1"/>
    <col min="2105" max="2105" width="13.85546875" style="323" customWidth="1"/>
    <col min="2106" max="2106" width="13.85546875" style="323" bestFit="1" customWidth="1"/>
    <col min="2107" max="2107" width="13.85546875" style="323" customWidth="1"/>
    <col min="2108" max="2108" width="13.85546875" style="323" bestFit="1" customWidth="1"/>
    <col min="2109" max="2109" width="13.85546875" style="323" customWidth="1"/>
    <col min="2110" max="2110" width="13.85546875" style="323" bestFit="1" customWidth="1"/>
    <col min="2111" max="2111" width="13.85546875" style="323" customWidth="1"/>
    <col min="2112" max="2112" width="13.85546875" style="323" bestFit="1" customWidth="1"/>
    <col min="2113" max="2113" width="13.85546875" style="323" customWidth="1"/>
    <col min="2114" max="2114" width="13.85546875" style="323" bestFit="1" customWidth="1"/>
    <col min="211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1" width="11.42578125" style="323" customWidth="1"/>
    <col min="2312" max="2315" width="10.85546875" style="323" customWidth="1"/>
    <col min="2316" max="2327" width="11.5703125" style="323" customWidth="1"/>
    <col min="2328" max="2331" width="13.85546875" style="323" customWidth="1"/>
    <col min="2332" max="2332" width="13.85546875" style="323" bestFit="1" customWidth="1"/>
    <col min="2333" max="2333" width="13.85546875" style="323" customWidth="1"/>
    <col min="2334" max="2334" width="13.85546875" style="323" bestFit="1" customWidth="1"/>
    <col min="2335" max="2335" width="13.85546875" style="323" customWidth="1"/>
    <col min="2336" max="2336" width="13.85546875" style="323" bestFit="1" customWidth="1"/>
    <col min="2337" max="2337" width="13.85546875" style="323" customWidth="1"/>
    <col min="2338" max="2338" width="13.85546875" style="323" bestFit="1" customWidth="1"/>
    <col min="2339" max="2339" width="13.85546875" style="323" customWidth="1"/>
    <col min="2340" max="2340" width="13.85546875" style="323" bestFit="1" customWidth="1"/>
    <col min="2341" max="2341" width="13.85546875" style="323" customWidth="1"/>
    <col min="2342" max="2342" width="13.85546875" style="323" bestFit="1" customWidth="1"/>
    <col min="2343" max="2343" width="13.85546875" style="323" customWidth="1"/>
    <col min="2344" max="2344" width="13.85546875" style="323" bestFit="1" customWidth="1"/>
    <col min="2345" max="2345" width="13.85546875" style="323" customWidth="1"/>
    <col min="2346" max="2346" width="13.85546875" style="323" bestFit="1" customWidth="1"/>
    <col min="2347" max="2347" width="13.85546875" style="323" customWidth="1"/>
    <col min="2348" max="2348" width="13.85546875" style="323" bestFit="1" customWidth="1"/>
    <col min="2349" max="2349" width="13.85546875" style="323" customWidth="1"/>
    <col min="2350" max="2350" width="13.85546875" style="323" bestFit="1" customWidth="1"/>
    <col min="2351" max="2351" width="13.85546875" style="323" customWidth="1"/>
    <col min="2352" max="2352" width="13.85546875" style="323" bestFit="1" customWidth="1"/>
    <col min="2353" max="2353" width="13.85546875" style="323" customWidth="1"/>
    <col min="2354" max="2354" width="13.85546875" style="323" bestFit="1" customWidth="1"/>
    <col min="2355" max="2355" width="13.85546875" style="323" customWidth="1"/>
    <col min="2356" max="2356" width="13.85546875" style="323" bestFit="1" customWidth="1"/>
    <col min="2357" max="2357" width="13.85546875" style="323" customWidth="1"/>
    <col min="2358" max="2358" width="13.85546875" style="323" bestFit="1" customWidth="1"/>
    <col min="2359" max="2359" width="13.85546875" style="323" customWidth="1"/>
    <col min="2360" max="2360" width="13.85546875" style="323" bestFit="1" customWidth="1"/>
    <col min="2361" max="2361" width="13.85546875" style="323" customWidth="1"/>
    <col min="2362" max="2362" width="13.85546875" style="323" bestFit="1" customWidth="1"/>
    <col min="2363" max="2363" width="13.85546875" style="323" customWidth="1"/>
    <col min="2364" max="2364" width="13.85546875" style="323" bestFit="1" customWidth="1"/>
    <col min="2365" max="2365" width="13.85546875" style="323" customWidth="1"/>
    <col min="2366" max="2366" width="13.85546875" style="323" bestFit="1" customWidth="1"/>
    <col min="2367" max="2367" width="13.85546875" style="323" customWidth="1"/>
    <col min="2368" max="2368" width="13.85546875" style="323" bestFit="1" customWidth="1"/>
    <col min="2369" max="2369" width="13.85546875" style="323" customWidth="1"/>
    <col min="2370" max="2370" width="13.85546875" style="323" bestFit="1" customWidth="1"/>
    <col min="237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7" width="11.42578125" style="323" customWidth="1"/>
    <col min="2568" max="2571" width="10.85546875" style="323" customWidth="1"/>
    <col min="2572" max="2583" width="11.5703125" style="323" customWidth="1"/>
    <col min="2584" max="2587" width="13.85546875" style="323" customWidth="1"/>
    <col min="2588" max="2588" width="13.85546875" style="323" bestFit="1" customWidth="1"/>
    <col min="2589" max="2589" width="13.85546875" style="323" customWidth="1"/>
    <col min="2590" max="2590" width="13.85546875" style="323" bestFit="1" customWidth="1"/>
    <col min="2591" max="2591" width="13.85546875" style="323" customWidth="1"/>
    <col min="2592" max="2592" width="13.85546875" style="323" bestFit="1" customWidth="1"/>
    <col min="2593" max="2593" width="13.85546875" style="323" customWidth="1"/>
    <col min="2594" max="2594" width="13.85546875" style="323" bestFit="1" customWidth="1"/>
    <col min="2595" max="2595" width="13.85546875" style="323" customWidth="1"/>
    <col min="2596" max="2596" width="13.85546875" style="323" bestFit="1" customWidth="1"/>
    <col min="2597" max="2597" width="13.85546875" style="323" customWidth="1"/>
    <col min="2598" max="2598" width="13.85546875" style="323" bestFit="1" customWidth="1"/>
    <col min="2599" max="2599" width="13.85546875" style="323" customWidth="1"/>
    <col min="2600" max="2600" width="13.85546875" style="323" bestFit="1" customWidth="1"/>
    <col min="2601" max="2601" width="13.85546875" style="323" customWidth="1"/>
    <col min="2602" max="2602" width="13.85546875" style="323" bestFit="1" customWidth="1"/>
    <col min="2603" max="2603" width="13.85546875" style="323" customWidth="1"/>
    <col min="2604" max="2604" width="13.85546875" style="323" bestFit="1" customWidth="1"/>
    <col min="2605" max="2605" width="13.85546875" style="323" customWidth="1"/>
    <col min="2606" max="2606" width="13.85546875" style="323" bestFit="1" customWidth="1"/>
    <col min="2607" max="2607" width="13.85546875" style="323" customWidth="1"/>
    <col min="2608" max="2608" width="13.85546875" style="323" bestFit="1" customWidth="1"/>
    <col min="2609" max="2609" width="13.85546875" style="323" customWidth="1"/>
    <col min="2610" max="2610" width="13.85546875" style="323" bestFit="1" customWidth="1"/>
    <col min="2611" max="2611" width="13.85546875" style="323" customWidth="1"/>
    <col min="2612" max="2612" width="13.85546875" style="323" bestFit="1" customWidth="1"/>
    <col min="2613" max="2613" width="13.85546875" style="323" customWidth="1"/>
    <col min="2614" max="2614" width="13.85546875" style="323" bestFit="1" customWidth="1"/>
    <col min="2615" max="2615" width="13.85546875" style="323" customWidth="1"/>
    <col min="2616" max="2616" width="13.85546875" style="323" bestFit="1" customWidth="1"/>
    <col min="2617" max="2617" width="13.85546875" style="323" customWidth="1"/>
    <col min="2618" max="2618" width="13.85546875" style="323" bestFit="1" customWidth="1"/>
    <col min="2619" max="2619" width="13.85546875" style="323" customWidth="1"/>
    <col min="2620" max="2620" width="13.85546875" style="323" bestFit="1" customWidth="1"/>
    <col min="2621" max="2621" width="13.85546875" style="323" customWidth="1"/>
    <col min="2622" max="2622" width="13.85546875" style="323" bestFit="1" customWidth="1"/>
    <col min="2623" max="2623" width="13.85546875" style="323" customWidth="1"/>
    <col min="2624" max="2624" width="13.85546875" style="323" bestFit="1" customWidth="1"/>
    <col min="2625" max="2625" width="13.85546875" style="323" customWidth="1"/>
    <col min="2626" max="2626" width="13.85546875" style="323" bestFit="1" customWidth="1"/>
    <col min="262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3" width="11.42578125" style="323" customWidth="1"/>
    <col min="2824" max="2827" width="10.85546875" style="323" customWidth="1"/>
    <col min="2828" max="2839" width="11.5703125" style="323" customWidth="1"/>
    <col min="2840" max="2843" width="13.85546875" style="323" customWidth="1"/>
    <col min="2844" max="2844" width="13.85546875" style="323" bestFit="1" customWidth="1"/>
    <col min="2845" max="2845" width="13.85546875" style="323" customWidth="1"/>
    <col min="2846" max="2846" width="13.85546875" style="323" bestFit="1" customWidth="1"/>
    <col min="2847" max="2847" width="13.85546875" style="323" customWidth="1"/>
    <col min="2848" max="2848" width="13.85546875" style="323" bestFit="1" customWidth="1"/>
    <col min="2849" max="2849" width="13.85546875" style="323" customWidth="1"/>
    <col min="2850" max="2850" width="13.85546875" style="323" bestFit="1" customWidth="1"/>
    <col min="2851" max="2851" width="13.85546875" style="323" customWidth="1"/>
    <col min="2852" max="2852" width="13.85546875" style="323" bestFit="1" customWidth="1"/>
    <col min="2853" max="2853" width="13.85546875" style="323" customWidth="1"/>
    <col min="2854" max="2854" width="13.85546875" style="323" bestFit="1" customWidth="1"/>
    <col min="2855" max="2855" width="13.85546875" style="323" customWidth="1"/>
    <col min="2856" max="2856" width="13.85546875" style="323" bestFit="1" customWidth="1"/>
    <col min="2857" max="2857" width="13.85546875" style="323" customWidth="1"/>
    <col min="2858" max="2858" width="13.85546875" style="323" bestFit="1" customWidth="1"/>
    <col min="2859" max="2859" width="13.85546875" style="323" customWidth="1"/>
    <col min="2860" max="2860" width="13.85546875" style="323" bestFit="1" customWidth="1"/>
    <col min="2861" max="2861" width="13.85546875" style="323" customWidth="1"/>
    <col min="2862" max="2862" width="13.85546875" style="323" bestFit="1" customWidth="1"/>
    <col min="2863" max="2863" width="13.85546875" style="323" customWidth="1"/>
    <col min="2864" max="2864" width="13.85546875" style="323" bestFit="1" customWidth="1"/>
    <col min="2865" max="2865" width="13.85546875" style="323" customWidth="1"/>
    <col min="2866" max="2866" width="13.85546875" style="323" bestFit="1" customWidth="1"/>
    <col min="2867" max="2867" width="13.85546875" style="323" customWidth="1"/>
    <col min="2868" max="2868" width="13.85546875" style="323" bestFit="1" customWidth="1"/>
    <col min="2869" max="2869" width="13.85546875" style="323" customWidth="1"/>
    <col min="2870" max="2870" width="13.85546875" style="323" bestFit="1" customWidth="1"/>
    <col min="2871" max="2871" width="13.85546875" style="323" customWidth="1"/>
    <col min="2872" max="2872" width="13.85546875" style="323" bestFit="1" customWidth="1"/>
    <col min="2873" max="2873" width="13.85546875" style="323" customWidth="1"/>
    <col min="2874" max="2874" width="13.85546875" style="323" bestFit="1" customWidth="1"/>
    <col min="2875" max="2875" width="13.85546875" style="323" customWidth="1"/>
    <col min="2876" max="2876" width="13.85546875" style="323" bestFit="1" customWidth="1"/>
    <col min="2877" max="2877" width="13.85546875" style="323" customWidth="1"/>
    <col min="2878" max="2878" width="13.85546875" style="323" bestFit="1" customWidth="1"/>
    <col min="2879" max="2879" width="13.85546875" style="323" customWidth="1"/>
    <col min="2880" max="2880" width="13.85546875" style="323" bestFit="1" customWidth="1"/>
    <col min="2881" max="2881" width="13.85546875" style="323" customWidth="1"/>
    <col min="2882" max="2882" width="13.85546875" style="323" bestFit="1" customWidth="1"/>
    <col min="288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9" width="11.42578125" style="323" customWidth="1"/>
    <col min="3080" max="3083" width="10.85546875" style="323" customWidth="1"/>
    <col min="3084" max="3095" width="11.5703125" style="323" customWidth="1"/>
    <col min="3096" max="3099" width="13.85546875" style="323" customWidth="1"/>
    <col min="3100" max="3100" width="13.85546875" style="323" bestFit="1" customWidth="1"/>
    <col min="3101" max="3101" width="13.85546875" style="323" customWidth="1"/>
    <col min="3102" max="3102" width="13.85546875" style="323" bestFit="1" customWidth="1"/>
    <col min="3103" max="3103" width="13.85546875" style="323" customWidth="1"/>
    <col min="3104" max="3104" width="13.85546875" style="323" bestFit="1" customWidth="1"/>
    <col min="3105" max="3105" width="13.85546875" style="323" customWidth="1"/>
    <col min="3106" max="3106" width="13.85546875" style="323" bestFit="1" customWidth="1"/>
    <col min="3107" max="3107" width="13.85546875" style="323" customWidth="1"/>
    <col min="3108" max="3108" width="13.85546875" style="323" bestFit="1" customWidth="1"/>
    <col min="3109" max="3109" width="13.85546875" style="323" customWidth="1"/>
    <col min="3110" max="3110" width="13.85546875" style="323" bestFit="1" customWidth="1"/>
    <col min="3111" max="3111" width="13.85546875" style="323" customWidth="1"/>
    <col min="3112" max="3112" width="13.85546875" style="323" bestFit="1" customWidth="1"/>
    <col min="3113" max="3113" width="13.85546875" style="323" customWidth="1"/>
    <col min="3114" max="3114" width="13.85546875" style="323" bestFit="1" customWidth="1"/>
    <col min="3115" max="3115" width="13.85546875" style="323" customWidth="1"/>
    <col min="3116" max="3116" width="13.85546875" style="323" bestFit="1" customWidth="1"/>
    <col min="3117" max="3117" width="13.85546875" style="323" customWidth="1"/>
    <col min="3118" max="3118" width="13.85546875" style="323" bestFit="1" customWidth="1"/>
    <col min="3119" max="3119" width="13.85546875" style="323" customWidth="1"/>
    <col min="3120" max="3120" width="13.85546875" style="323" bestFit="1" customWidth="1"/>
    <col min="3121" max="3121" width="13.85546875" style="323" customWidth="1"/>
    <col min="3122" max="3122" width="13.85546875" style="323" bestFit="1" customWidth="1"/>
    <col min="3123" max="3123" width="13.85546875" style="323" customWidth="1"/>
    <col min="3124" max="3124" width="13.85546875" style="323" bestFit="1" customWidth="1"/>
    <col min="3125" max="3125" width="13.85546875" style="323" customWidth="1"/>
    <col min="3126" max="3126" width="13.85546875" style="323" bestFit="1" customWidth="1"/>
    <col min="3127" max="3127" width="13.85546875" style="323" customWidth="1"/>
    <col min="3128" max="3128" width="13.85546875" style="323" bestFit="1" customWidth="1"/>
    <col min="3129" max="3129" width="13.85546875" style="323" customWidth="1"/>
    <col min="3130" max="3130" width="13.85546875" style="323" bestFit="1" customWidth="1"/>
    <col min="3131" max="3131" width="13.85546875" style="323" customWidth="1"/>
    <col min="3132" max="3132" width="13.85546875" style="323" bestFit="1" customWidth="1"/>
    <col min="3133" max="3133" width="13.85546875" style="323" customWidth="1"/>
    <col min="3134" max="3134" width="13.85546875" style="323" bestFit="1" customWidth="1"/>
    <col min="3135" max="3135" width="13.85546875" style="323" customWidth="1"/>
    <col min="3136" max="3136" width="13.85546875" style="323" bestFit="1" customWidth="1"/>
    <col min="3137" max="3137" width="13.85546875" style="323" customWidth="1"/>
    <col min="3138" max="3138" width="13.85546875" style="323" bestFit="1" customWidth="1"/>
    <col min="313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5" width="11.42578125" style="323" customWidth="1"/>
    <col min="3336" max="3339" width="10.85546875" style="323" customWidth="1"/>
    <col min="3340" max="3351" width="11.5703125" style="323" customWidth="1"/>
    <col min="3352" max="3355" width="13.85546875" style="323" customWidth="1"/>
    <col min="3356" max="3356" width="13.85546875" style="323" bestFit="1" customWidth="1"/>
    <col min="3357" max="3357" width="13.85546875" style="323" customWidth="1"/>
    <col min="3358" max="3358" width="13.85546875" style="323" bestFit="1" customWidth="1"/>
    <col min="3359" max="3359" width="13.85546875" style="323" customWidth="1"/>
    <col min="3360" max="3360" width="13.85546875" style="323" bestFit="1" customWidth="1"/>
    <col min="3361" max="3361" width="13.85546875" style="323" customWidth="1"/>
    <col min="3362" max="3362" width="13.85546875" style="323" bestFit="1" customWidth="1"/>
    <col min="3363" max="3363" width="13.85546875" style="323" customWidth="1"/>
    <col min="3364" max="3364" width="13.85546875" style="323" bestFit="1" customWidth="1"/>
    <col min="3365" max="3365" width="13.85546875" style="323" customWidth="1"/>
    <col min="3366" max="3366" width="13.85546875" style="323" bestFit="1" customWidth="1"/>
    <col min="3367" max="3367" width="13.85546875" style="323" customWidth="1"/>
    <col min="3368" max="3368" width="13.85546875" style="323" bestFit="1" customWidth="1"/>
    <col min="3369" max="3369" width="13.85546875" style="323" customWidth="1"/>
    <col min="3370" max="3370" width="13.85546875" style="323" bestFit="1" customWidth="1"/>
    <col min="3371" max="3371" width="13.85546875" style="323" customWidth="1"/>
    <col min="3372" max="3372" width="13.85546875" style="323" bestFit="1" customWidth="1"/>
    <col min="3373" max="3373" width="13.85546875" style="323" customWidth="1"/>
    <col min="3374" max="3374" width="13.85546875" style="323" bestFit="1" customWidth="1"/>
    <col min="3375" max="3375" width="13.85546875" style="323" customWidth="1"/>
    <col min="3376" max="3376" width="13.85546875" style="323" bestFit="1" customWidth="1"/>
    <col min="3377" max="3377" width="13.85546875" style="323" customWidth="1"/>
    <col min="3378" max="3378" width="13.85546875" style="323" bestFit="1" customWidth="1"/>
    <col min="3379" max="3379" width="13.85546875" style="323" customWidth="1"/>
    <col min="3380" max="3380" width="13.85546875" style="323" bestFit="1" customWidth="1"/>
    <col min="3381" max="3381" width="13.85546875" style="323" customWidth="1"/>
    <col min="3382" max="3382" width="13.85546875" style="323" bestFit="1" customWidth="1"/>
    <col min="3383" max="3383" width="13.85546875" style="323" customWidth="1"/>
    <col min="3384" max="3384" width="13.85546875" style="323" bestFit="1" customWidth="1"/>
    <col min="3385" max="3385" width="13.85546875" style="323" customWidth="1"/>
    <col min="3386" max="3386" width="13.85546875" style="323" bestFit="1" customWidth="1"/>
    <col min="3387" max="3387" width="13.85546875" style="323" customWidth="1"/>
    <col min="3388" max="3388" width="13.85546875" style="323" bestFit="1" customWidth="1"/>
    <col min="3389" max="3389" width="13.85546875" style="323" customWidth="1"/>
    <col min="3390" max="3390" width="13.85546875" style="323" bestFit="1" customWidth="1"/>
    <col min="3391" max="3391" width="13.85546875" style="323" customWidth="1"/>
    <col min="3392" max="3392" width="13.85546875" style="323" bestFit="1" customWidth="1"/>
    <col min="3393" max="3393" width="13.85546875" style="323" customWidth="1"/>
    <col min="3394" max="3394" width="13.85546875" style="323" bestFit="1" customWidth="1"/>
    <col min="339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1" width="11.42578125" style="323" customWidth="1"/>
    <col min="3592" max="3595" width="10.85546875" style="323" customWidth="1"/>
    <col min="3596" max="3607" width="11.5703125" style="323" customWidth="1"/>
    <col min="3608" max="3611" width="13.85546875" style="323" customWidth="1"/>
    <col min="3612" max="3612" width="13.85546875" style="323" bestFit="1" customWidth="1"/>
    <col min="3613" max="3613" width="13.85546875" style="323" customWidth="1"/>
    <col min="3614" max="3614" width="13.85546875" style="323" bestFit="1" customWidth="1"/>
    <col min="3615" max="3615" width="13.85546875" style="323" customWidth="1"/>
    <col min="3616" max="3616" width="13.85546875" style="323" bestFit="1" customWidth="1"/>
    <col min="3617" max="3617" width="13.85546875" style="323" customWidth="1"/>
    <col min="3618" max="3618" width="13.85546875" style="323" bestFit="1" customWidth="1"/>
    <col min="3619" max="3619" width="13.85546875" style="323" customWidth="1"/>
    <col min="3620" max="3620" width="13.85546875" style="323" bestFit="1" customWidth="1"/>
    <col min="3621" max="3621" width="13.85546875" style="323" customWidth="1"/>
    <col min="3622" max="3622" width="13.85546875" style="323" bestFit="1" customWidth="1"/>
    <col min="3623" max="3623" width="13.85546875" style="323" customWidth="1"/>
    <col min="3624" max="3624" width="13.85546875" style="323" bestFit="1" customWidth="1"/>
    <col min="3625" max="3625" width="13.85546875" style="323" customWidth="1"/>
    <col min="3626" max="3626" width="13.85546875" style="323" bestFit="1" customWidth="1"/>
    <col min="3627" max="3627" width="13.85546875" style="323" customWidth="1"/>
    <col min="3628" max="3628" width="13.85546875" style="323" bestFit="1" customWidth="1"/>
    <col min="3629" max="3629" width="13.85546875" style="323" customWidth="1"/>
    <col min="3630" max="3630" width="13.85546875" style="323" bestFit="1" customWidth="1"/>
    <col min="3631" max="3631" width="13.85546875" style="323" customWidth="1"/>
    <col min="3632" max="3632" width="13.85546875" style="323" bestFit="1" customWidth="1"/>
    <col min="3633" max="3633" width="13.85546875" style="323" customWidth="1"/>
    <col min="3634" max="3634" width="13.85546875" style="323" bestFit="1" customWidth="1"/>
    <col min="3635" max="3635" width="13.85546875" style="323" customWidth="1"/>
    <col min="3636" max="3636" width="13.85546875" style="323" bestFit="1" customWidth="1"/>
    <col min="3637" max="3637" width="13.85546875" style="323" customWidth="1"/>
    <col min="3638" max="3638" width="13.85546875" style="323" bestFit="1" customWidth="1"/>
    <col min="3639" max="3639" width="13.85546875" style="323" customWidth="1"/>
    <col min="3640" max="3640" width="13.85546875" style="323" bestFit="1" customWidth="1"/>
    <col min="3641" max="3641" width="13.85546875" style="323" customWidth="1"/>
    <col min="3642" max="3642" width="13.85546875" style="323" bestFit="1" customWidth="1"/>
    <col min="3643" max="3643" width="13.85546875" style="323" customWidth="1"/>
    <col min="3644" max="3644" width="13.85546875" style="323" bestFit="1" customWidth="1"/>
    <col min="3645" max="3645" width="13.85546875" style="323" customWidth="1"/>
    <col min="3646" max="3646" width="13.85546875" style="323" bestFit="1" customWidth="1"/>
    <col min="3647" max="3647" width="13.85546875" style="323" customWidth="1"/>
    <col min="3648" max="3648" width="13.85546875" style="323" bestFit="1" customWidth="1"/>
    <col min="3649" max="3649" width="13.85546875" style="323" customWidth="1"/>
    <col min="3650" max="3650" width="13.85546875" style="323" bestFit="1" customWidth="1"/>
    <col min="365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7" width="11.42578125" style="323" customWidth="1"/>
    <col min="3848" max="3851" width="10.85546875" style="323" customWidth="1"/>
    <col min="3852" max="3863" width="11.5703125" style="323" customWidth="1"/>
    <col min="3864" max="3867" width="13.85546875" style="323" customWidth="1"/>
    <col min="3868" max="3868" width="13.85546875" style="323" bestFit="1" customWidth="1"/>
    <col min="3869" max="3869" width="13.85546875" style="323" customWidth="1"/>
    <col min="3870" max="3870" width="13.85546875" style="323" bestFit="1" customWidth="1"/>
    <col min="3871" max="3871" width="13.85546875" style="323" customWidth="1"/>
    <col min="3872" max="3872" width="13.85546875" style="323" bestFit="1" customWidth="1"/>
    <col min="3873" max="3873" width="13.85546875" style="323" customWidth="1"/>
    <col min="3874" max="3874" width="13.85546875" style="323" bestFit="1" customWidth="1"/>
    <col min="3875" max="3875" width="13.85546875" style="323" customWidth="1"/>
    <col min="3876" max="3876" width="13.85546875" style="323" bestFit="1" customWidth="1"/>
    <col min="3877" max="3877" width="13.85546875" style="323" customWidth="1"/>
    <col min="3878" max="3878" width="13.85546875" style="323" bestFit="1" customWidth="1"/>
    <col min="3879" max="3879" width="13.85546875" style="323" customWidth="1"/>
    <col min="3880" max="3880" width="13.85546875" style="323" bestFit="1" customWidth="1"/>
    <col min="3881" max="3881" width="13.85546875" style="323" customWidth="1"/>
    <col min="3882" max="3882" width="13.85546875" style="323" bestFit="1" customWidth="1"/>
    <col min="3883" max="3883" width="13.85546875" style="323" customWidth="1"/>
    <col min="3884" max="3884" width="13.85546875" style="323" bestFit="1" customWidth="1"/>
    <col min="3885" max="3885" width="13.85546875" style="323" customWidth="1"/>
    <col min="3886" max="3886" width="13.85546875" style="323" bestFit="1" customWidth="1"/>
    <col min="3887" max="3887" width="13.85546875" style="323" customWidth="1"/>
    <col min="3888" max="3888" width="13.85546875" style="323" bestFit="1" customWidth="1"/>
    <col min="3889" max="3889" width="13.85546875" style="323" customWidth="1"/>
    <col min="3890" max="3890" width="13.85546875" style="323" bestFit="1" customWidth="1"/>
    <col min="3891" max="3891" width="13.85546875" style="323" customWidth="1"/>
    <col min="3892" max="3892" width="13.85546875" style="323" bestFit="1" customWidth="1"/>
    <col min="3893" max="3893" width="13.85546875" style="323" customWidth="1"/>
    <col min="3894" max="3894" width="13.85546875" style="323" bestFit="1" customWidth="1"/>
    <col min="3895" max="3895" width="13.85546875" style="323" customWidth="1"/>
    <col min="3896" max="3896" width="13.85546875" style="323" bestFit="1" customWidth="1"/>
    <col min="3897" max="3897" width="13.85546875" style="323" customWidth="1"/>
    <col min="3898" max="3898" width="13.85546875" style="323" bestFit="1" customWidth="1"/>
    <col min="3899" max="3899" width="13.85546875" style="323" customWidth="1"/>
    <col min="3900" max="3900" width="13.85546875" style="323" bestFit="1" customWidth="1"/>
    <col min="3901" max="3901" width="13.85546875" style="323" customWidth="1"/>
    <col min="3902" max="3902" width="13.85546875" style="323" bestFit="1" customWidth="1"/>
    <col min="3903" max="3903" width="13.85546875" style="323" customWidth="1"/>
    <col min="3904" max="3904" width="13.85546875" style="323" bestFit="1" customWidth="1"/>
    <col min="3905" max="3905" width="13.85546875" style="323" customWidth="1"/>
    <col min="3906" max="3906" width="13.85546875" style="323" bestFit="1" customWidth="1"/>
    <col min="390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3" width="11.42578125" style="323" customWidth="1"/>
    <col min="4104" max="4107" width="10.85546875" style="323" customWidth="1"/>
    <col min="4108" max="4119" width="11.5703125" style="323" customWidth="1"/>
    <col min="4120" max="4123" width="13.85546875" style="323" customWidth="1"/>
    <col min="4124" max="4124" width="13.85546875" style="323" bestFit="1" customWidth="1"/>
    <col min="4125" max="4125" width="13.85546875" style="323" customWidth="1"/>
    <col min="4126" max="4126" width="13.85546875" style="323" bestFit="1" customWidth="1"/>
    <col min="4127" max="4127" width="13.85546875" style="323" customWidth="1"/>
    <col min="4128" max="4128" width="13.85546875" style="323" bestFit="1" customWidth="1"/>
    <col min="4129" max="4129" width="13.85546875" style="323" customWidth="1"/>
    <col min="4130" max="4130" width="13.85546875" style="323" bestFit="1" customWidth="1"/>
    <col min="4131" max="4131" width="13.85546875" style="323" customWidth="1"/>
    <col min="4132" max="4132" width="13.85546875" style="323" bestFit="1" customWidth="1"/>
    <col min="4133" max="4133" width="13.85546875" style="323" customWidth="1"/>
    <col min="4134" max="4134" width="13.85546875" style="323" bestFit="1" customWidth="1"/>
    <col min="4135" max="4135" width="13.85546875" style="323" customWidth="1"/>
    <col min="4136" max="4136" width="13.85546875" style="323" bestFit="1" customWidth="1"/>
    <col min="4137" max="4137" width="13.85546875" style="323" customWidth="1"/>
    <col min="4138" max="4138" width="13.85546875" style="323" bestFit="1" customWidth="1"/>
    <col min="4139" max="4139" width="13.85546875" style="323" customWidth="1"/>
    <col min="4140" max="4140" width="13.85546875" style="323" bestFit="1" customWidth="1"/>
    <col min="4141" max="4141" width="13.85546875" style="323" customWidth="1"/>
    <col min="4142" max="4142" width="13.85546875" style="323" bestFit="1" customWidth="1"/>
    <col min="4143" max="4143" width="13.85546875" style="323" customWidth="1"/>
    <col min="4144" max="4144" width="13.85546875" style="323" bestFit="1" customWidth="1"/>
    <col min="4145" max="4145" width="13.85546875" style="323" customWidth="1"/>
    <col min="4146" max="4146" width="13.85546875" style="323" bestFit="1" customWidth="1"/>
    <col min="4147" max="4147" width="13.85546875" style="323" customWidth="1"/>
    <col min="4148" max="4148" width="13.85546875" style="323" bestFit="1" customWidth="1"/>
    <col min="4149" max="4149" width="13.85546875" style="323" customWidth="1"/>
    <col min="4150" max="4150" width="13.85546875" style="323" bestFit="1" customWidth="1"/>
    <col min="4151" max="4151" width="13.85546875" style="323" customWidth="1"/>
    <col min="4152" max="4152" width="13.85546875" style="323" bestFit="1" customWidth="1"/>
    <col min="4153" max="4153" width="13.85546875" style="323" customWidth="1"/>
    <col min="4154" max="4154" width="13.85546875" style="323" bestFit="1" customWidth="1"/>
    <col min="4155" max="4155" width="13.85546875" style="323" customWidth="1"/>
    <col min="4156" max="4156" width="13.85546875" style="323" bestFit="1" customWidth="1"/>
    <col min="4157" max="4157" width="13.85546875" style="323" customWidth="1"/>
    <col min="4158" max="4158" width="13.85546875" style="323" bestFit="1" customWidth="1"/>
    <col min="4159" max="4159" width="13.85546875" style="323" customWidth="1"/>
    <col min="4160" max="4160" width="13.85546875" style="323" bestFit="1" customWidth="1"/>
    <col min="4161" max="4161" width="13.85546875" style="323" customWidth="1"/>
    <col min="4162" max="4162" width="13.85546875" style="323" bestFit="1" customWidth="1"/>
    <col min="416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9" width="11.42578125" style="323" customWidth="1"/>
    <col min="4360" max="4363" width="10.85546875" style="323" customWidth="1"/>
    <col min="4364" max="4375" width="11.5703125" style="323" customWidth="1"/>
    <col min="4376" max="4379" width="13.85546875" style="323" customWidth="1"/>
    <col min="4380" max="4380" width="13.85546875" style="323" bestFit="1" customWidth="1"/>
    <col min="4381" max="4381" width="13.85546875" style="323" customWidth="1"/>
    <col min="4382" max="4382" width="13.85546875" style="323" bestFit="1" customWidth="1"/>
    <col min="4383" max="4383" width="13.85546875" style="323" customWidth="1"/>
    <col min="4384" max="4384" width="13.85546875" style="323" bestFit="1" customWidth="1"/>
    <col min="4385" max="4385" width="13.85546875" style="323" customWidth="1"/>
    <col min="4386" max="4386" width="13.85546875" style="323" bestFit="1" customWidth="1"/>
    <col min="4387" max="4387" width="13.85546875" style="323" customWidth="1"/>
    <col min="4388" max="4388" width="13.85546875" style="323" bestFit="1" customWidth="1"/>
    <col min="4389" max="4389" width="13.85546875" style="323" customWidth="1"/>
    <col min="4390" max="4390" width="13.85546875" style="323" bestFit="1" customWidth="1"/>
    <col min="4391" max="4391" width="13.85546875" style="323" customWidth="1"/>
    <col min="4392" max="4392" width="13.85546875" style="323" bestFit="1" customWidth="1"/>
    <col min="4393" max="4393" width="13.85546875" style="323" customWidth="1"/>
    <col min="4394" max="4394" width="13.85546875" style="323" bestFit="1" customWidth="1"/>
    <col min="4395" max="4395" width="13.85546875" style="323" customWidth="1"/>
    <col min="4396" max="4396" width="13.85546875" style="323" bestFit="1" customWidth="1"/>
    <col min="4397" max="4397" width="13.85546875" style="323" customWidth="1"/>
    <col min="4398" max="4398" width="13.85546875" style="323" bestFit="1" customWidth="1"/>
    <col min="4399" max="4399" width="13.85546875" style="323" customWidth="1"/>
    <col min="4400" max="4400" width="13.85546875" style="323" bestFit="1" customWidth="1"/>
    <col min="4401" max="4401" width="13.85546875" style="323" customWidth="1"/>
    <col min="4402" max="4402" width="13.85546875" style="323" bestFit="1" customWidth="1"/>
    <col min="4403" max="4403" width="13.85546875" style="323" customWidth="1"/>
    <col min="4404" max="4404" width="13.85546875" style="323" bestFit="1" customWidth="1"/>
    <col min="4405" max="4405" width="13.85546875" style="323" customWidth="1"/>
    <col min="4406" max="4406" width="13.85546875" style="323" bestFit="1" customWidth="1"/>
    <col min="4407" max="4407" width="13.85546875" style="323" customWidth="1"/>
    <col min="4408" max="4408" width="13.85546875" style="323" bestFit="1" customWidth="1"/>
    <col min="4409" max="4409" width="13.85546875" style="323" customWidth="1"/>
    <col min="4410" max="4410" width="13.85546875" style="323" bestFit="1" customWidth="1"/>
    <col min="4411" max="4411" width="13.85546875" style="323" customWidth="1"/>
    <col min="4412" max="4412" width="13.85546875" style="323" bestFit="1" customWidth="1"/>
    <col min="4413" max="4413" width="13.85546875" style="323" customWidth="1"/>
    <col min="4414" max="4414" width="13.85546875" style="323" bestFit="1" customWidth="1"/>
    <col min="4415" max="4415" width="13.85546875" style="323" customWidth="1"/>
    <col min="4416" max="4416" width="13.85546875" style="323" bestFit="1" customWidth="1"/>
    <col min="4417" max="4417" width="13.85546875" style="323" customWidth="1"/>
    <col min="4418" max="4418" width="13.85546875" style="323" bestFit="1" customWidth="1"/>
    <col min="441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5" width="11.42578125" style="323" customWidth="1"/>
    <col min="4616" max="4619" width="10.85546875" style="323" customWidth="1"/>
    <col min="4620" max="4631" width="11.5703125" style="323" customWidth="1"/>
    <col min="4632" max="4635" width="13.85546875" style="323" customWidth="1"/>
    <col min="4636" max="4636" width="13.85546875" style="323" bestFit="1" customWidth="1"/>
    <col min="4637" max="4637" width="13.85546875" style="323" customWidth="1"/>
    <col min="4638" max="4638" width="13.85546875" style="323" bestFit="1" customWidth="1"/>
    <col min="4639" max="4639" width="13.85546875" style="323" customWidth="1"/>
    <col min="4640" max="4640" width="13.85546875" style="323" bestFit="1" customWidth="1"/>
    <col min="4641" max="4641" width="13.85546875" style="323" customWidth="1"/>
    <col min="4642" max="4642" width="13.85546875" style="323" bestFit="1" customWidth="1"/>
    <col min="4643" max="4643" width="13.85546875" style="323" customWidth="1"/>
    <col min="4644" max="4644" width="13.85546875" style="323" bestFit="1" customWidth="1"/>
    <col min="4645" max="4645" width="13.85546875" style="323" customWidth="1"/>
    <col min="4646" max="4646" width="13.85546875" style="323" bestFit="1" customWidth="1"/>
    <col min="4647" max="4647" width="13.85546875" style="323" customWidth="1"/>
    <col min="4648" max="4648" width="13.85546875" style="323" bestFit="1" customWidth="1"/>
    <col min="4649" max="4649" width="13.85546875" style="323" customWidth="1"/>
    <col min="4650" max="4650" width="13.85546875" style="323" bestFit="1" customWidth="1"/>
    <col min="4651" max="4651" width="13.85546875" style="323" customWidth="1"/>
    <col min="4652" max="4652" width="13.85546875" style="323" bestFit="1" customWidth="1"/>
    <col min="4653" max="4653" width="13.85546875" style="323" customWidth="1"/>
    <col min="4654" max="4654" width="13.85546875" style="323" bestFit="1" customWidth="1"/>
    <col min="4655" max="4655" width="13.85546875" style="323" customWidth="1"/>
    <col min="4656" max="4656" width="13.85546875" style="323" bestFit="1" customWidth="1"/>
    <col min="4657" max="4657" width="13.85546875" style="323" customWidth="1"/>
    <col min="4658" max="4658" width="13.85546875" style="323" bestFit="1" customWidth="1"/>
    <col min="4659" max="4659" width="13.85546875" style="323" customWidth="1"/>
    <col min="4660" max="4660" width="13.85546875" style="323" bestFit="1" customWidth="1"/>
    <col min="4661" max="4661" width="13.85546875" style="323" customWidth="1"/>
    <col min="4662" max="4662" width="13.85546875" style="323" bestFit="1" customWidth="1"/>
    <col min="4663" max="4663" width="13.85546875" style="323" customWidth="1"/>
    <col min="4664" max="4664" width="13.85546875" style="323" bestFit="1" customWidth="1"/>
    <col min="4665" max="4665" width="13.85546875" style="323" customWidth="1"/>
    <col min="4666" max="4666" width="13.85546875" style="323" bestFit="1" customWidth="1"/>
    <col min="4667" max="4667" width="13.85546875" style="323" customWidth="1"/>
    <col min="4668" max="4668" width="13.85546875" style="323" bestFit="1" customWidth="1"/>
    <col min="4669" max="4669" width="13.85546875" style="323" customWidth="1"/>
    <col min="4670" max="4670" width="13.85546875" style="323" bestFit="1" customWidth="1"/>
    <col min="4671" max="4671" width="13.85546875" style="323" customWidth="1"/>
    <col min="4672" max="4672" width="13.85546875" style="323" bestFit="1" customWidth="1"/>
    <col min="4673" max="4673" width="13.85546875" style="323" customWidth="1"/>
    <col min="4674" max="4674" width="13.85546875" style="323" bestFit="1" customWidth="1"/>
    <col min="467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1" width="11.42578125" style="323" customWidth="1"/>
    <col min="4872" max="4875" width="10.85546875" style="323" customWidth="1"/>
    <col min="4876" max="4887" width="11.5703125" style="323" customWidth="1"/>
    <col min="4888" max="4891" width="13.85546875" style="323" customWidth="1"/>
    <col min="4892" max="4892" width="13.85546875" style="323" bestFit="1" customWidth="1"/>
    <col min="4893" max="4893" width="13.85546875" style="323" customWidth="1"/>
    <col min="4894" max="4894" width="13.85546875" style="323" bestFit="1" customWidth="1"/>
    <col min="4895" max="4895" width="13.85546875" style="323" customWidth="1"/>
    <col min="4896" max="4896" width="13.85546875" style="323" bestFit="1" customWidth="1"/>
    <col min="4897" max="4897" width="13.85546875" style="323" customWidth="1"/>
    <col min="4898" max="4898" width="13.85546875" style="323" bestFit="1" customWidth="1"/>
    <col min="4899" max="4899" width="13.85546875" style="323" customWidth="1"/>
    <col min="4900" max="4900" width="13.85546875" style="323" bestFit="1" customWidth="1"/>
    <col min="4901" max="4901" width="13.85546875" style="323" customWidth="1"/>
    <col min="4902" max="4902" width="13.85546875" style="323" bestFit="1" customWidth="1"/>
    <col min="4903" max="4903" width="13.85546875" style="323" customWidth="1"/>
    <col min="4904" max="4904" width="13.85546875" style="323" bestFit="1" customWidth="1"/>
    <col min="4905" max="4905" width="13.85546875" style="323" customWidth="1"/>
    <col min="4906" max="4906" width="13.85546875" style="323" bestFit="1" customWidth="1"/>
    <col min="4907" max="4907" width="13.85546875" style="323" customWidth="1"/>
    <col min="4908" max="4908" width="13.85546875" style="323" bestFit="1" customWidth="1"/>
    <col min="4909" max="4909" width="13.85546875" style="323" customWidth="1"/>
    <col min="4910" max="4910" width="13.85546875" style="323" bestFit="1" customWidth="1"/>
    <col min="4911" max="4911" width="13.85546875" style="323" customWidth="1"/>
    <col min="4912" max="4912" width="13.85546875" style="323" bestFit="1" customWidth="1"/>
    <col min="4913" max="4913" width="13.85546875" style="323" customWidth="1"/>
    <col min="4914" max="4914" width="13.85546875" style="323" bestFit="1" customWidth="1"/>
    <col min="4915" max="4915" width="13.85546875" style="323" customWidth="1"/>
    <col min="4916" max="4916" width="13.85546875" style="323" bestFit="1" customWidth="1"/>
    <col min="4917" max="4917" width="13.85546875" style="323" customWidth="1"/>
    <col min="4918" max="4918" width="13.85546875" style="323" bestFit="1" customWidth="1"/>
    <col min="4919" max="4919" width="13.85546875" style="323" customWidth="1"/>
    <col min="4920" max="4920" width="13.85546875" style="323" bestFit="1" customWidth="1"/>
    <col min="4921" max="4921" width="13.85546875" style="323" customWidth="1"/>
    <col min="4922" max="4922" width="13.85546875" style="323" bestFit="1" customWidth="1"/>
    <col min="4923" max="4923" width="13.85546875" style="323" customWidth="1"/>
    <col min="4924" max="4924" width="13.85546875" style="323" bestFit="1" customWidth="1"/>
    <col min="4925" max="4925" width="13.85546875" style="323" customWidth="1"/>
    <col min="4926" max="4926" width="13.85546875" style="323" bestFit="1" customWidth="1"/>
    <col min="4927" max="4927" width="13.85546875" style="323" customWidth="1"/>
    <col min="4928" max="4928" width="13.85546875" style="323" bestFit="1" customWidth="1"/>
    <col min="4929" max="4929" width="13.85546875" style="323" customWidth="1"/>
    <col min="4930" max="4930" width="13.85546875" style="323" bestFit="1" customWidth="1"/>
    <col min="493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7" width="11.42578125" style="323" customWidth="1"/>
    <col min="5128" max="5131" width="10.85546875" style="323" customWidth="1"/>
    <col min="5132" max="5143" width="11.5703125" style="323" customWidth="1"/>
    <col min="5144" max="5147" width="13.85546875" style="323" customWidth="1"/>
    <col min="5148" max="5148" width="13.85546875" style="323" bestFit="1" customWidth="1"/>
    <col min="5149" max="5149" width="13.85546875" style="323" customWidth="1"/>
    <col min="5150" max="5150" width="13.85546875" style="323" bestFit="1" customWidth="1"/>
    <col min="5151" max="5151" width="13.85546875" style="323" customWidth="1"/>
    <col min="5152" max="5152" width="13.85546875" style="323" bestFit="1" customWidth="1"/>
    <col min="5153" max="5153" width="13.85546875" style="323" customWidth="1"/>
    <col min="5154" max="5154" width="13.85546875" style="323" bestFit="1" customWidth="1"/>
    <col min="5155" max="5155" width="13.85546875" style="323" customWidth="1"/>
    <col min="5156" max="5156" width="13.85546875" style="323" bestFit="1" customWidth="1"/>
    <col min="5157" max="5157" width="13.85546875" style="323" customWidth="1"/>
    <col min="5158" max="5158" width="13.85546875" style="323" bestFit="1" customWidth="1"/>
    <col min="5159" max="5159" width="13.85546875" style="323" customWidth="1"/>
    <col min="5160" max="5160" width="13.85546875" style="323" bestFit="1" customWidth="1"/>
    <col min="5161" max="5161" width="13.85546875" style="323" customWidth="1"/>
    <col min="5162" max="5162" width="13.85546875" style="323" bestFit="1" customWidth="1"/>
    <col min="5163" max="5163" width="13.85546875" style="323" customWidth="1"/>
    <col min="5164" max="5164" width="13.85546875" style="323" bestFit="1" customWidth="1"/>
    <col min="5165" max="5165" width="13.85546875" style="323" customWidth="1"/>
    <col min="5166" max="5166" width="13.85546875" style="323" bestFit="1" customWidth="1"/>
    <col min="5167" max="5167" width="13.85546875" style="323" customWidth="1"/>
    <col min="5168" max="5168" width="13.85546875" style="323" bestFit="1" customWidth="1"/>
    <col min="5169" max="5169" width="13.85546875" style="323" customWidth="1"/>
    <col min="5170" max="5170" width="13.85546875" style="323" bestFit="1" customWidth="1"/>
    <col min="5171" max="5171" width="13.85546875" style="323" customWidth="1"/>
    <col min="5172" max="5172" width="13.85546875" style="323" bestFit="1" customWidth="1"/>
    <col min="5173" max="5173" width="13.85546875" style="323" customWidth="1"/>
    <col min="5174" max="5174" width="13.85546875" style="323" bestFit="1" customWidth="1"/>
    <col min="5175" max="5175" width="13.85546875" style="323" customWidth="1"/>
    <col min="5176" max="5176" width="13.85546875" style="323" bestFit="1" customWidth="1"/>
    <col min="5177" max="5177" width="13.85546875" style="323" customWidth="1"/>
    <col min="5178" max="5178" width="13.85546875" style="323" bestFit="1" customWidth="1"/>
    <col min="5179" max="5179" width="13.85546875" style="323" customWidth="1"/>
    <col min="5180" max="5180" width="13.85546875" style="323" bestFit="1" customWidth="1"/>
    <col min="5181" max="5181" width="13.85546875" style="323" customWidth="1"/>
    <col min="5182" max="5182" width="13.85546875" style="323" bestFit="1" customWidth="1"/>
    <col min="5183" max="5183" width="13.85546875" style="323" customWidth="1"/>
    <col min="5184" max="5184" width="13.85546875" style="323" bestFit="1" customWidth="1"/>
    <col min="5185" max="5185" width="13.85546875" style="323" customWidth="1"/>
    <col min="5186" max="5186" width="13.85546875" style="323" bestFit="1" customWidth="1"/>
    <col min="518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3" width="11.42578125" style="323" customWidth="1"/>
    <col min="5384" max="5387" width="10.85546875" style="323" customWidth="1"/>
    <col min="5388" max="5399" width="11.5703125" style="323" customWidth="1"/>
    <col min="5400" max="5403" width="13.85546875" style="323" customWidth="1"/>
    <col min="5404" max="5404" width="13.85546875" style="323" bestFit="1" customWidth="1"/>
    <col min="5405" max="5405" width="13.85546875" style="323" customWidth="1"/>
    <col min="5406" max="5406" width="13.85546875" style="323" bestFit="1" customWidth="1"/>
    <col min="5407" max="5407" width="13.85546875" style="323" customWidth="1"/>
    <col min="5408" max="5408" width="13.85546875" style="323" bestFit="1" customWidth="1"/>
    <col min="5409" max="5409" width="13.85546875" style="323" customWidth="1"/>
    <col min="5410" max="5410" width="13.85546875" style="323" bestFit="1" customWidth="1"/>
    <col min="5411" max="5411" width="13.85546875" style="323" customWidth="1"/>
    <col min="5412" max="5412" width="13.85546875" style="323" bestFit="1" customWidth="1"/>
    <col min="5413" max="5413" width="13.85546875" style="323" customWidth="1"/>
    <col min="5414" max="5414" width="13.85546875" style="323" bestFit="1" customWidth="1"/>
    <col min="5415" max="5415" width="13.85546875" style="323" customWidth="1"/>
    <col min="5416" max="5416" width="13.85546875" style="323" bestFit="1" customWidth="1"/>
    <col min="5417" max="5417" width="13.85546875" style="323" customWidth="1"/>
    <col min="5418" max="5418" width="13.85546875" style="323" bestFit="1" customWidth="1"/>
    <col min="5419" max="5419" width="13.85546875" style="323" customWidth="1"/>
    <col min="5420" max="5420" width="13.85546875" style="323" bestFit="1" customWidth="1"/>
    <col min="5421" max="5421" width="13.85546875" style="323" customWidth="1"/>
    <col min="5422" max="5422" width="13.85546875" style="323" bestFit="1" customWidth="1"/>
    <col min="5423" max="5423" width="13.85546875" style="323" customWidth="1"/>
    <col min="5424" max="5424" width="13.85546875" style="323" bestFit="1" customWidth="1"/>
    <col min="5425" max="5425" width="13.85546875" style="323" customWidth="1"/>
    <col min="5426" max="5426" width="13.85546875" style="323" bestFit="1" customWidth="1"/>
    <col min="5427" max="5427" width="13.85546875" style="323" customWidth="1"/>
    <col min="5428" max="5428" width="13.85546875" style="323" bestFit="1" customWidth="1"/>
    <col min="5429" max="5429" width="13.85546875" style="323" customWidth="1"/>
    <col min="5430" max="5430" width="13.85546875" style="323" bestFit="1" customWidth="1"/>
    <col min="5431" max="5431" width="13.85546875" style="323" customWidth="1"/>
    <col min="5432" max="5432" width="13.85546875" style="323" bestFit="1" customWidth="1"/>
    <col min="5433" max="5433" width="13.85546875" style="323" customWidth="1"/>
    <col min="5434" max="5434" width="13.85546875" style="323" bestFit="1" customWidth="1"/>
    <col min="5435" max="5435" width="13.85546875" style="323" customWidth="1"/>
    <col min="5436" max="5436" width="13.85546875" style="323" bestFit="1" customWidth="1"/>
    <col min="5437" max="5437" width="13.85546875" style="323" customWidth="1"/>
    <col min="5438" max="5438" width="13.85546875" style="323" bestFit="1" customWidth="1"/>
    <col min="5439" max="5439" width="13.85546875" style="323" customWidth="1"/>
    <col min="5440" max="5440" width="13.85546875" style="323" bestFit="1" customWidth="1"/>
    <col min="5441" max="5441" width="13.85546875" style="323" customWidth="1"/>
    <col min="5442" max="5442" width="13.85546875" style="323" bestFit="1" customWidth="1"/>
    <col min="544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9" width="11.42578125" style="323" customWidth="1"/>
    <col min="5640" max="5643" width="10.85546875" style="323" customWidth="1"/>
    <col min="5644" max="5655" width="11.5703125" style="323" customWidth="1"/>
    <col min="5656" max="5659" width="13.85546875" style="323" customWidth="1"/>
    <col min="5660" max="5660" width="13.85546875" style="323" bestFit="1" customWidth="1"/>
    <col min="5661" max="5661" width="13.85546875" style="323" customWidth="1"/>
    <col min="5662" max="5662" width="13.85546875" style="323" bestFit="1" customWidth="1"/>
    <col min="5663" max="5663" width="13.85546875" style="323" customWidth="1"/>
    <col min="5664" max="5664" width="13.85546875" style="323" bestFit="1" customWidth="1"/>
    <col min="5665" max="5665" width="13.85546875" style="323" customWidth="1"/>
    <col min="5666" max="5666" width="13.85546875" style="323" bestFit="1" customWidth="1"/>
    <col min="5667" max="5667" width="13.85546875" style="323" customWidth="1"/>
    <col min="5668" max="5668" width="13.85546875" style="323" bestFit="1" customWidth="1"/>
    <col min="5669" max="5669" width="13.85546875" style="323" customWidth="1"/>
    <col min="5670" max="5670" width="13.85546875" style="323" bestFit="1" customWidth="1"/>
    <col min="5671" max="5671" width="13.85546875" style="323" customWidth="1"/>
    <col min="5672" max="5672" width="13.85546875" style="323" bestFit="1" customWidth="1"/>
    <col min="5673" max="5673" width="13.85546875" style="323" customWidth="1"/>
    <col min="5674" max="5674" width="13.85546875" style="323" bestFit="1" customWidth="1"/>
    <col min="5675" max="5675" width="13.85546875" style="323" customWidth="1"/>
    <col min="5676" max="5676" width="13.85546875" style="323" bestFit="1" customWidth="1"/>
    <col min="5677" max="5677" width="13.85546875" style="323" customWidth="1"/>
    <col min="5678" max="5678" width="13.85546875" style="323" bestFit="1" customWidth="1"/>
    <col min="5679" max="5679" width="13.85546875" style="323" customWidth="1"/>
    <col min="5680" max="5680" width="13.85546875" style="323" bestFit="1" customWidth="1"/>
    <col min="5681" max="5681" width="13.85546875" style="323" customWidth="1"/>
    <col min="5682" max="5682" width="13.85546875" style="323" bestFit="1" customWidth="1"/>
    <col min="5683" max="5683" width="13.85546875" style="323" customWidth="1"/>
    <col min="5684" max="5684" width="13.85546875" style="323" bestFit="1" customWidth="1"/>
    <col min="5685" max="5685" width="13.85546875" style="323" customWidth="1"/>
    <col min="5686" max="5686" width="13.85546875" style="323" bestFit="1" customWidth="1"/>
    <col min="5687" max="5687" width="13.85546875" style="323" customWidth="1"/>
    <col min="5688" max="5688" width="13.85546875" style="323" bestFit="1" customWidth="1"/>
    <col min="5689" max="5689" width="13.85546875" style="323" customWidth="1"/>
    <col min="5690" max="5690" width="13.85546875" style="323" bestFit="1" customWidth="1"/>
    <col min="5691" max="5691" width="13.85546875" style="323" customWidth="1"/>
    <col min="5692" max="5692" width="13.85546875" style="323" bestFit="1" customWidth="1"/>
    <col min="5693" max="5693" width="13.85546875" style="323" customWidth="1"/>
    <col min="5694" max="5694" width="13.85546875" style="323" bestFit="1" customWidth="1"/>
    <col min="5695" max="5695" width="13.85546875" style="323" customWidth="1"/>
    <col min="5696" max="5696" width="13.85546875" style="323" bestFit="1" customWidth="1"/>
    <col min="5697" max="5697" width="13.85546875" style="323" customWidth="1"/>
    <col min="5698" max="5698" width="13.85546875" style="323" bestFit="1" customWidth="1"/>
    <col min="569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5" width="11.42578125" style="323" customWidth="1"/>
    <col min="5896" max="5899" width="10.85546875" style="323" customWidth="1"/>
    <col min="5900" max="5911" width="11.5703125" style="323" customWidth="1"/>
    <col min="5912" max="5915" width="13.85546875" style="323" customWidth="1"/>
    <col min="5916" max="5916" width="13.85546875" style="323" bestFit="1" customWidth="1"/>
    <col min="5917" max="5917" width="13.85546875" style="323" customWidth="1"/>
    <col min="5918" max="5918" width="13.85546875" style="323" bestFit="1" customWidth="1"/>
    <col min="5919" max="5919" width="13.85546875" style="323" customWidth="1"/>
    <col min="5920" max="5920" width="13.85546875" style="323" bestFit="1" customWidth="1"/>
    <col min="5921" max="5921" width="13.85546875" style="323" customWidth="1"/>
    <col min="5922" max="5922" width="13.85546875" style="323" bestFit="1" customWidth="1"/>
    <col min="5923" max="5923" width="13.85546875" style="323" customWidth="1"/>
    <col min="5924" max="5924" width="13.85546875" style="323" bestFit="1" customWidth="1"/>
    <col min="5925" max="5925" width="13.85546875" style="323" customWidth="1"/>
    <col min="5926" max="5926" width="13.85546875" style="323" bestFit="1" customWidth="1"/>
    <col min="5927" max="5927" width="13.85546875" style="323" customWidth="1"/>
    <col min="5928" max="5928" width="13.85546875" style="323" bestFit="1" customWidth="1"/>
    <col min="5929" max="5929" width="13.85546875" style="323" customWidth="1"/>
    <col min="5930" max="5930" width="13.85546875" style="323" bestFit="1" customWidth="1"/>
    <col min="5931" max="5931" width="13.85546875" style="323" customWidth="1"/>
    <col min="5932" max="5932" width="13.85546875" style="323" bestFit="1" customWidth="1"/>
    <col min="5933" max="5933" width="13.85546875" style="323" customWidth="1"/>
    <col min="5934" max="5934" width="13.85546875" style="323" bestFit="1" customWidth="1"/>
    <col min="5935" max="5935" width="13.85546875" style="323" customWidth="1"/>
    <col min="5936" max="5936" width="13.85546875" style="323" bestFit="1" customWidth="1"/>
    <col min="5937" max="5937" width="13.85546875" style="323" customWidth="1"/>
    <col min="5938" max="5938" width="13.85546875" style="323" bestFit="1" customWidth="1"/>
    <col min="5939" max="5939" width="13.85546875" style="323" customWidth="1"/>
    <col min="5940" max="5940" width="13.85546875" style="323" bestFit="1" customWidth="1"/>
    <col min="5941" max="5941" width="13.85546875" style="323" customWidth="1"/>
    <col min="5942" max="5942" width="13.85546875" style="323" bestFit="1" customWidth="1"/>
    <col min="5943" max="5943" width="13.85546875" style="323" customWidth="1"/>
    <col min="5944" max="5944" width="13.85546875" style="323" bestFit="1" customWidth="1"/>
    <col min="5945" max="5945" width="13.85546875" style="323" customWidth="1"/>
    <col min="5946" max="5946" width="13.85546875" style="323" bestFit="1" customWidth="1"/>
    <col min="5947" max="5947" width="13.85546875" style="323" customWidth="1"/>
    <col min="5948" max="5948" width="13.85546875" style="323" bestFit="1" customWidth="1"/>
    <col min="5949" max="5949" width="13.85546875" style="323" customWidth="1"/>
    <col min="5950" max="5950" width="13.85546875" style="323" bestFit="1" customWidth="1"/>
    <col min="5951" max="5951" width="13.85546875" style="323" customWidth="1"/>
    <col min="5952" max="5952" width="13.85546875" style="323" bestFit="1" customWidth="1"/>
    <col min="5953" max="5953" width="13.85546875" style="323" customWidth="1"/>
    <col min="5954" max="5954" width="13.85546875" style="323" bestFit="1" customWidth="1"/>
    <col min="595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1" width="11.42578125" style="323" customWidth="1"/>
    <col min="6152" max="6155" width="10.85546875" style="323" customWidth="1"/>
    <col min="6156" max="6167" width="11.5703125" style="323" customWidth="1"/>
    <col min="6168" max="6171" width="13.85546875" style="323" customWidth="1"/>
    <col min="6172" max="6172" width="13.85546875" style="323" bestFit="1" customWidth="1"/>
    <col min="6173" max="6173" width="13.85546875" style="323" customWidth="1"/>
    <col min="6174" max="6174" width="13.85546875" style="323" bestFit="1" customWidth="1"/>
    <col min="6175" max="6175" width="13.85546875" style="323" customWidth="1"/>
    <col min="6176" max="6176" width="13.85546875" style="323" bestFit="1" customWidth="1"/>
    <col min="6177" max="6177" width="13.85546875" style="323" customWidth="1"/>
    <col min="6178" max="6178" width="13.85546875" style="323" bestFit="1" customWidth="1"/>
    <col min="6179" max="6179" width="13.85546875" style="323" customWidth="1"/>
    <col min="6180" max="6180" width="13.85546875" style="323" bestFit="1" customWidth="1"/>
    <col min="6181" max="6181" width="13.85546875" style="323" customWidth="1"/>
    <col min="6182" max="6182" width="13.85546875" style="323" bestFit="1" customWidth="1"/>
    <col min="6183" max="6183" width="13.85546875" style="323" customWidth="1"/>
    <col min="6184" max="6184" width="13.85546875" style="323" bestFit="1" customWidth="1"/>
    <col min="6185" max="6185" width="13.85546875" style="323" customWidth="1"/>
    <col min="6186" max="6186" width="13.85546875" style="323" bestFit="1" customWidth="1"/>
    <col min="6187" max="6187" width="13.85546875" style="323" customWidth="1"/>
    <col min="6188" max="6188" width="13.85546875" style="323" bestFit="1" customWidth="1"/>
    <col min="6189" max="6189" width="13.85546875" style="323" customWidth="1"/>
    <col min="6190" max="6190" width="13.85546875" style="323" bestFit="1" customWidth="1"/>
    <col min="6191" max="6191" width="13.85546875" style="323" customWidth="1"/>
    <col min="6192" max="6192" width="13.85546875" style="323" bestFit="1" customWidth="1"/>
    <col min="6193" max="6193" width="13.85546875" style="323" customWidth="1"/>
    <col min="6194" max="6194" width="13.85546875" style="323" bestFit="1" customWidth="1"/>
    <col min="6195" max="6195" width="13.85546875" style="323" customWidth="1"/>
    <col min="6196" max="6196" width="13.85546875" style="323" bestFit="1" customWidth="1"/>
    <col min="6197" max="6197" width="13.85546875" style="323" customWidth="1"/>
    <col min="6198" max="6198" width="13.85546875" style="323" bestFit="1" customWidth="1"/>
    <col min="6199" max="6199" width="13.85546875" style="323" customWidth="1"/>
    <col min="6200" max="6200" width="13.85546875" style="323" bestFit="1" customWidth="1"/>
    <col min="6201" max="6201" width="13.85546875" style="323" customWidth="1"/>
    <col min="6202" max="6202" width="13.85546875" style="323" bestFit="1" customWidth="1"/>
    <col min="6203" max="6203" width="13.85546875" style="323" customWidth="1"/>
    <col min="6204" max="6204" width="13.85546875" style="323" bestFit="1" customWidth="1"/>
    <col min="6205" max="6205" width="13.85546875" style="323" customWidth="1"/>
    <col min="6206" max="6206" width="13.85546875" style="323" bestFit="1" customWidth="1"/>
    <col min="6207" max="6207" width="13.85546875" style="323" customWidth="1"/>
    <col min="6208" max="6208" width="13.85546875" style="323" bestFit="1" customWidth="1"/>
    <col min="6209" max="6209" width="13.85546875" style="323" customWidth="1"/>
    <col min="6210" max="6210" width="13.85546875" style="323" bestFit="1" customWidth="1"/>
    <col min="621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7" width="11.42578125" style="323" customWidth="1"/>
    <col min="6408" max="6411" width="10.85546875" style="323" customWidth="1"/>
    <col min="6412" max="6423" width="11.5703125" style="323" customWidth="1"/>
    <col min="6424" max="6427" width="13.85546875" style="323" customWidth="1"/>
    <col min="6428" max="6428" width="13.85546875" style="323" bestFit="1" customWidth="1"/>
    <col min="6429" max="6429" width="13.85546875" style="323" customWidth="1"/>
    <col min="6430" max="6430" width="13.85546875" style="323" bestFit="1" customWidth="1"/>
    <col min="6431" max="6431" width="13.85546875" style="323" customWidth="1"/>
    <col min="6432" max="6432" width="13.85546875" style="323" bestFit="1" customWidth="1"/>
    <col min="6433" max="6433" width="13.85546875" style="323" customWidth="1"/>
    <col min="6434" max="6434" width="13.85546875" style="323" bestFit="1" customWidth="1"/>
    <col min="6435" max="6435" width="13.85546875" style="323" customWidth="1"/>
    <col min="6436" max="6436" width="13.85546875" style="323" bestFit="1" customWidth="1"/>
    <col min="6437" max="6437" width="13.85546875" style="323" customWidth="1"/>
    <col min="6438" max="6438" width="13.85546875" style="323" bestFit="1" customWidth="1"/>
    <col min="6439" max="6439" width="13.85546875" style="323" customWidth="1"/>
    <col min="6440" max="6440" width="13.85546875" style="323" bestFit="1" customWidth="1"/>
    <col min="6441" max="6441" width="13.85546875" style="323" customWidth="1"/>
    <col min="6442" max="6442" width="13.85546875" style="323" bestFit="1" customWidth="1"/>
    <col min="6443" max="6443" width="13.85546875" style="323" customWidth="1"/>
    <col min="6444" max="6444" width="13.85546875" style="323" bestFit="1" customWidth="1"/>
    <col min="6445" max="6445" width="13.85546875" style="323" customWidth="1"/>
    <col min="6446" max="6446" width="13.85546875" style="323" bestFit="1" customWidth="1"/>
    <col min="6447" max="6447" width="13.85546875" style="323" customWidth="1"/>
    <col min="6448" max="6448" width="13.85546875" style="323" bestFit="1" customWidth="1"/>
    <col min="6449" max="6449" width="13.85546875" style="323" customWidth="1"/>
    <col min="6450" max="6450" width="13.85546875" style="323" bestFit="1" customWidth="1"/>
    <col min="6451" max="6451" width="13.85546875" style="323" customWidth="1"/>
    <col min="6452" max="6452" width="13.85546875" style="323" bestFit="1" customWidth="1"/>
    <col min="6453" max="6453" width="13.85546875" style="323" customWidth="1"/>
    <col min="6454" max="6454" width="13.85546875" style="323" bestFit="1" customWidth="1"/>
    <col min="6455" max="6455" width="13.85546875" style="323" customWidth="1"/>
    <col min="6456" max="6456" width="13.85546875" style="323" bestFit="1" customWidth="1"/>
    <col min="6457" max="6457" width="13.85546875" style="323" customWidth="1"/>
    <col min="6458" max="6458" width="13.85546875" style="323" bestFit="1" customWidth="1"/>
    <col min="6459" max="6459" width="13.85546875" style="323" customWidth="1"/>
    <col min="6460" max="6460" width="13.85546875" style="323" bestFit="1" customWidth="1"/>
    <col min="6461" max="6461" width="13.85546875" style="323" customWidth="1"/>
    <col min="6462" max="6462" width="13.85546875" style="323" bestFit="1" customWidth="1"/>
    <col min="6463" max="6463" width="13.85546875" style="323" customWidth="1"/>
    <col min="6464" max="6464" width="13.85546875" style="323" bestFit="1" customWidth="1"/>
    <col min="6465" max="6465" width="13.85546875" style="323" customWidth="1"/>
    <col min="6466" max="6466" width="13.85546875" style="323" bestFit="1" customWidth="1"/>
    <col min="646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3" width="11.42578125" style="323" customWidth="1"/>
    <col min="6664" max="6667" width="10.85546875" style="323" customWidth="1"/>
    <col min="6668" max="6679" width="11.5703125" style="323" customWidth="1"/>
    <col min="6680" max="6683" width="13.85546875" style="323" customWidth="1"/>
    <col min="6684" max="6684" width="13.85546875" style="323" bestFit="1" customWidth="1"/>
    <col min="6685" max="6685" width="13.85546875" style="323" customWidth="1"/>
    <col min="6686" max="6686" width="13.85546875" style="323" bestFit="1" customWidth="1"/>
    <col min="6687" max="6687" width="13.85546875" style="323" customWidth="1"/>
    <col min="6688" max="6688" width="13.85546875" style="323" bestFit="1" customWidth="1"/>
    <col min="6689" max="6689" width="13.85546875" style="323" customWidth="1"/>
    <col min="6690" max="6690" width="13.85546875" style="323" bestFit="1" customWidth="1"/>
    <col min="6691" max="6691" width="13.85546875" style="323" customWidth="1"/>
    <col min="6692" max="6692" width="13.85546875" style="323" bestFit="1" customWidth="1"/>
    <col min="6693" max="6693" width="13.85546875" style="323" customWidth="1"/>
    <col min="6694" max="6694" width="13.85546875" style="323" bestFit="1" customWidth="1"/>
    <col min="6695" max="6695" width="13.85546875" style="323" customWidth="1"/>
    <col min="6696" max="6696" width="13.85546875" style="323" bestFit="1" customWidth="1"/>
    <col min="6697" max="6697" width="13.85546875" style="323" customWidth="1"/>
    <col min="6698" max="6698" width="13.85546875" style="323" bestFit="1" customWidth="1"/>
    <col min="6699" max="6699" width="13.85546875" style="323" customWidth="1"/>
    <col min="6700" max="6700" width="13.85546875" style="323" bestFit="1" customWidth="1"/>
    <col min="6701" max="6701" width="13.85546875" style="323" customWidth="1"/>
    <col min="6702" max="6702" width="13.85546875" style="323" bestFit="1" customWidth="1"/>
    <col min="6703" max="6703" width="13.85546875" style="323" customWidth="1"/>
    <col min="6704" max="6704" width="13.85546875" style="323" bestFit="1" customWidth="1"/>
    <col min="6705" max="6705" width="13.85546875" style="323" customWidth="1"/>
    <col min="6706" max="6706" width="13.85546875" style="323" bestFit="1" customWidth="1"/>
    <col min="6707" max="6707" width="13.85546875" style="323" customWidth="1"/>
    <col min="6708" max="6708" width="13.85546875" style="323" bestFit="1" customWidth="1"/>
    <col min="6709" max="6709" width="13.85546875" style="323" customWidth="1"/>
    <col min="6710" max="6710" width="13.85546875" style="323" bestFit="1" customWidth="1"/>
    <col min="6711" max="6711" width="13.85546875" style="323" customWidth="1"/>
    <col min="6712" max="6712" width="13.85546875" style="323" bestFit="1" customWidth="1"/>
    <col min="6713" max="6713" width="13.85546875" style="323" customWidth="1"/>
    <col min="6714" max="6714" width="13.85546875" style="323" bestFit="1" customWidth="1"/>
    <col min="6715" max="6715" width="13.85546875" style="323" customWidth="1"/>
    <col min="6716" max="6716" width="13.85546875" style="323" bestFit="1" customWidth="1"/>
    <col min="6717" max="6717" width="13.85546875" style="323" customWidth="1"/>
    <col min="6718" max="6718" width="13.85546875" style="323" bestFit="1" customWidth="1"/>
    <col min="6719" max="6719" width="13.85546875" style="323" customWidth="1"/>
    <col min="6720" max="6720" width="13.85546875" style="323" bestFit="1" customWidth="1"/>
    <col min="6721" max="6721" width="13.85546875" style="323" customWidth="1"/>
    <col min="6722" max="6722" width="13.85546875" style="323" bestFit="1" customWidth="1"/>
    <col min="672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9" width="11.42578125" style="323" customWidth="1"/>
    <col min="6920" max="6923" width="10.85546875" style="323" customWidth="1"/>
    <col min="6924" max="6935" width="11.5703125" style="323" customWidth="1"/>
    <col min="6936" max="6939" width="13.85546875" style="323" customWidth="1"/>
    <col min="6940" max="6940" width="13.85546875" style="323" bestFit="1" customWidth="1"/>
    <col min="6941" max="6941" width="13.85546875" style="323" customWidth="1"/>
    <col min="6942" max="6942" width="13.85546875" style="323" bestFit="1" customWidth="1"/>
    <col min="6943" max="6943" width="13.85546875" style="323" customWidth="1"/>
    <col min="6944" max="6944" width="13.85546875" style="323" bestFit="1" customWidth="1"/>
    <col min="6945" max="6945" width="13.85546875" style="323" customWidth="1"/>
    <col min="6946" max="6946" width="13.85546875" style="323" bestFit="1" customWidth="1"/>
    <col min="6947" max="6947" width="13.85546875" style="323" customWidth="1"/>
    <col min="6948" max="6948" width="13.85546875" style="323" bestFit="1" customWidth="1"/>
    <col min="6949" max="6949" width="13.85546875" style="323" customWidth="1"/>
    <col min="6950" max="6950" width="13.85546875" style="323" bestFit="1" customWidth="1"/>
    <col min="6951" max="6951" width="13.85546875" style="323" customWidth="1"/>
    <col min="6952" max="6952" width="13.85546875" style="323" bestFit="1" customWidth="1"/>
    <col min="6953" max="6953" width="13.85546875" style="323" customWidth="1"/>
    <col min="6954" max="6954" width="13.85546875" style="323" bestFit="1" customWidth="1"/>
    <col min="6955" max="6955" width="13.85546875" style="323" customWidth="1"/>
    <col min="6956" max="6956" width="13.85546875" style="323" bestFit="1" customWidth="1"/>
    <col min="6957" max="6957" width="13.85546875" style="323" customWidth="1"/>
    <col min="6958" max="6958" width="13.85546875" style="323" bestFit="1" customWidth="1"/>
    <col min="6959" max="6959" width="13.85546875" style="323" customWidth="1"/>
    <col min="6960" max="6960" width="13.85546875" style="323" bestFit="1" customWidth="1"/>
    <col min="6961" max="6961" width="13.85546875" style="323" customWidth="1"/>
    <col min="6962" max="6962" width="13.85546875" style="323" bestFit="1" customWidth="1"/>
    <col min="6963" max="6963" width="13.85546875" style="323" customWidth="1"/>
    <col min="6964" max="6964" width="13.85546875" style="323" bestFit="1" customWidth="1"/>
    <col min="6965" max="6965" width="13.85546875" style="323" customWidth="1"/>
    <col min="6966" max="6966" width="13.85546875" style="323" bestFit="1" customWidth="1"/>
    <col min="6967" max="6967" width="13.85546875" style="323" customWidth="1"/>
    <col min="6968" max="6968" width="13.85546875" style="323" bestFit="1" customWidth="1"/>
    <col min="6969" max="6969" width="13.85546875" style="323" customWidth="1"/>
    <col min="6970" max="6970" width="13.85546875" style="323" bestFit="1" customWidth="1"/>
    <col min="6971" max="6971" width="13.85546875" style="323" customWidth="1"/>
    <col min="6972" max="6972" width="13.85546875" style="323" bestFit="1" customWidth="1"/>
    <col min="6973" max="6973" width="13.85546875" style="323" customWidth="1"/>
    <col min="6974" max="6974" width="13.85546875" style="323" bestFit="1" customWidth="1"/>
    <col min="6975" max="6975" width="13.85546875" style="323" customWidth="1"/>
    <col min="6976" max="6976" width="13.85546875" style="323" bestFit="1" customWidth="1"/>
    <col min="6977" max="6977" width="13.85546875" style="323" customWidth="1"/>
    <col min="6978" max="6978" width="13.85546875" style="323" bestFit="1" customWidth="1"/>
    <col min="697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5" width="11.42578125" style="323" customWidth="1"/>
    <col min="7176" max="7179" width="10.85546875" style="323" customWidth="1"/>
    <col min="7180" max="7191" width="11.5703125" style="323" customWidth="1"/>
    <col min="7192" max="7195" width="13.85546875" style="323" customWidth="1"/>
    <col min="7196" max="7196" width="13.85546875" style="323" bestFit="1" customWidth="1"/>
    <col min="7197" max="7197" width="13.85546875" style="323" customWidth="1"/>
    <col min="7198" max="7198" width="13.85546875" style="323" bestFit="1" customWidth="1"/>
    <col min="7199" max="7199" width="13.85546875" style="323" customWidth="1"/>
    <col min="7200" max="7200" width="13.85546875" style="323" bestFit="1" customWidth="1"/>
    <col min="7201" max="7201" width="13.85546875" style="323" customWidth="1"/>
    <col min="7202" max="7202" width="13.85546875" style="323" bestFit="1" customWidth="1"/>
    <col min="7203" max="7203" width="13.85546875" style="323" customWidth="1"/>
    <col min="7204" max="7204" width="13.85546875" style="323" bestFit="1" customWidth="1"/>
    <col min="7205" max="7205" width="13.85546875" style="323" customWidth="1"/>
    <col min="7206" max="7206" width="13.85546875" style="323" bestFit="1" customWidth="1"/>
    <col min="7207" max="7207" width="13.85546875" style="323" customWidth="1"/>
    <col min="7208" max="7208" width="13.85546875" style="323" bestFit="1" customWidth="1"/>
    <col min="7209" max="7209" width="13.85546875" style="323" customWidth="1"/>
    <col min="7210" max="7210" width="13.85546875" style="323" bestFit="1" customWidth="1"/>
    <col min="7211" max="7211" width="13.85546875" style="323" customWidth="1"/>
    <col min="7212" max="7212" width="13.85546875" style="323" bestFit="1" customWidth="1"/>
    <col min="7213" max="7213" width="13.85546875" style="323" customWidth="1"/>
    <col min="7214" max="7214" width="13.85546875" style="323" bestFit="1" customWidth="1"/>
    <col min="7215" max="7215" width="13.85546875" style="323" customWidth="1"/>
    <col min="7216" max="7216" width="13.85546875" style="323" bestFit="1" customWidth="1"/>
    <col min="7217" max="7217" width="13.85546875" style="323" customWidth="1"/>
    <col min="7218" max="7218" width="13.85546875" style="323" bestFit="1" customWidth="1"/>
    <col min="7219" max="7219" width="13.85546875" style="323" customWidth="1"/>
    <col min="7220" max="7220" width="13.85546875" style="323" bestFit="1" customWidth="1"/>
    <col min="7221" max="7221" width="13.85546875" style="323" customWidth="1"/>
    <col min="7222" max="7222" width="13.85546875" style="323" bestFit="1" customWidth="1"/>
    <col min="7223" max="7223" width="13.85546875" style="323" customWidth="1"/>
    <col min="7224" max="7224" width="13.85546875" style="323" bestFit="1" customWidth="1"/>
    <col min="7225" max="7225" width="13.85546875" style="323" customWidth="1"/>
    <col min="7226" max="7226" width="13.85546875" style="323" bestFit="1" customWidth="1"/>
    <col min="7227" max="7227" width="13.85546875" style="323" customWidth="1"/>
    <col min="7228" max="7228" width="13.85546875" style="323" bestFit="1" customWidth="1"/>
    <col min="7229" max="7229" width="13.85546875" style="323" customWidth="1"/>
    <col min="7230" max="7230" width="13.85546875" style="323" bestFit="1" customWidth="1"/>
    <col min="7231" max="7231" width="13.85546875" style="323" customWidth="1"/>
    <col min="7232" max="7232" width="13.85546875" style="323" bestFit="1" customWidth="1"/>
    <col min="7233" max="7233" width="13.85546875" style="323" customWidth="1"/>
    <col min="7234" max="7234" width="13.85546875" style="323" bestFit="1" customWidth="1"/>
    <col min="723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1" width="11.42578125" style="323" customWidth="1"/>
    <col min="7432" max="7435" width="10.85546875" style="323" customWidth="1"/>
    <col min="7436" max="7447" width="11.5703125" style="323" customWidth="1"/>
    <col min="7448" max="7451" width="13.85546875" style="323" customWidth="1"/>
    <col min="7452" max="7452" width="13.85546875" style="323" bestFit="1" customWidth="1"/>
    <col min="7453" max="7453" width="13.85546875" style="323" customWidth="1"/>
    <col min="7454" max="7454" width="13.85546875" style="323" bestFit="1" customWidth="1"/>
    <col min="7455" max="7455" width="13.85546875" style="323" customWidth="1"/>
    <col min="7456" max="7456" width="13.85546875" style="323" bestFit="1" customWidth="1"/>
    <col min="7457" max="7457" width="13.85546875" style="323" customWidth="1"/>
    <col min="7458" max="7458" width="13.85546875" style="323" bestFit="1" customWidth="1"/>
    <col min="7459" max="7459" width="13.85546875" style="323" customWidth="1"/>
    <col min="7460" max="7460" width="13.85546875" style="323" bestFit="1" customWidth="1"/>
    <col min="7461" max="7461" width="13.85546875" style="323" customWidth="1"/>
    <col min="7462" max="7462" width="13.85546875" style="323" bestFit="1" customWidth="1"/>
    <col min="7463" max="7463" width="13.85546875" style="323" customWidth="1"/>
    <col min="7464" max="7464" width="13.85546875" style="323" bestFit="1" customWidth="1"/>
    <col min="7465" max="7465" width="13.85546875" style="323" customWidth="1"/>
    <col min="7466" max="7466" width="13.85546875" style="323" bestFit="1" customWidth="1"/>
    <col min="7467" max="7467" width="13.85546875" style="323" customWidth="1"/>
    <col min="7468" max="7468" width="13.85546875" style="323" bestFit="1" customWidth="1"/>
    <col min="7469" max="7469" width="13.85546875" style="323" customWidth="1"/>
    <col min="7470" max="7470" width="13.85546875" style="323" bestFit="1" customWidth="1"/>
    <col min="7471" max="7471" width="13.85546875" style="323" customWidth="1"/>
    <col min="7472" max="7472" width="13.85546875" style="323" bestFit="1" customWidth="1"/>
    <col min="7473" max="7473" width="13.85546875" style="323" customWidth="1"/>
    <col min="7474" max="7474" width="13.85546875" style="323" bestFit="1" customWidth="1"/>
    <col min="7475" max="7475" width="13.85546875" style="323" customWidth="1"/>
    <col min="7476" max="7476" width="13.85546875" style="323" bestFit="1" customWidth="1"/>
    <col min="7477" max="7477" width="13.85546875" style="323" customWidth="1"/>
    <col min="7478" max="7478" width="13.85546875" style="323" bestFit="1" customWidth="1"/>
    <col min="7479" max="7479" width="13.85546875" style="323" customWidth="1"/>
    <col min="7480" max="7480" width="13.85546875" style="323" bestFit="1" customWidth="1"/>
    <col min="7481" max="7481" width="13.85546875" style="323" customWidth="1"/>
    <col min="7482" max="7482" width="13.85546875" style="323" bestFit="1" customWidth="1"/>
    <col min="7483" max="7483" width="13.85546875" style="323" customWidth="1"/>
    <col min="7484" max="7484" width="13.85546875" style="323" bestFit="1" customWidth="1"/>
    <col min="7485" max="7485" width="13.85546875" style="323" customWidth="1"/>
    <col min="7486" max="7486" width="13.85546875" style="323" bestFit="1" customWidth="1"/>
    <col min="7487" max="7487" width="13.85546875" style="323" customWidth="1"/>
    <col min="7488" max="7488" width="13.85546875" style="323" bestFit="1" customWidth="1"/>
    <col min="7489" max="7489" width="13.85546875" style="323" customWidth="1"/>
    <col min="7490" max="7490" width="13.85546875" style="323" bestFit="1" customWidth="1"/>
    <col min="749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7" width="11.42578125" style="323" customWidth="1"/>
    <col min="7688" max="7691" width="10.85546875" style="323" customWidth="1"/>
    <col min="7692" max="7703" width="11.5703125" style="323" customWidth="1"/>
    <col min="7704" max="7707" width="13.85546875" style="323" customWidth="1"/>
    <col min="7708" max="7708" width="13.85546875" style="323" bestFit="1" customWidth="1"/>
    <col min="7709" max="7709" width="13.85546875" style="323" customWidth="1"/>
    <col min="7710" max="7710" width="13.85546875" style="323" bestFit="1" customWidth="1"/>
    <col min="7711" max="7711" width="13.85546875" style="323" customWidth="1"/>
    <col min="7712" max="7712" width="13.85546875" style="323" bestFit="1" customWidth="1"/>
    <col min="7713" max="7713" width="13.85546875" style="323" customWidth="1"/>
    <col min="7714" max="7714" width="13.85546875" style="323" bestFit="1" customWidth="1"/>
    <col min="7715" max="7715" width="13.85546875" style="323" customWidth="1"/>
    <col min="7716" max="7716" width="13.85546875" style="323" bestFit="1" customWidth="1"/>
    <col min="7717" max="7717" width="13.85546875" style="323" customWidth="1"/>
    <col min="7718" max="7718" width="13.85546875" style="323" bestFit="1" customWidth="1"/>
    <col min="7719" max="7719" width="13.85546875" style="323" customWidth="1"/>
    <col min="7720" max="7720" width="13.85546875" style="323" bestFit="1" customWidth="1"/>
    <col min="7721" max="7721" width="13.85546875" style="323" customWidth="1"/>
    <col min="7722" max="7722" width="13.85546875" style="323" bestFit="1" customWidth="1"/>
    <col min="7723" max="7723" width="13.85546875" style="323" customWidth="1"/>
    <col min="7724" max="7724" width="13.85546875" style="323" bestFit="1" customWidth="1"/>
    <col min="7725" max="7725" width="13.85546875" style="323" customWidth="1"/>
    <col min="7726" max="7726" width="13.85546875" style="323" bestFit="1" customWidth="1"/>
    <col min="7727" max="7727" width="13.85546875" style="323" customWidth="1"/>
    <col min="7728" max="7728" width="13.85546875" style="323" bestFit="1" customWidth="1"/>
    <col min="7729" max="7729" width="13.85546875" style="323" customWidth="1"/>
    <col min="7730" max="7730" width="13.85546875" style="323" bestFit="1" customWidth="1"/>
    <col min="7731" max="7731" width="13.85546875" style="323" customWidth="1"/>
    <col min="7732" max="7732" width="13.85546875" style="323" bestFit="1" customWidth="1"/>
    <col min="7733" max="7733" width="13.85546875" style="323" customWidth="1"/>
    <col min="7734" max="7734" width="13.85546875" style="323" bestFit="1" customWidth="1"/>
    <col min="7735" max="7735" width="13.85546875" style="323" customWidth="1"/>
    <col min="7736" max="7736" width="13.85546875" style="323" bestFit="1" customWidth="1"/>
    <col min="7737" max="7737" width="13.85546875" style="323" customWidth="1"/>
    <col min="7738" max="7738" width="13.85546875" style="323" bestFit="1" customWidth="1"/>
    <col min="7739" max="7739" width="13.85546875" style="323" customWidth="1"/>
    <col min="7740" max="7740" width="13.85546875" style="323" bestFit="1" customWidth="1"/>
    <col min="7741" max="7741" width="13.85546875" style="323" customWidth="1"/>
    <col min="7742" max="7742" width="13.85546875" style="323" bestFit="1" customWidth="1"/>
    <col min="7743" max="7743" width="13.85546875" style="323" customWidth="1"/>
    <col min="7744" max="7744" width="13.85546875" style="323" bestFit="1" customWidth="1"/>
    <col min="7745" max="7745" width="13.85546875" style="323" customWidth="1"/>
    <col min="7746" max="7746" width="13.85546875" style="323" bestFit="1" customWidth="1"/>
    <col min="774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3" width="11.42578125" style="323" customWidth="1"/>
    <col min="7944" max="7947" width="10.85546875" style="323" customWidth="1"/>
    <col min="7948" max="7959" width="11.5703125" style="323" customWidth="1"/>
    <col min="7960" max="7963" width="13.85546875" style="323" customWidth="1"/>
    <col min="7964" max="7964" width="13.85546875" style="323" bestFit="1" customWidth="1"/>
    <col min="7965" max="7965" width="13.85546875" style="323" customWidth="1"/>
    <col min="7966" max="7966" width="13.85546875" style="323" bestFit="1" customWidth="1"/>
    <col min="7967" max="7967" width="13.85546875" style="323" customWidth="1"/>
    <col min="7968" max="7968" width="13.85546875" style="323" bestFit="1" customWidth="1"/>
    <col min="7969" max="7969" width="13.85546875" style="323" customWidth="1"/>
    <col min="7970" max="7970" width="13.85546875" style="323" bestFit="1" customWidth="1"/>
    <col min="7971" max="7971" width="13.85546875" style="323" customWidth="1"/>
    <col min="7972" max="7972" width="13.85546875" style="323" bestFit="1" customWidth="1"/>
    <col min="7973" max="7973" width="13.85546875" style="323" customWidth="1"/>
    <col min="7974" max="7974" width="13.85546875" style="323" bestFit="1" customWidth="1"/>
    <col min="7975" max="7975" width="13.85546875" style="323" customWidth="1"/>
    <col min="7976" max="7976" width="13.85546875" style="323" bestFit="1" customWidth="1"/>
    <col min="7977" max="7977" width="13.85546875" style="323" customWidth="1"/>
    <col min="7978" max="7978" width="13.85546875" style="323" bestFit="1" customWidth="1"/>
    <col min="7979" max="7979" width="13.85546875" style="323" customWidth="1"/>
    <col min="7980" max="7980" width="13.85546875" style="323" bestFit="1" customWidth="1"/>
    <col min="7981" max="7981" width="13.85546875" style="323" customWidth="1"/>
    <col min="7982" max="7982" width="13.85546875" style="323" bestFit="1" customWidth="1"/>
    <col min="7983" max="7983" width="13.85546875" style="323" customWidth="1"/>
    <col min="7984" max="7984" width="13.85546875" style="323" bestFit="1" customWidth="1"/>
    <col min="7985" max="7985" width="13.85546875" style="323" customWidth="1"/>
    <col min="7986" max="7986" width="13.85546875" style="323" bestFit="1" customWidth="1"/>
    <col min="7987" max="7987" width="13.85546875" style="323" customWidth="1"/>
    <col min="7988" max="7988" width="13.85546875" style="323" bestFit="1" customWidth="1"/>
    <col min="7989" max="7989" width="13.85546875" style="323" customWidth="1"/>
    <col min="7990" max="7990" width="13.85546875" style="323" bestFit="1" customWidth="1"/>
    <col min="7991" max="7991" width="13.85546875" style="323" customWidth="1"/>
    <col min="7992" max="7992" width="13.85546875" style="323" bestFit="1" customWidth="1"/>
    <col min="7993" max="7993" width="13.85546875" style="323" customWidth="1"/>
    <col min="7994" max="7994" width="13.85546875" style="323" bestFit="1" customWidth="1"/>
    <col min="7995" max="7995" width="13.85546875" style="323" customWidth="1"/>
    <col min="7996" max="7996" width="13.85546875" style="323" bestFit="1" customWidth="1"/>
    <col min="7997" max="7997" width="13.85546875" style="323" customWidth="1"/>
    <col min="7998" max="7998" width="13.85546875" style="323" bestFit="1" customWidth="1"/>
    <col min="7999" max="7999" width="13.85546875" style="323" customWidth="1"/>
    <col min="8000" max="8000" width="13.85546875" style="323" bestFit="1" customWidth="1"/>
    <col min="8001" max="8001" width="13.85546875" style="323" customWidth="1"/>
    <col min="8002" max="8002" width="13.85546875" style="323" bestFit="1" customWidth="1"/>
    <col min="800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9" width="11.42578125" style="323" customWidth="1"/>
    <col min="8200" max="8203" width="10.85546875" style="323" customWidth="1"/>
    <col min="8204" max="8215" width="11.5703125" style="323" customWidth="1"/>
    <col min="8216" max="8219" width="13.85546875" style="323" customWidth="1"/>
    <col min="8220" max="8220" width="13.85546875" style="323" bestFit="1" customWidth="1"/>
    <col min="8221" max="8221" width="13.85546875" style="323" customWidth="1"/>
    <col min="8222" max="8222" width="13.85546875" style="323" bestFit="1" customWidth="1"/>
    <col min="8223" max="8223" width="13.85546875" style="323" customWidth="1"/>
    <col min="8224" max="8224" width="13.85546875" style="323" bestFit="1" customWidth="1"/>
    <col min="8225" max="8225" width="13.85546875" style="323" customWidth="1"/>
    <col min="8226" max="8226" width="13.85546875" style="323" bestFit="1" customWidth="1"/>
    <col min="8227" max="8227" width="13.85546875" style="323" customWidth="1"/>
    <col min="8228" max="8228" width="13.85546875" style="323" bestFit="1" customWidth="1"/>
    <col min="8229" max="8229" width="13.85546875" style="323" customWidth="1"/>
    <col min="8230" max="8230" width="13.85546875" style="323" bestFit="1" customWidth="1"/>
    <col min="8231" max="8231" width="13.85546875" style="323" customWidth="1"/>
    <col min="8232" max="8232" width="13.85546875" style="323" bestFit="1" customWidth="1"/>
    <col min="8233" max="8233" width="13.85546875" style="323" customWidth="1"/>
    <col min="8234" max="8234" width="13.85546875" style="323" bestFit="1" customWidth="1"/>
    <col min="8235" max="8235" width="13.85546875" style="323" customWidth="1"/>
    <col min="8236" max="8236" width="13.85546875" style="323" bestFit="1" customWidth="1"/>
    <col min="8237" max="8237" width="13.85546875" style="323" customWidth="1"/>
    <col min="8238" max="8238" width="13.85546875" style="323" bestFit="1" customWidth="1"/>
    <col min="8239" max="8239" width="13.85546875" style="323" customWidth="1"/>
    <col min="8240" max="8240" width="13.85546875" style="323" bestFit="1" customWidth="1"/>
    <col min="8241" max="8241" width="13.85546875" style="323" customWidth="1"/>
    <col min="8242" max="8242" width="13.85546875" style="323" bestFit="1" customWidth="1"/>
    <col min="8243" max="8243" width="13.85546875" style="323" customWidth="1"/>
    <col min="8244" max="8244" width="13.85546875" style="323" bestFit="1" customWidth="1"/>
    <col min="8245" max="8245" width="13.85546875" style="323" customWidth="1"/>
    <col min="8246" max="8246" width="13.85546875" style="323" bestFit="1" customWidth="1"/>
    <col min="8247" max="8247" width="13.85546875" style="323" customWidth="1"/>
    <col min="8248" max="8248" width="13.85546875" style="323" bestFit="1" customWidth="1"/>
    <col min="8249" max="8249" width="13.85546875" style="323" customWidth="1"/>
    <col min="8250" max="8250" width="13.85546875" style="323" bestFit="1" customWidth="1"/>
    <col min="8251" max="8251" width="13.85546875" style="323" customWidth="1"/>
    <col min="8252" max="8252" width="13.85546875" style="323" bestFit="1" customWidth="1"/>
    <col min="8253" max="8253" width="13.85546875" style="323" customWidth="1"/>
    <col min="8254" max="8254" width="13.85546875" style="323" bestFit="1" customWidth="1"/>
    <col min="8255" max="8255" width="13.85546875" style="323" customWidth="1"/>
    <col min="8256" max="8256" width="13.85546875" style="323" bestFit="1" customWidth="1"/>
    <col min="8257" max="8257" width="13.85546875" style="323" customWidth="1"/>
    <col min="8258" max="8258" width="13.85546875" style="323" bestFit="1" customWidth="1"/>
    <col min="825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5" width="11.42578125" style="323" customWidth="1"/>
    <col min="8456" max="8459" width="10.85546875" style="323" customWidth="1"/>
    <col min="8460" max="8471" width="11.5703125" style="323" customWidth="1"/>
    <col min="8472" max="8475" width="13.85546875" style="323" customWidth="1"/>
    <col min="8476" max="8476" width="13.85546875" style="323" bestFit="1" customWidth="1"/>
    <col min="8477" max="8477" width="13.85546875" style="323" customWidth="1"/>
    <col min="8478" max="8478" width="13.85546875" style="323" bestFit="1" customWidth="1"/>
    <col min="8479" max="8479" width="13.85546875" style="323" customWidth="1"/>
    <col min="8480" max="8480" width="13.85546875" style="323" bestFit="1" customWidth="1"/>
    <col min="8481" max="8481" width="13.85546875" style="323" customWidth="1"/>
    <col min="8482" max="8482" width="13.85546875" style="323" bestFit="1" customWidth="1"/>
    <col min="8483" max="8483" width="13.85546875" style="323" customWidth="1"/>
    <col min="8484" max="8484" width="13.85546875" style="323" bestFit="1" customWidth="1"/>
    <col min="8485" max="8485" width="13.85546875" style="323" customWidth="1"/>
    <col min="8486" max="8486" width="13.85546875" style="323" bestFit="1" customWidth="1"/>
    <col min="8487" max="8487" width="13.85546875" style="323" customWidth="1"/>
    <col min="8488" max="8488" width="13.85546875" style="323" bestFit="1" customWidth="1"/>
    <col min="8489" max="8489" width="13.85546875" style="323" customWidth="1"/>
    <col min="8490" max="8490" width="13.85546875" style="323" bestFit="1" customWidth="1"/>
    <col min="8491" max="8491" width="13.85546875" style="323" customWidth="1"/>
    <col min="8492" max="8492" width="13.85546875" style="323" bestFit="1" customWidth="1"/>
    <col min="8493" max="8493" width="13.85546875" style="323" customWidth="1"/>
    <col min="8494" max="8494" width="13.85546875" style="323" bestFit="1" customWidth="1"/>
    <col min="8495" max="8495" width="13.85546875" style="323" customWidth="1"/>
    <col min="8496" max="8496" width="13.85546875" style="323" bestFit="1" customWidth="1"/>
    <col min="8497" max="8497" width="13.85546875" style="323" customWidth="1"/>
    <col min="8498" max="8498" width="13.85546875" style="323" bestFit="1" customWidth="1"/>
    <col min="8499" max="8499" width="13.85546875" style="323" customWidth="1"/>
    <col min="8500" max="8500" width="13.85546875" style="323" bestFit="1" customWidth="1"/>
    <col min="8501" max="8501" width="13.85546875" style="323" customWidth="1"/>
    <col min="8502" max="8502" width="13.85546875" style="323" bestFit="1" customWidth="1"/>
    <col min="8503" max="8503" width="13.85546875" style="323" customWidth="1"/>
    <col min="8504" max="8504" width="13.85546875" style="323" bestFit="1" customWidth="1"/>
    <col min="8505" max="8505" width="13.85546875" style="323" customWidth="1"/>
    <col min="8506" max="8506" width="13.85546875" style="323" bestFit="1" customWidth="1"/>
    <col min="8507" max="8507" width="13.85546875" style="323" customWidth="1"/>
    <col min="8508" max="8508" width="13.85546875" style="323" bestFit="1" customWidth="1"/>
    <col min="8509" max="8509" width="13.85546875" style="323" customWidth="1"/>
    <col min="8510" max="8510" width="13.85546875" style="323" bestFit="1" customWidth="1"/>
    <col min="8511" max="8511" width="13.85546875" style="323" customWidth="1"/>
    <col min="8512" max="8512" width="13.85546875" style="323" bestFit="1" customWidth="1"/>
    <col min="8513" max="8513" width="13.85546875" style="323" customWidth="1"/>
    <col min="8514" max="8514" width="13.85546875" style="323" bestFit="1" customWidth="1"/>
    <col min="851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1" width="11.42578125" style="323" customWidth="1"/>
    <col min="8712" max="8715" width="10.85546875" style="323" customWidth="1"/>
    <col min="8716" max="8727" width="11.5703125" style="323" customWidth="1"/>
    <col min="8728" max="8731" width="13.85546875" style="323" customWidth="1"/>
    <col min="8732" max="8732" width="13.85546875" style="323" bestFit="1" customWidth="1"/>
    <col min="8733" max="8733" width="13.85546875" style="323" customWidth="1"/>
    <col min="8734" max="8734" width="13.85546875" style="323" bestFit="1" customWidth="1"/>
    <col min="8735" max="8735" width="13.85546875" style="323" customWidth="1"/>
    <col min="8736" max="8736" width="13.85546875" style="323" bestFit="1" customWidth="1"/>
    <col min="8737" max="8737" width="13.85546875" style="323" customWidth="1"/>
    <col min="8738" max="8738" width="13.85546875" style="323" bestFit="1" customWidth="1"/>
    <col min="8739" max="8739" width="13.85546875" style="323" customWidth="1"/>
    <col min="8740" max="8740" width="13.85546875" style="323" bestFit="1" customWidth="1"/>
    <col min="8741" max="8741" width="13.85546875" style="323" customWidth="1"/>
    <col min="8742" max="8742" width="13.85546875" style="323" bestFit="1" customWidth="1"/>
    <col min="8743" max="8743" width="13.85546875" style="323" customWidth="1"/>
    <col min="8744" max="8744" width="13.85546875" style="323" bestFit="1" customWidth="1"/>
    <col min="8745" max="8745" width="13.85546875" style="323" customWidth="1"/>
    <col min="8746" max="8746" width="13.85546875" style="323" bestFit="1" customWidth="1"/>
    <col min="8747" max="8747" width="13.85546875" style="323" customWidth="1"/>
    <col min="8748" max="8748" width="13.85546875" style="323" bestFit="1" customWidth="1"/>
    <col min="8749" max="8749" width="13.85546875" style="323" customWidth="1"/>
    <col min="8750" max="8750" width="13.85546875" style="323" bestFit="1" customWidth="1"/>
    <col min="8751" max="8751" width="13.85546875" style="323" customWidth="1"/>
    <col min="8752" max="8752" width="13.85546875" style="323" bestFit="1" customWidth="1"/>
    <col min="8753" max="8753" width="13.85546875" style="323" customWidth="1"/>
    <col min="8754" max="8754" width="13.85546875" style="323" bestFit="1" customWidth="1"/>
    <col min="8755" max="8755" width="13.85546875" style="323" customWidth="1"/>
    <col min="8756" max="8756" width="13.85546875" style="323" bestFit="1" customWidth="1"/>
    <col min="8757" max="8757" width="13.85546875" style="323" customWidth="1"/>
    <col min="8758" max="8758" width="13.85546875" style="323" bestFit="1" customWidth="1"/>
    <col min="8759" max="8759" width="13.85546875" style="323" customWidth="1"/>
    <col min="8760" max="8760" width="13.85546875" style="323" bestFit="1" customWidth="1"/>
    <col min="8761" max="8761" width="13.85546875" style="323" customWidth="1"/>
    <col min="8762" max="8762" width="13.85546875" style="323" bestFit="1" customWidth="1"/>
    <col min="8763" max="8763" width="13.85546875" style="323" customWidth="1"/>
    <col min="8764" max="8764" width="13.85546875" style="323" bestFit="1" customWidth="1"/>
    <col min="8765" max="8765" width="13.85546875" style="323" customWidth="1"/>
    <col min="8766" max="8766" width="13.85546875" style="323" bestFit="1" customWidth="1"/>
    <col min="8767" max="8767" width="13.85546875" style="323" customWidth="1"/>
    <col min="8768" max="8768" width="13.85546875" style="323" bestFit="1" customWidth="1"/>
    <col min="8769" max="8769" width="13.85546875" style="323" customWidth="1"/>
    <col min="8770" max="8770" width="13.85546875" style="323" bestFit="1" customWidth="1"/>
    <col min="877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7" width="11.42578125" style="323" customWidth="1"/>
    <col min="8968" max="8971" width="10.85546875" style="323" customWidth="1"/>
    <col min="8972" max="8983" width="11.5703125" style="323" customWidth="1"/>
    <col min="8984" max="8987" width="13.85546875" style="323" customWidth="1"/>
    <col min="8988" max="8988" width="13.85546875" style="323" bestFit="1" customWidth="1"/>
    <col min="8989" max="8989" width="13.85546875" style="323" customWidth="1"/>
    <col min="8990" max="8990" width="13.85546875" style="323" bestFit="1" customWidth="1"/>
    <col min="8991" max="8991" width="13.85546875" style="323" customWidth="1"/>
    <col min="8992" max="8992" width="13.85546875" style="323" bestFit="1" customWidth="1"/>
    <col min="8993" max="8993" width="13.85546875" style="323" customWidth="1"/>
    <col min="8994" max="8994" width="13.85546875" style="323" bestFit="1" customWidth="1"/>
    <col min="8995" max="8995" width="13.85546875" style="323" customWidth="1"/>
    <col min="8996" max="8996" width="13.85546875" style="323" bestFit="1" customWidth="1"/>
    <col min="8997" max="8997" width="13.85546875" style="323" customWidth="1"/>
    <col min="8998" max="8998" width="13.85546875" style="323" bestFit="1" customWidth="1"/>
    <col min="8999" max="8999" width="13.85546875" style="323" customWidth="1"/>
    <col min="9000" max="9000" width="13.85546875" style="323" bestFit="1" customWidth="1"/>
    <col min="9001" max="9001" width="13.85546875" style="323" customWidth="1"/>
    <col min="9002" max="9002" width="13.85546875" style="323" bestFit="1" customWidth="1"/>
    <col min="9003" max="9003" width="13.85546875" style="323" customWidth="1"/>
    <col min="9004" max="9004" width="13.85546875" style="323" bestFit="1" customWidth="1"/>
    <col min="9005" max="9005" width="13.85546875" style="323" customWidth="1"/>
    <col min="9006" max="9006" width="13.85546875" style="323" bestFit="1" customWidth="1"/>
    <col min="9007" max="9007" width="13.85546875" style="323" customWidth="1"/>
    <col min="9008" max="9008" width="13.85546875" style="323" bestFit="1" customWidth="1"/>
    <col min="9009" max="9009" width="13.85546875" style="323" customWidth="1"/>
    <col min="9010" max="9010" width="13.85546875" style="323" bestFit="1" customWidth="1"/>
    <col min="9011" max="9011" width="13.85546875" style="323" customWidth="1"/>
    <col min="9012" max="9012" width="13.85546875" style="323" bestFit="1" customWidth="1"/>
    <col min="9013" max="9013" width="13.85546875" style="323" customWidth="1"/>
    <col min="9014" max="9014" width="13.85546875" style="323" bestFit="1" customWidth="1"/>
    <col min="9015" max="9015" width="13.85546875" style="323" customWidth="1"/>
    <col min="9016" max="9016" width="13.85546875" style="323" bestFit="1" customWidth="1"/>
    <col min="9017" max="9017" width="13.85546875" style="323" customWidth="1"/>
    <col min="9018" max="9018" width="13.85546875" style="323" bestFit="1" customWidth="1"/>
    <col min="9019" max="9019" width="13.85546875" style="323" customWidth="1"/>
    <col min="9020" max="9020" width="13.85546875" style="323" bestFit="1" customWidth="1"/>
    <col min="9021" max="9021" width="13.85546875" style="323" customWidth="1"/>
    <col min="9022" max="9022" width="13.85546875" style="323" bestFit="1" customWidth="1"/>
    <col min="9023" max="9023" width="13.85546875" style="323" customWidth="1"/>
    <col min="9024" max="9024" width="13.85546875" style="323" bestFit="1" customWidth="1"/>
    <col min="9025" max="9025" width="13.85546875" style="323" customWidth="1"/>
    <col min="9026" max="9026" width="13.85546875" style="323" bestFit="1" customWidth="1"/>
    <col min="902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3" width="11.42578125" style="323" customWidth="1"/>
    <col min="9224" max="9227" width="10.85546875" style="323" customWidth="1"/>
    <col min="9228" max="9239" width="11.5703125" style="323" customWidth="1"/>
    <col min="9240" max="9243" width="13.85546875" style="323" customWidth="1"/>
    <col min="9244" max="9244" width="13.85546875" style="323" bestFit="1" customWidth="1"/>
    <col min="9245" max="9245" width="13.85546875" style="323" customWidth="1"/>
    <col min="9246" max="9246" width="13.85546875" style="323" bestFit="1" customWidth="1"/>
    <col min="9247" max="9247" width="13.85546875" style="323" customWidth="1"/>
    <col min="9248" max="9248" width="13.85546875" style="323" bestFit="1" customWidth="1"/>
    <col min="9249" max="9249" width="13.85546875" style="323" customWidth="1"/>
    <col min="9250" max="9250" width="13.85546875" style="323" bestFit="1" customWidth="1"/>
    <col min="9251" max="9251" width="13.85546875" style="323" customWidth="1"/>
    <col min="9252" max="9252" width="13.85546875" style="323" bestFit="1" customWidth="1"/>
    <col min="9253" max="9253" width="13.85546875" style="323" customWidth="1"/>
    <col min="9254" max="9254" width="13.85546875" style="323" bestFit="1" customWidth="1"/>
    <col min="9255" max="9255" width="13.85546875" style="323" customWidth="1"/>
    <col min="9256" max="9256" width="13.85546875" style="323" bestFit="1" customWidth="1"/>
    <col min="9257" max="9257" width="13.85546875" style="323" customWidth="1"/>
    <col min="9258" max="9258" width="13.85546875" style="323" bestFit="1" customWidth="1"/>
    <col min="9259" max="9259" width="13.85546875" style="323" customWidth="1"/>
    <col min="9260" max="9260" width="13.85546875" style="323" bestFit="1" customWidth="1"/>
    <col min="9261" max="9261" width="13.85546875" style="323" customWidth="1"/>
    <col min="9262" max="9262" width="13.85546875" style="323" bestFit="1" customWidth="1"/>
    <col min="9263" max="9263" width="13.85546875" style="323" customWidth="1"/>
    <col min="9264" max="9264" width="13.85546875" style="323" bestFit="1" customWidth="1"/>
    <col min="9265" max="9265" width="13.85546875" style="323" customWidth="1"/>
    <col min="9266" max="9266" width="13.85546875" style="323" bestFit="1" customWidth="1"/>
    <col min="9267" max="9267" width="13.85546875" style="323" customWidth="1"/>
    <col min="9268" max="9268" width="13.85546875" style="323" bestFit="1" customWidth="1"/>
    <col min="9269" max="9269" width="13.85546875" style="323" customWidth="1"/>
    <col min="9270" max="9270" width="13.85546875" style="323" bestFit="1" customWidth="1"/>
    <col min="9271" max="9271" width="13.85546875" style="323" customWidth="1"/>
    <col min="9272" max="9272" width="13.85546875" style="323" bestFit="1" customWidth="1"/>
    <col min="9273" max="9273" width="13.85546875" style="323" customWidth="1"/>
    <col min="9274" max="9274" width="13.85546875" style="323" bestFit="1" customWidth="1"/>
    <col min="9275" max="9275" width="13.85546875" style="323" customWidth="1"/>
    <col min="9276" max="9276" width="13.85546875" style="323" bestFit="1" customWidth="1"/>
    <col min="9277" max="9277" width="13.85546875" style="323" customWidth="1"/>
    <col min="9278" max="9278" width="13.85546875" style="323" bestFit="1" customWidth="1"/>
    <col min="9279" max="9279" width="13.85546875" style="323" customWidth="1"/>
    <col min="9280" max="9280" width="13.85546875" style="323" bestFit="1" customWidth="1"/>
    <col min="9281" max="9281" width="13.85546875" style="323" customWidth="1"/>
    <col min="9282" max="9282" width="13.85546875" style="323" bestFit="1" customWidth="1"/>
    <col min="928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9" width="11.42578125" style="323" customWidth="1"/>
    <col min="9480" max="9483" width="10.85546875" style="323" customWidth="1"/>
    <col min="9484" max="9495" width="11.5703125" style="323" customWidth="1"/>
    <col min="9496" max="9499" width="13.85546875" style="323" customWidth="1"/>
    <col min="9500" max="9500" width="13.85546875" style="323" bestFit="1" customWidth="1"/>
    <col min="9501" max="9501" width="13.85546875" style="323" customWidth="1"/>
    <col min="9502" max="9502" width="13.85546875" style="323" bestFit="1" customWidth="1"/>
    <col min="9503" max="9503" width="13.85546875" style="323" customWidth="1"/>
    <col min="9504" max="9504" width="13.85546875" style="323" bestFit="1" customWidth="1"/>
    <col min="9505" max="9505" width="13.85546875" style="323" customWidth="1"/>
    <col min="9506" max="9506" width="13.85546875" style="323" bestFit="1" customWidth="1"/>
    <col min="9507" max="9507" width="13.85546875" style="323" customWidth="1"/>
    <col min="9508" max="9508" width="13.85546875" style="323" bestFit="1" customWidth="1"/>
    <col min="9509" max="9509" width="13.85546875" style="323" customWidth="1"/>
    <col min="9510" max="9510" width="13.85546875" style="323" bestFit="1" customWidth="1"/>
    <col min="9511" max="9511" width="13.85546875" style="323" customWidth="1"/>
    <col min="9512" max="9512" width="13.85546875" style="323" bestFit="1" customWidth="1"/>
    <col min="9513" max="9513" width="13.85546875" style="323" customWidth="1"/>
    <col min="9514" max="9514" width="13.85546875" style="323" bestFit="1" customWidth="1"/>
    <col min="9515" max="9515" width="13.85546875" style="323" customWidth="1"/>
    <col min="9516" max="9516" width="13.85546875" style="323" bestFit="1" customWidth="1"/>
    <col min="9517" max="9517" width="13.85546875" style="323" customWidth="1"/>
    <col min="9518" max="9518" width="13.85546875" style="323" bestFit="1" customWidth="1"/>
    <col min="9519" max="9519" width="13.85546875" style="323" customWidth="1"/>
    <col min="9520" max="9520" width="13.85546875" style="323" bestFit="1" customWidth="1"/>
    <col min="9521" max="9521" width="13.85546875" style="323" customWidth="1"/>
    <col min="9522" max="9522" width="13.85546875" style="323" bestFit="1" customWidth="1"/>
    <col min="9523" max="9523" width="13.85546875" style="323" customWidth="1"/>
    <col min="9524" max="9524" width="13.85546875" style="323" bestFit="1" customWidth="1"/>
    <col min="9525" max="9525" width="13.85546875" style="323" customWidth="1"/>
    <col min="9526" max="9526" width="13.85546875" style="323" bestFit="1" customWidth="1"/>
    <col min="9527" max="9527" width="13.85546875" style="323" customWidth="1"/>
    <col min="9528" max="9528" width="13.85546875" style="323" bestFit="1" customWidth="1"/>
    <col min="9529" max="9529" width="13.85546875" style="323" customWidth="1"/>
    <col min="9530" max="9530" width="13.85546875" style="323" bestFit="1" customWidth="1"/>
    <col min="9531" max="9531" width="13.85546875" style="323" customWidth="1"/>
    <col min="9532" max="9532" width="13.85546875" style="323" bestFit="1" customWidth="1"/>
    <col min="9533" max="9533" width="13.85546875" style="323" customWidth="1"/>
    <col min="9534" max="9534" width="13.85546875" style="323" bestFit="1" customWidth="1"/>
    <col min="9535" max="9535" width="13.85546875" style="323" customWidth="1"/>
    <col min="9536" max="9536" width="13.85546875" style="323" bestFit="1" customWidth="1"/>
    <col min="9537" max="9537" width="13.85546875" style="323" customWidth="1"/>
    <col min="9538" max="9538" width="13.85546875" style="323" bestFit="1" customWidth="1"/>
    <col min="953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5" width="11.42578125" style="323" customWidth="1"/>
    <col min="9736" max="9739" width="10.85546875" style="323" customWidth="1"/>
    <col min="9740" max="9751" width="11.5703125" style="323" customWidth="1"/>
    <col min="9752" max="9755" width="13.85546875" style="323" customWidth="1"/>
    <col min="9756" max="9756" width="13.85546875" style="323" bestFit="1" customWidth="1"/>
    <col min="9757" max="9757" width="13.85546875" style="323" customWidth="1"/>
    <col min="9758" max="9758" width="13.85546875" style="323" bestFit="1" customWidth="1"/>
    <col min="9759" max="9759" width="13.85546875" style="323" customWidth="1"/>
    <col min="9760" max="9760" width="13.85546875" style="323" bestFit="1" customWidth="1"/>
    <col min="9761" max="9761" width="13.85546875" style="323" customWidth="1"/>
    <col min="9762" max="9762" width="13.85546875" style="323" bestFit="1" customWidth="1"/>
    <col min="9763" max="9763" width="13.85546875" style="323" customWidth="1"/>
    <col min="9764" max="9764" width="13.85546875" style="323" bestFit="1" customWidth="1"/>
    <col min="9765" max="9765" width="13.85546875" style="323" customWidth="1"/>
    <col min="9766" max="9766" width="13.85546875" style="323" bestFit="1" customWidth="1"/>
    <col min="9767" max="9767" width="13.85546875" style="323" customWidth="1"/>
    <col min="9768" max="9768" width="13.85546875" style="323" bestFit="1" customWidth="1"/>
    <col min="9769" max="9769" width="13.85546875" style="323" customWidth="1"/>
    <col min="9770" max="9770" width="13.85546875" style="323" bestFit="1" customWidth="1"/>
    <col min="9771" max="9771" width="13.85546875" style="323" customWidth="1"/>
    <col min="9772" max="9772" width="13.85546875" style="323" bestFit="1" customWidth="1"/>
    <col min="9773" max="9773" width="13.85546875" style="323" customWidth="1"/>
    <col min="9774" max="9774" width="13.85546875" style="323" bestFit="1" customWidth="1"/>
    <col min="9775" max="9775" width="13.85546875" style="323" customWidth="1"/>
    <col min="9776" max="9776" width="13.85546875" style="323" bestFit="1" customWidth="1"/>
    <col min="9777" max="9777" width="13.85546875" style="323" customWidth="1"/>
    <col min="9778" max="9778" width="13.85546875" style="323" bestFit="1" customWidth="1"/>
    <col min="9779" max="9779" width="13.85546875" style="323" customWidth="1"/>
    <col min="9780" max="9780" width="13.85546875" style="323" bestFit="1" customWidth="1"/>
    <col min="9781" max="9781" width="13.85546875" style="323" customWidth="1"/>
    <col min="9782" max="9782" width="13.85546875" style="323" bestFit="1" customWidth="1"/>
    <col min="9783" max="9783" width="13.85546875" style="323" customWidth="1"/>
    <col min="9784" max="9784" width="13.85546875" style="323" bestFit="1" customWidth="1"/>
    <col min="9785" max="9785" width="13.85546875" style="323" customWidth="1"/>
    <col min="9786" max="9786" width="13.85546875" style="323" bestFit="1" customWidth="1"/>
    <col min="9787" max="9787" width="13.85546875" style="323" customWidth="1"/>
    <col min="9788" max="9788" width="13.85546875" style="323" bestFit="1" customWidth="1"/>
    <col min="9789" max="9789" width="13.85546875" style="323" customWidth="1"/>
    <col min="9790" max="9790" width="13.85546875" style="323" bestFit="1" customWidth="1"/>
    <col min="9791" max="9791" width="13.85546875" style="323" customWidth="1"/>
    <col min="9792" max="9792" width="13.85546875" style="323" bestFit="1" customWidth="1"/>
    <col min="9793" max="9793" width="13.85546875" style="323" customWidth="1"/>
    <col min="9794" max="9794" width="13.85546875" style="323" bestFit="1" customWidth="1"/>
    <col min="979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1" width="11.42578125" style="323" customWidth="1"/>
    <col min="9992" max="9995" width="10.85546875" style="323" customWidth="1"/>
    <col min="9996" max="10007" width="11.5703125" style="323" customWidth="1"/>
    <col min="10008" max="10011" width="13.85546875" style="323" customWidth="1"/>
    <col min="10012" max="10012" width="13.85546875" style="323" bestFit="1" customWidth="1"/>
    <col min="10013" max="10013" width="13.85546875" style="323" customWidth="1"/>
    <col min="10014" max="10014" width="13.85546875" style="323" bestFit="1" customWidth="1"/>
    <col min="10015" max="10015" width="13.85546875" style="323" customWidth="1"/>
    <col min="10016" max="10016" width="13.85546875" style="323" bestFit="1" customWidth="1"/>
    <col min="10017" max="10017" width="13.85546875" style="323" customWidth="1"/>
    <col min="10018" max="10018" width="13.85546875" style="323" bestFit="1" customWidth="1"/>
    <col min="10019" max="10019" width="13.85546875" style="323" customWidth="1"/>
    <col min="10020" max="10020" width="13.85546875" style="323" bestFit="1" customWidth="1"/>
    <col min="10021" max="10021" width="13.85546875" style="323" customWidth="1"/>
    <col min="10022" max="10022" width="13.85546875" style="323" bestFit="1" customWidth="1"/>
    <col min="10023" max="10023" width="13.85546875" style="323" customWidth="1"/>
    <col min="10024" max="10024" width="13.85546875" style="323" bestFit="1" customWidth="1"/>
    <col min="10025" max="10025" width="13.85546875" style="323" customWidth="1"/>
    <col min="10026" max="10026" width="13.85546875" style="323" bestFit="1" customWidth="1"/>
    <col min="10027" max="10027" width="13.85546875" style="323" customWidth="1"/>
    <col min="10028" max="10028" width="13.85546875" style="323" bestFit="1" customWidth="1"/>
    <col min="10029" max="10029" width="13.85546875" style="323" customWidth="1"/>
    <col min="10030" max="10030" width="13.85546875" style="323" bestFit="1" customWidth="1"/>
    <col min="10031" max="10031" width="13.85546875" style="323" customWidth="1"/>
    <col min="10032" max="10032" width="13.85546875" style="323" bestFit="1" customWidth="1"/>
    <col min="10033" max="10033" width="13.85546875" style="323" customWidth="1"/>
    <col min="10034" max="10034" width="13.85546875" style="323" bestFit="1" customWidth="1"/>
    <col min="10035" max="10035" width="13.85546875" style="323" customWidth="1"/>
    <col min="10036" max="10036" width="13.85546875" style="323" bestFit="1" customWidth="1"/>
    <col min="10037" max="10037" width="13.85546875" style="323" customWidth="1"/>
    <col min="10038" max="10038" width="13.85546875" style="323" bestFit="1" customWidth="1"/>
    <col min="10039" max="10039" width="13.85546875" style="323" customWidth="1"/>
    <col min="10040" max="10040" width="13.85546875" style="323" bestFit="1" customWidth="1"/>
    <col min="10041" max="10041" width="13.85546875" style="323" customWidth="1"/>
    <col min="10042" max="10042" width="13.85546875" style="323" bestFit="1" customWidth="1"/>
    <col min="10043" max="10043" width="13.85546875" style="323" customWidth="1"/>
    <col min="10044" max="10044" width="13.85546875" style="323" bestFit="1" customWidth="1"/>
    <col min="10045" max="10045" width="13.85546875" style="323" customWidth="1"/>
    <col min="10046" max="10046" width="13.85546875" style="323" bestFit="1" customWidth="1"/>
    <col min="10047" max="10047" width="13.85546875" style="323" customWidth="1"/>
    <col min="10048" max="10048" width="13.85546875" style="323" bestFit="1" customWidth="1"/>
    <col min="10049" max="10049" width="13.85546875" style="323" customWidth="1"/>
    <col min="10050" max="10050" width="13.85546875" style="323" bestFit="1" customWidth="1"/>
    <col min="1005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7" width="11.42578125" style="323" customWidth="1"/>
    <col min="10248" max="10251" width="10.85546875" style="323" customWidth="1"/>
    <col min="10252" max="10263" width="11.5703125" style="323" customWidth="1"/>
    <col min="10264" max="10267" width="13.85546875" style="323" customWidth="1"/>
    <col min="10268" max="10268" width="13.85546875" style="323" bestFit="1" customWidth="1"/>
    <col min="10269" max="10269" width="13.85546875" style="323" customWidth="1"/>
    <col min="10270" max="10270" width="13.85546875" style="323" bestFit="1" customWidth="1"/>
    <col min="10271" max="10271" width="13.85546875" style="323" customWidth="1"/>
    <col min="10272" max="10272" width="13.85546875" style="323" bestFit="1" customWidth="1"/>
    <col min="10273" max="10273" width="13.85546875" style="323" customWidth="1"/>
    <col min="10274" max="10274" width="13.85546875" style="323" bestFit="1" customWidth="1"/>
    <col min="10275" max="10275" width="13.85546875" style="323" customWidth="1"/>
    <col min="10276" max="10276" width="13.85546875" style="323" bestFit="1" customWidth="1"/>
    <col min="10277" max="10277" width="13.85546875" style="323" customWidth="1"/>
    <col min="10278" max="10278" width="13.85546875" style="323" bestFit="1" customWidth="1"/>
    <col min="10279" max="10279" width="13.85546875" style="323" customWidth="1"/>
    <col min="10280" max="10280" width="13.85546875" style="323" bestFit="1" customWidth="1"/>
    <col min="10281" max="10281" width="13.85546875" style="323" customWidth="1"/>
    <col min="10282" max="10282" width="13.85546875" style="323" bestFit="1" customWidth="1"/>
    <col min="10283" max="10283" width="13.85546875" style="323" customWidth="1"/>
    <col min="10284" max="10284" width="13.85546875" style="323" bestFit="1" customWidth="1"/>
    <col min="10285" max="10285" width="13.85546875" style="323" customWidth="1"/>
    <col min="10286" max="10286" width="13.85546875" style="323" bestFit="1" customWidth="1"/>
    <col min="10287" max="10287" width="13.85546875" style="323" customWidth="1"/>
    <col min="10288" max="10288" width="13.85546875" style="323" bestFit="1" customWidth="1"/>
    <col min="10289" max="10289" width="13.85546875" style="323" customWidth="1"/>
    <col min="10290" max="10290" width="13.85546875" style="323" bestFit="1" customWidth="1"/>
    <col min="10291" max="10291" width="13.85546875" style="323" customWidth="1"/>
    <col min="10292" max="10292" width="13.85546875" style="323" bestFit="1" customWidth="1"/>
    <col min="10293" max="10293" width="13.85546875" style="323" customWidth="1"/>
    <col min="10294" max="10294" width="13.85546875" style="323" bestFit="1" customWidth="1"/>
    <col min="10295" max="10295" width="13.85546875" style="323" customWidth="1"/>
    <col min="10296" max="10296" width="13.85546875" style="323" bestFit="1" customWidth="1"/>
    <col min="10297" max="10297" width="13.85546875" style="323" customWidth="1"/>
    <col min="10298" max="10298" width="13.85546875" style="323" bestFit="1" customWidth="1"/>
    <col min="10299" max="10299" width="13.85546875" style="323" customWidth="1"/>
    <col min="10300" max="10300" width="13.85546875" style="323" bestFit="1" customWidth="1"/>
    <col min="10301" max="10301" width="13.85546875" style="323" customWidth="1"/>
    <col min="10302" max="10302" width="13.85546875" style="323" bestFit="1" customWidth="1"/>
    <col min="10303" max="10303" width="13.85546875" style="323" customWidth="1"/>
    <col min="10304" max="10304" width="13.85546875" style="323" bestFit="1" customWidth="1"/>
    <col min="10305" max="10305" width="13.85546875" style="323" customWidth="1"/>
    <col min="10306" max="10306" width="13.85546875" style="323" bestFit="1" customWidth="1"/>
    <col min="1030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3" width="11.42578125" style="323" customWidth="1"/>
    <col min="10504" max="10507" width="10.85546875" style="323" customWidth="1"/>
    <col min="10508" max="10519" width="11.5703125" style="323" customWidth="1"/>
    <col min="10520" max="10523" width="13.85546875" style="323" customWidth="1"/>
    <col min="10524" max="10524" width="13.85546875" style="323" bestFit="1" customWidth="1"/>
    <col min="10525" max="10525" width="13.85546875" style="323" customWidth="1"/>
    <col min="10526" max="10526" width="13.85546875" style="323" bestFit="1" customWidth="1"/>
    <col min="10527" max="10527" width="13.85546875" style="323" customWidth="1"/>
    <col min="10528" max="10528" width="13.85546875" style="323" bestFit="1" customWidth="1"/>
    <col min="10529" max="10529" width="13.85546875" style="323" customWidth="1"/>
    <col min="10530" max="10530" width="13.85546875" style="323" bestFit="1" customWidth="1"/>
    <col min="10531" max="10531" width="13.85546875" style="323" customWidth="1"/>
    <col min="10532" max="10532" width="13.85546875" style="323" bestFit="1" customWidth="1"/>
    <col min="10533" max="10533" width="13.85546875" style="323" customWidth="1"/>
    <col min="10534" max="10534" width="13.85546875" style="323" bestFit="1" customWidth="1"/>
    <col min="10535" max="10535" width="13.85546875" style="323" customWidth="1"/>
    <col min="10536" max="10536" width="13.85546875" style="323" bestFit="1" customWidth="1"/>
    <col min="10537" max="10537" width="13.85546875" style="323" customWidth="1"/>
    <col min="10538" max="10538" width="13.85546875" style="323" bestFit="1" customWidth="1"/>
    <col min="10539" max="10539" width="13.85546875" style="323" customWidth="1"/>
    <col min="10540" max="10540" width="13.85546875" style="323" bestFit="1" customWidth="1"/>
    <col min="10541" max="10541" width="13.85546875" style="323" customWidth="1"/>
    <col min="10542" max="10542" width="13.85546875" style="323" bestFit="1" customWidth="1"/>
    <col min="10543" max="10543" width="13.85546875" style="323" customWidth="1"/>
    <col min="10544" max="10544" width="13.85546875" style="323" bestFit="1" customWidth="1"/>
    <col min="10545" max="10545" width="13.85546875" style="323" customWidth="1"/>
    <col min="10546" max="10546" width="13.85546875" style="323" bestFit="1" customWidth="1"/>
    <col min="10547" max="10547" width="13.85546875" style="323" customWidth="1"/>
    <col min="10548" max="10548" width="13.85546875" style="323" bestFit="1" customWidth="1"/>
    <col min="10549" max="10549" width="13.85546875" style="323" customWidth="1"/>
    <col min="10550" max="10550" width="13.85546875" style="323" bestFit="1" customWidth="1"/>
    <col min="10551" max="10551" width="13.85546875" style="323" customWidth="1"/>
    <col min="10552" max="10552" width="13.85546875" style="323" bestFit="1" customWidth="1"/>
    <col min="10553" max="10553" width="13.85546875" style="323" customWidth="1"/>
    <col min="10554" max="10554" width="13.85546875" style="323" bestFit="1" customWidth="1"/>
    <col min="10555" max="10555" width="13.85546875" style="323" customWidth="1"/>
    <col min="10556" max="10556" width="13.85546875" style="323" bestFit="1" customWidth="1"/>
    <col min="10557" max="10557" width="13.85546875" style="323" customWidth="1"/>
    <col min="10558" max="10558" width="13.85546875" style="323" bestFit="1" customWidth="1"/>
    <col min="10559" max="10559" width="13.85546875" style="323" customWidth="1"/>
    <col min="10560" max="10560" width="13.85546875" style="323" bestFit="1" customWidth="1"/>
    <col min="10561" max="10561" width="13.85546875" style="323" customWidth="1"/>
    <col min="10562" max="10562" width="13.85546875" style="323" bestFit="1" customWidth="1"/>
    <col min="1056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9" width="11.42578125" style="323" customWidth="1"/>
    <col min="10760" max="10763" width="10.85546875" style="323" customWidth="1"/>
    <col min="10764" max="10775" width="11.5703125" style="323" customWidth="1"/>
    <col min="10776" max="10779" width="13.85546875" style="323" customWidth="1"/>
    <col min="10780" max="10780" width="13.85546875" style="323" bestFit="1" customWidth="1"/>
    <col min="10781" max="10781" width="13.85546875" style="323" customWidth="1"/>
    <col min="10782" max="10782" width="13.85546875" style="323" bestFit="1" customWidth="1"/>
    <col min="10783" max="10783" width="13.85546875" style="323" customWidth="1"/>
    <col min="10784" max="10784" width="13.85546875" style="323" bestFit="1" customWidth="1"/>
    <col min="10785" max="10785" width="13.85546875" style="323" customWidth="1"/>
    <col min="10786" max="10786" width="13.85546875" style="323" bestFit="1" customWidth="1"/>
    <col min="10787" max="10787" width="13.85546875" style="323" customWidth="1"/>
    <col min="10788" max="10788" width="13.85546875" style="323" bestFit="1" customWidth="1"/>
    <col min="10789" max="10789" width="13.85546875" style="323" customWidth="1"/>
    <col min="10790" max="10790" width="13.85546875" style="323" bestFit="1" customWidth="1"/>
    <col min="10791" max="10791" width="13.85546875" style="323" customWidth="1"/>
    <col min="10792" max="10792" width="13.85546875" style="323" bestFit="1" customWidth="1"/>
    <col min="10793" max="10793" width="13.85546875" style="323" customWidth="1"/>
    <col min="10794" max="10794" width="13.85546875" style="323" bestFit="1" customWidth="1"/>
    <col min="10795" max="10795" width="13.85546875" style="323" customWidth="1"/>
    <col min="10796" max="10796" width="13.85546875" style="323" bestFit="1" customWidth="1"/>
    <col min="10797" max="10797" width="13.85546875" style="323" customWidth="1"/>
    <col min="10798" max="10798" width="13.85546875" style="323" bestFit="1" customWidth="1"/>
    <col min="10799" max="10799" width="13.85546875" style="323" customWidth="1"/>
    <col min="10800" max="10800" width="13.85546875" style="323" bestFit="1" customWidth="1"/>
    <col min="10801" max="10801" width="13.85546875" style="323" customWidth="1"/>
    <col min="10802" max="10802" width="13.85546875" style="323" bestFit="1" customWidth="1"/>
    <col min="10803" max="10803" width="13.85546875" style="323" customWidth="1"/>
    <col min="10804" max="10804" width="13.85546875" style="323" bestFit="1" customWidth="1"/>
    <col min="10805" max="10805" width="13.85546875" style="323" customWidth="1"/>
    <col min="10806" max="10806" width="13.85546875" style="323" bestFit="1" customWidth="1"/>
    <col min="10807" max="10807" width="13.85546875" style="323" customWidth="1"/>
    <col min="10808" max="10808" width="13.85546875" style="323" bestFit="1" customWidth="1"/>
    <col min="10809" max="10809" width="13.85546875" style="323" customWidth="1"/>
    <col min="10810" max="10810" width="13.85546875" style="323" bestFit="1" customWidth="1"/>
    <col min="10811" max="10811" width="13.85546875" style="323" customWidth="1"/>
    <col min="10812" max="10812" width="13.85546875" style="323" bestFit="1" customWidth="1"/>
    <col min="10813" max="10813" width="13.85546875" style="323" customWidth="1"/>
    <col min="10814" max="10814" width="13.85546875" style="323" bestFit="1" customWidth="1"/>
    <col min="10815" max="10815" width="13.85546875" style="323" customWidth="1"/>
    <col min="10816" max="10816" width="13.85546875" style="323" bestFit="1" customWidth="1"/>
    <col min="10817" max="10817" width="13.85546875" style="323" customWidth="1"/>
    <col min="10818" max="10818" width="13.85546875" style="323" bestFit="1" customWidth="1"/>
    <col min="1081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5" width="11.42578125" style="323" customWidth="1"/>
    <col min="11016" max="11019" width="10.85546875" style="323" customWidth="1"/>
    <col min="11020" max="11031" width="11.5703125" style="323" customWidth="1"/>
    <col min="11032" max="11035" width="13.85546875" style="323" customWidth="1"/>
    <col min="11036" max="11036" width="13.85546875" style="323" bestFit="1" customWidth="1"/>
    <col min="11037" max="11037" width="13.85546875" style="323" customWidth="1"/>
    <col min="11038" max="11038" width="13.85546875" style="323" bestFit="1" customWidth="1"/>
    <col min="11039" max="11039" width="13.85546875" style="323" customWidth="1"/>
    <col min="11040" max="11040" width="13.85546875" style="323" bestFit="1" customWidth="1"/>
    <col min="11041" max="11041" width="13.85546875" style="323" customWidth="1"/>
    <col min="11042" max="11042" width="13.85546875" style="323" bestFit="1" customWidth="1"/>
    <col min="11043" max="11043" width="13.85546875" style="323" customWidth="1"/>
    <col min="11044" max="11044" width="13.85546875" style="323" bestFit="1" customWidth="1"/>
    <col min="11045" max="11045" width="13.85546875" style="323" customWidth="1"/>
    <col min="11046" max="11046" width="13.85546875" style="323" bestFit="1" customWidth="1"/>
    <col min="11047" max="11047" width="13.85546875" style="323" customWidth="1"/>
    <col min="11048" max="11048" width="13.85546875" style="323" bestFit="1" customWidth="1"/>
    <col min="11049" max="11049" width="13.85546875" style="323" customWidth="1"/>
    <col min="11050" max="11050" width="13.85546875" style="323" bestFit="1" customWidth="1"/>
    <col min="11051" max="11051" width="13.85546875" style="323" customWidth="1"/>
    <col min="11052" max="11052" width="13.85546875" style="323" bestFit="1" customWidth="1"/>
    <col min="11053" max="11053" width="13.85546875" style="323" customWidth="1"/>
    <col min="11054" max="11054" width="13.85546875" style="323" bestFit="1" customWidth="1"/>
    <col min="11055" max="11055" width="13.85546875" style="323" customWidth="1"/>
    <col min="11056" max="11056" width="13.85546875" style="323" bestFit="1" customWidth="1"/>
    <col min="11057" max="11057" width="13.85546875" style="323" customWidth="1"/>
    <col min="11058" max="11058" width="13.85546875" style="323" bestFit="1" customWidth="1"/>
    <col min="11059" max="11059" width="13.85546875" style="323" customWidth="1"/>
    <col min="11060" max="11060" width="13.85546875" style="323" bestFit="1" customWidth="1"/>
    <col min="11061" max="11061" width="13.85546875" style="323" customWidth="1"/>
    <col min="11062" max="11062" width="13.85546875" style="323" bestFit="1" customWidth="1"/>
    <col min="11063" max="11063" width="13.85546875" style="323" customWidth="1"/>
    <col min="11064" max="11064" width="13.85546875" style="323" bestFit="1" customWidth="1"/>
    <col min="11065" max="11065" width="13.85546875" style="323" customWidth="1"/>
    <col min="11066" max="11066" width="13.85546875" style="323" bestFit="1" customWidth="1"/>
    <col min="11067" max="11067" width="13.85546875" style="323" customWidth="1"/>
    <col min="11068" max="11068" width="13.85546875" style="323" bestFit="1" customWidth="1"/>
    <col min="11069" max="11069" width="13.85546875" style="323" customWidth="1"/>
    <col min="11070" max="11070" width="13.85546875" style="323" bestFit="1" customWidth="1"/>
    <col min="11071" max="11071" width="13.85546875" style="323" customWidth="1"/>
    <col min="11072" max="11072" width="13.85546875" style="323" bestFit="1" customWidth="1"/>
    <col min="11073" max="11073" width="13.85546875" style="323" customWidth="1"/>
    <col min="11074" max="11074" width="13.85546875" style="323" bestFit="1" customWidth="1"/>
    <col min="1107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1" width="11.42578125" style="323" customWidth="1"/>
    <col min="11272" max="11275" width="10.85546875" style="323" customWidth="1"/>
    <col min="11276" max="11287" width="11.5703125" style="323" customWidth="1"/>
    <col min="11288" max="11291" width="13.85546875" style="323" customWidth="1"/>
    <col min="11292" max="11292" width="13.85546875" style="323" bestFit="1" customWidth="1"/>
    <col min="11293" max="11293" width="13.85546875" style="323" customWidth="1"/>
    <col min="11294" max="11294" width="13.85546875" style="323" bestFit="1" customWidth="1"/>
    <col min="11295" max="11295" width="13.85546875" style="323" customWidth="1"/>
    <col min="11296" max="11296" width="13.85546875" style="323" bestFit="1" customWidth="1"/>
    <col min="11297" max="11297" width="13.85546875" style="323" customWidth="1"/>
    <col min="11298" max="11298" width="13.85546875" style="323" bestFit="1" customWidth="1"/>
    <col min="11299" max="11299" width="13.85546875" style="323" customWidth="1"/>
    <col min="11300" max="11300" width="13.85546875" style="323" bestFit="1" customWidth="1"/>
    <col min="11301" max="11301" width="13.85546875" style="323" customWidth="1"/>
    <col min="11302" max="11302" width="13.85546875" style="323" bestFit="1" customWidth="1"/>
    <col min="11303" max="11303" width="13.85546875" style="323" customWidth="1"/>
    <col min="11304" max="11304" width="13.85546875" style="323" bestFit="1" customWidth="1"/>
    <col min="11305" max="11305" width="13.85546875" style="323" customWidth="1"/>
    <col min="11306" max="11306" width="13.85546875" style="323" bestFit="1" customWidth="1"/>
    <col min="11307" max="11307" width="13.85546875" style="323" customWidth="1"/>
    <col min="11308" max="11308" width="13.85546875" style="323" bestFit="1" customWidth="1"/>
    <col min="11309" max="11309" width="13.85546875" style="323" customWidth="1"/>
    <col min="11310" max="11310" width="13.85546875" style="323" bestFit="1" customWidth="1"/>
    <col min="11311" max="11311" width="13.85546875" style="323" customWidth="1"/>
    <col min="11312" max="11312" width="13.85546875" style="323" bestFit="1" customWidth="1"/>
    <col min="11313" max="11313" width="13.85546875" style="323" customWidth="1"/>
    <col min="11314" max="11314" width="13.85546875" style="323" bestFit="1" customWidth="1"/>
    <col min="11315" max="11315" width="13.85546875" style="323" customWidth="1"/>
    <col min="11316" max="11316" width="13.85546875" style="323" bestFit="1" customWidth="1"/>
    <col min="11317" max="11317" width="13.85546875" style="323" customWidth="1"/>
    <col min="11318" max="11318" width="13.85546875" style="323" bestFit="1" customWidth="1"/>
    <col min="11319" max="11319" width="13.85546875" style="323" customWidth="1"/>
    <col min="11320" max="11320" width="13.85546875" style="323" bestFit="1" customWidth="1"/>
    <col min="11321" max="11321" width="13.85546875" style="323" customWidth="1"/>
    <col min="11322" max="11322" width="13.85546875" style="323" bestFit="1" customWidth="1"/>
    <col min="11323" max="11323" width="13.85546875" style="323" customWidth="1"/>
    <col min="11324" max="11324" width="13.85546875" style="323" bestFit="1" customWidth="1"/>
    <col min="11325" max="11325" width="13.85546875" style="323" customWidth="1"/>
    <col min="11326" max="11326" width="13.85546875" style="323" bestFit="1" customWidth="1"/>
    <col min="11327" max="11327" width="13.85546875" style="323" customWidth="1"/>
    <col min="11328" max="11328" width="13.85546875" style="323" bestFit="1" customWidth="1"/>
    <col min="11329" max="11329" width="13.85546875" style="323" customWidth="1"/>
    <col min="11330" max="11330" width="13.85546875" style="323" bestFit="1" customWidth="1"/>
    <col min="1133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7" width="11.42578125" style="323" customWidth="1"/>
    <col min="11528" max="11531" width="10.85546875" style="323" customWidth="1"/>
    <col min="11532" max="11543" width="11.5703125" style="323" customWidth="1"/>
    <col min="11544" max="11547" width="13.85546875" style="323" customWidth="1"/>
    <col min="11548" max="11548" width="13.85546875" style="323" bestFit="1" customWidth="1"/>
    <col min="11549" max="11549" width="13.85546875" style="323" customWidth="1"/>
    <col min="11550" max="11550" width="13.85546875" style="323" bestFit="1" customWidth="1"/>
    <col min="11551" max="11551" width="13.85546875" style="323" customWidth="1"/>
    <col min="11552" max="11552" width="13.85546875" style="323" bestFit="1" customWidth="1"/>
    <col min="11553" max="11553" width="13.85546875" style="323" customWidth="1"/>
    <col min="11554" max="11554" width="13.85546875" style="323" bestFit="1" customWidth="1"/>
    <col min="11555" max="11555" width="13.85546875" style="323" customWidth="1"/>
    <col min="11556" max="11556" width="13.85546875" style="323" bestFit="1" customWidth="1"/>
    <col min="11557" max="11557" width="13.85546875" style="323" customWidth="1"/>
    <col min="11558" max="11558" width="13.85546875" style="323" bestFit="1" customWidth="1"/>
    <col min="11559" max="11559" width="13.85546875" style="323" customWidth="1"/>
    <col min="11560" max="11560" width="13.85546875" style="323" bestFit="1" customWidth="1"/>
    <col min="11561" max="11561" width="13.85546875" style="323" customWidth="1"/>
    <col min="11562" max="11562" width="13.85546875" style="323" bestFit="1" customWidth="1"/>
    <col min="11563" max="11563" width="13.85546875" style="323" customWidth="1"/>
    <col min="11564" max="11564" width="13.85546875" style="323" bestFit="1" customWidth="1"/>
    <col min="11565" max="11565" width="13.85546875" style="323" customWidth="1"/>
    <col min="11566" max="11566" width="13.85546875" style="323" bestFit="1" customWidth="1"/>
    <col min="11567" max="11567" width="13.85546875" style="323" customWidth="1"/>
    <col min="11568" max="11568" width="13.85546875" style="323" bestFit="1" customWidth="1"/>
    <col min="11569" max="11569" width="13.85546875" style="323" customWidth="1"/>
    <col min="11570" max="11570" width="13.85546875" style="323" bestFit="1" customWidth="1"/>
    <col min="11571" max="11571" width="13.85546875" style="323" customWidth="1"/>
    <col min="11572" max="11572" width="13.85546875" style="323" bestFit="1" customWidth="1"/>
    <col min="11573" max="11573" width="13.85546875" style="323" customWidth="1"/>
    <col min="11574" max="11574" width="13.85546875" style="323" bestFit="1" customWidth="1"/>
    <col min="11575" max="11575" width="13.85546875" style="323" customWidth="1"/>
    <col min="11576" max="11576" width="13.85546875" style="323" bestFit="1" customWidth="1"/>
    <col min="11577" max="11577" width="13.85546875" style="323" customWidth="1"/>
    <col min="11578" max="11578" width="13.85546875" style="323" bestFit="1" customWidth="1"/>
    <col min="11579" max="11579" width="13.85546875" style="323" customWidth="1"/>
    <col min="11580" max="11580" width="13.85546875" style="323" bestFit="1" customWidth="1"/>
    <col min="11581" max="11581" width="13.85546875" style="323" customWidth="1"/>
    <col min="11582" max="11582" width="13.85546875" style="323" bestFit="1" customWidth="1"/>
    <col min="11583" max="11583" width="13.85546875" style="323" customWidth="1"/>
    <col min="11584" max="11584" width="13.85546875" style="323" bestFit="1" customWidth="1"/>
    <col min="11585" max="11585" width="13.85546875" style="323" customWidth="1"/>
    <col min="11586" max="11586" width="13.85546875" style="323" bestFit="1" customWidth="1"/>
    <col min="1158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3" width="11.42578125" style="323" customWidth="1"/>
    <col min="11784" max="11787" width="10.85546875" style="323" customWidth="1"/>
    <col min="11788" max="11799" width="11.5703125" style="323" customWidth="1"/>
    <col min="11800" max="11803" width="13.85546875" style="323" customWidth="1"/>
    <col min="11804" max="11804" width="13.85546875" style="323" bestFit="1" customWidth="1"/>
    <col min="11805" max="11805" width="13.85546875" style="323" customWidth="1"/>
    <col min="11806" max="11806" width="13.85546875" style="323" bestFit="1" customWidth="1"/>
    <col min="11807" max="11807" width="13.85546875" style="323" customWidth="1"/>
    <col min="11808" max="11808" width="13.85546875" style="323" bestFit="1" customWidth="1"/>
    <col min="11809" max="11809" width="13.85546875" style="323" customWidth="1"/>
    <col min="11810" max="11810" width="13.85546875" style="323" bestFit="1" customWidth="1"/>
    <col min="11811" max="11811" width="13.85546875" style="323" customWidth="1"/>
    <col min="11812" max="11812" width="13.85546875" style="323" bestFit="1" customWidth="1"/>
    <col min="11813" max="11813" width="13.85546875" style="323" customWidth="1"/>
    <col min="11814" max="11814" width="13.85546875" style="323" bestFit="1" customWidth="1"/>
    <col min="11815" max="11815" width="13.85546875" style="323" customWidth="1"/>
    <col min="11816" max="11816" width="13.85546875" style="323" bestFit="1" customWidth="1"/>
    <col min="11817" max="11817" width="13.85546875" style="323" customWidth="1"/>
    <col min="11818" max="11818" width="13.85546875" style="323" bestFit="1" customWidth="1"/>
    <col min="11819" max="11819" width="13.85546875" style="323" customWidth="1"/>
    <col min="11820" max="11820" width="13.85546875" style="323" bestFit="1" customWidth="1"/>
    <col min="11821" max="11821" width="13.85546875" style="323" customWidth="1"/>
    <col min="11822" max="11822" width="13.85546875" style="323" bestFit="1" customWidth="1"/>
    <col min="11823" max="11823" width="13.85546875" style="323" customWidth="1"/>
    <col min="11824" max="11824" width="13.85546875" style="323" bestFit="1" customWidth="1"/>
    <col min="11825" max="11825" width="13.85546875" style="323" customWidth="1"/>
    <col min="11826" max="11826" width="13.85546875" style="323" bestFit="1" customWidth="1"/>
    <col min="11827" max="11827" width="13.85546875" style="323" customWidth="1"/>
    <col min="11828" max="11828" width="13.85546875" style="323" bestFit="1" customWidth="1"/>
    <col min="11829" max="11829" width="13.85546875" style="323" customWidth="1"/>
    <col min="11830" max="11830" width="13.85546875" style="323" bestFit="1" customWidth="1"/>
    <col min="11831" max="11831" width="13.85546875" style="323" customWidth="1"/>
    <col min="11832" max="11832" width="13.85546875" style="323" bestFit="1" customWidth="1"/>
    <col min="11833" max="11833" width="13.85546875" style="323" customWidth="1"/>
    <col min="11834" max="11834" width="13.85546875" style="323" bestFit="1" customWidth="1"/>
    <col min="11835" max="11835" width="13.85546875" style="323" customWidth="1"/>
    <col min="11836" max="11836" width="13.85546875" style="323" bestFit="1" customWidth="1"/>
    <col min="11837" max="11837" width="13.85546875" style="323" customWidth="1"/>
    <col min="11838" max="11838" width="13.85546875" style="323" bestFit="1" customWidth="1"/>
    <col min="11839" max="11839" width="13.85546875" style="323" customWidth="1"/>
    <col min="11840" max="11840" width="13.85546875" style="323" bestFit="1" customWidth="1"/>
    <col min="11841" max="11841" width="13.85546875" style="323" customWidth="1"/>
    <col min="11842" max="11842" width="13.85546875" style="323" bestFit="1" customWidth="1"/>
    <col min="1184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9" width="11.42578125" style="323" customWidth="1"/>
    <col min="12040" max="12043" width="10.85546875" style="323" customWidth="1"/>
    <col min="12044" max="12055" width="11.5703125" style="323" customWidth="1"/>
    <col min="12056" max="12059" width="13.85546875" style="323" customWidth="1"/>
    <col min="12060" max="12060" width="13.85546875" style="323" bestFit="1" customWidth="1"/>
    <col min="12061" max="12061" width="13.85546875" style="323" customWidth="1"/>
    <col min="12062" max="12062" width="13.85546875" style="323" bestFit="1" customWidth="1"/>
    <col min="12063" max="12063" width="13.85546875" style="323" customWidth="1"/>
    <col min="12064" max="12064" width="13.85546875" style="323" bestFit="1" customWidth="1"/>
    <col min="12065" max="12065" width="13.85546875" style="323" customWidth="1"/>
    <col min="12066" max="12066" width="13.85546875" style="323" bestFit="1" customWidth="1"/>
    <col min="12067" max="12067" width="13.85546875" style="323" customWidth="1"/>
    <col min="12068" max="12068" width="13.85546875" style="323" bestFit="1" customWidth="1"/>
    <col min="12069" max="12069" width="13.85546875" style="323" customWidth="1"/>
    <col min="12070" max="12070" width="13.85546875" style="323" bestFit="1" customWidth="1"/>
    <col min="12071" max="12071" width="13.85546875" style="323" customWidth="1"/>
    <col min="12072" max="12072" width="13.85546875" style="323" bestFit="1" customWidth="1"/>
    <col min="12073" max="12073" width="13.85546875" style="323" customWidth="1"/>
    <col min="12074" max="12074" width="13.85546875" style="323" bestFit="1" customWidth="1"/>
    <col min="12075" max="12075" width="13.85546875" style="323" customWidth="1"/>
    <col min="12076" max="12076" width="13.85546875" style="323" bestFit="1" customWidth="1"/>
    <col min="12077" max="12077" width="13.85546875" style="323" customWidth="1"/>
    <col min="12078" max="12078" width="13.85546875" style="323" bestFit="1" customWidth="1"/>
    <col min="12079" max="12079" width="13.85546875" style="323" customWidth="1"/>
    <col min="12080" max="12080" width="13.85546875" style="323" bestFit="1" customWidth="1"/>
    <col min="12081" max="12081" width="13.85546875" style="323" customWidth="1"/>
    <col min="12082" max="12082" width="13.85546875" style="323" bestFit="1" customWidth="1"/>
    <col min="12083" max="12083" width="13.85546875" style="323" customWidth="1"/>
    <col min="12084" max="12084" width="13.85546875" style="323" bestFit="1" customWidth="1"/>
    <col min="12085" max="12085" width="13.85546875" style="323" customWidth="1"/>
    <col min="12086" max="12086" width="13.85546875" style="323" bestFit="1" customWidth="1"/>
    <col min="12087" max="12087" width="13.85546875" style="323" customWidth="1"/>
    <col min="12088" max="12088" width="13.85546875" style="323" bestFit="1" customWidth="1"/>
    <col min="12089" max="12089" width="13.85546875" style="323" customWidth="1"/>
    <col min="12090" max="12090" width="13.85546875" style="323" bestFit="1" customWidth="1"/>
    <col min="12091" max="12091" width="13.85546875" style="323" customWidth="1"/>
    <col min="12092" max="12092" width="13.85546875" style="323" bestFit="1" customWidth="1"/>
    <col min="12093" max="12093" width="13.85546875" style="323" customWidth="1"/>
    <col min="12094" max="12094" width="13.85546875" style="323" bestFit="1" customWidth="1"/>
    <col min="12095" max="12095" width="13.85546875" style="323" customWidth="1"/>
    <col min="12096" max="12096" width="13.85546875" style="323" bestFit="1" customWidth="1"/>
    <col min="12097" max="12097" width="13.85546875" style="323" customWidth="1"/>
    <col min="12098" max="12098" width="13.85546875" style="323" bestFit="1" customWidth="1"/>
    <col min="1209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5" width="11.42578125" style="323" customWidth="1"/>
    <col min="12296" max="12299" width="10.85546875" style="323" customWidth="1"/>
    <col min="12300" max="12311" width="11.5703125" style="323" customWidth="1"/>
    <col min="12312" max="12315" width="13.85546875" style="323" customWidth="1"/>
    <col min="12316" max="12316" width="13.85546875" style="323" bestFit="1" customWidth="1"/>
    <col min="12317" max="12317" width="13.85546875" style="323" customWidth="1"/>
    <col min="12318" max="12318" width="13.85546875" style="323" bestFit="1" customWidth="1"/>
    <col min="12319" max="12319" width="13.85546875" style="323" customWidth="1"/>
    <col min="12320" max="12320" width="13.85546875" style="323" bestFit="1" customWidth="1"/>
    <col min="12321" max="12321" width="13.85546875" style="323" customWidth="1"/>
    <col min="12322" max="12322" width="13.85546875" style="323" bestFit="1" customWidth="1"/>
    <col min="12323" max="12323" width="13.85546875" style="323" customWidth="1"/>
    <col min="12324" max="12324" width="13.85546875" style="323" bestFit="1" customWidth="1"/>
    <col min="12325" max="12325" width="13.85546875" style="323" customWidth="1"/>
    <col min="12326" max="12326" width="13.85546875" style="323" bestFit="1" customWidth="1"/>
    <col min="12327" max="12327" width="13.85546875" style="323" customWidth="1"/>
    <col min="12328" max="12328" width="13.85546875" style="323" bestFit="1" customWidth="1"/>
    <col min="12329" max="12329" width="13.85546875" style="323" customWidth="1"/>
    <col min="12330" max="12330" width="13.85546875" style="323" bestFit="1" customWidth="1"/>
    <col min="12331" max="12331" width="13.85546875" style="323" customWidth="1"/>
    <col min="12332" max="12332" width="13.85546875" style="323" bestFit="1" customWidth="1"/>
    <col min="12333" max="12333" width="13.85546875" style="323" customWidth="1"/>
    <col min="12334" max="12334" width="13.85546875" style="323" bestFit="1" customWidth="1"/>
    <col min="12335" max="12335" width="13.85546875" style="323" customWidth="1"/>
    <col min="12336" max="12336" width="13.85546875" style="323" bestFit="1" customWidth="1"/>
    <col min="12337" max="12337" width="13.85546875" style="323" customWidth="1"/>
    <col min="12338" max="12338" width="13.85546875" style="323" bestFit="1" customWidth="1"/>
    <col min="12339" max="12339" width="13.85546875" style="323" customWidth="1"/>
    <col min="12340" max="12340" width="13.85546875" style="323" bestFit="1" customWidth="1"/>
    <col min="12341" max="12341" width="13.85546875" style="323" customWidth="1"/>
    <col min="12342" max="12342" width="13.85546875" style="323" bestFit="1" customWidth="1"/>
    <col min="12343" max="12343" width="13.85546875" style="323" customWidth="1"/>
    <col min="12344" max="12344" width="13.85546875" style="323" bestFit="1" customWidth="1"/>
    <col min="12345" max="12345" width="13.85546875" style="323" customWidth="1"/>
    <col min="12346" max="12346" width="13.85546875" style="323" bestFit="1" customWidth="1"/>
    <col min="12347" max="12347" width="13.85546875" style="323" customWidth="1"/>
    <col min="12348" max="12348" width="13.85546875" style="323" bestFit="1" customWidth="1"/>
    <col min="12349" max="12349" width="13.85546875" style="323" customWidth="1"/>
    <col min="12350" max="12350" width="13.85546875" style="323" bestFit="1" customWidth="1"/>
    <col min="12351" max="12351" width="13.85546875" style="323" customWidth="1"/>
    <col min="12352" max="12352" width="13.85546875" style="323" bestFit="1" customWidth="1"/>
    <col min="12353" max="12353" width="13.85546875" style="323" customWidth="1"/>
    <col min="12354" max="12354" width="13.85546875" style="323" bestFit="1" customWidth="1"/>
    <col min="1235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1" width="11.42578125" style="323" customWidth="1"/>
    <col min="12552" max="12555" width="10.85546875" style="323" customWidth="1"/>
    <col min="12556" max="12567" width="11.5703125" style="323" customWidth="1"/>
    <col min="12568" max="12571" width="13.85546875" style="323" customWidth="1"/>
    <col min="12572" max="12572" width="13.85546875" style="323" bestFit="1" customWidth="1"/>
    <col min="12573" max="12573" width="13.85546875" style="323" customWidth="1"/>
    <col min="12574" max="12574" width="13.85546875" style="323" bestFit="1" customWidth="1"/>
    <col min="12575" max="12575" width="13.85546875" style="323" customWidth="1"/>
    <col min="12576" max="12576" width="13.85546875" style="323" bestFit="1" customWidth="1"/>
    <col min="12577" max="12577" width="13.85546875" style="323" customWidth="1"/>
    <col min="12578" max="12578" width="13.85546875" style="323" bestFit="1" customWidth="1"/>
    <col min="12579" max="12579" width="13.85546875" style="323" customWidth="1"/>
    <col min="12580" max="12580" width="13.85546875" style="323" bestFit="1" customWidth="1"/>
    <col min="12581" max="12581" width="13.85546875" style="323" customWidth="1"/>
    <col min="12582" max="12582" width="13.85546875" style="323" bestFit="1" customWidth="1"/>
    <col min="12583" max="12583" width="13.85546875" style="323" customWidth="1"/>
    <col min="12584" max="12584" width="13.85546875" style="323" bestFit="1" customWidth="1"/>
    <col min="12585" max="12585" width="13.85546875" style="323" customWidth="1"/>
    <col min="12586" max="12586" width="13.85546875" style="323" bestFit="1" customWidth="1"/>
    <col min="12587" max="12587" width="13.85546875" style="323" customWidth="1"/>
    <col min="12588" max="12588" width="13.85546875" style="323" bestFit="1" customWidth="1"/>
    <col min="12589" max="12589" width="13.85546875" style="323" customWidth="1"/>
    <col min="12590" max="12590" width="13.85546875" style="323" bestFit="1" customWidth="1"/>
    <col min="12591" max="12591" width="13.85546875" style="323" customWidth="1"/>
    <col min="12592" max="12592" width="13.85546875" style="323" bestFit="1" customWidth="1"/>
    <col min="12593" max="12593" width="13.85546875" style="323" customWidth="1"/>
    <col min="12594" max="12594" width="13.85546875" style="323" bestFit="1" customWidth="1"/>
    <col min="12595" max="12595" width="13.85546875" style="323" customWidth="1"/>
    <col min="12596" max="12596" width="13.85546875" style="323" bestFit="1" customWidth="1"/>
    <col min="12597" max="12597" width="13.85546875" style="323" customWidth="1"/>
    <col min="12598" max="12598" width="13.85546875" style="323" bestFit="1" customWidth="1"/>
    <col min="12599" max="12599" width="13.85546875" style="323" customWidth="1"/>
    <col min="12600" max="12600" width="13.85546875" style="323" bestFit="1" customWidth="1"/>
    <col min="12601" max="12601" width="13.85546875" style="323" customWidth="1"/>
    <col min="12602" max="12602" width="13.85546875" style="323" bestFit="1" customWidth="1"/>
    <col min="12603" max="12603" width="13.85546875" style="323" customWidth="1"/>
    <col min="12604" max="12604" width="13.85546875" style="323" bestFit="1" customWidth="1"/>
    <col min="12605" max="12605" width="13.85546875" style="323" customWidth="1"/>
    <col min="12606" max="12606" width="13.85546875" style="323" bestFit="1" customWidth="1"/>
    <col min="12607" max="12607" width="13.85546875" style="323" customWidth="1"/>
    <col min="12608" max="12608" width="13.85546875" style="323" bestFit="1" customWidth="1"/>
    <col min="12609" max="12609" width="13.85546875" style="323" customWidth="1"/>
    <col min="12610" max="12610" width="13.85546875" style="323" bestFit="1" customWidth="1"/>
    <col min="1261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7" width="11.42578125" style="323" customWidth="1"/>
    <col min="12808" max="12811" width="10.85546875" style="323" customWidth="1"/>
    <col min="12812" max="12823" width="11.5703125" style="323" customWidth="1"/>
    <col min="12824" max="12827" width="13.85546875" style="323" customWidth="1"/>
    <col min="12828" max="12828" width="13.85546875" style="323" bestFit="1" customWidth="1"/>
    <col min="12829" max="12829" width="13.85546875" style="323" customWidth="1"/>
    <col min="12830" max="12830" width="13.85546875" style="323" bestFit="1" customWidth="1"/>
    <col min="12831" max="12831" width="13.85546875" style="323" customWidth="1"/>
    <col min="12832" max="12832" width="13.85546875" style="323" bestFit="1" customWidth="1"/>
    <col min="12833" max="12833" width="13.85546875" style="323" customWidth="1"/>
    <col min="12834" max="12834" width="13.85546875" style="323" bestFit="1" customWidth="1"/>
    <col min="12835" max="12835" width="13.85546875" style="323" customWidth="1"/>
    <col min="12836" max="12836" width="13.85546875" style="323" bestFit="1" customWidth="1"/>
    <col min="12837" max="12837" width="13.85546875" style="323" customWidth="1"/>
    <col min="12838" max="12838" width="13.85546875" style="323" bestFit="1" customWidth="1"/>
    <col min="12839" max="12839" width="13.85546875" style="323" customWidth="1"/>
    <col min="12840" max="12840" width="13.85546875" style="323" bestFit="1" customWidth="1"/>
    <col min="12841" max="12841" width="13.85546875" style="323" customWidth="1"/>
    <col min="12842" max="12842" width="13.85546875" style="323" bestFit="1" customWidth="1"/>
    <col min="12843" max="12843" width="13.85546875" style="323" customWidth="1"/>
    <col min="12844" max="12844" width="13.85546875" style="323" bestFit="1" customWidth="1"/>
    <col min="12845" max="12845" width="13.85546875" style="323" customWidth="1"/>
    <col min="12846" max="12846" width="13.85546875" style="323" bestFit="1" customWidth="1"/>
    <col min="12847" max="12847" width="13.85546875" style="323" customWidth="1"/>
    <col min="12848" max="12848" width="13.85546875" style="323" bestFit="1" customWidth="1"/>
    <col min="12849" max="12849" width="13.85546875" style="323" customWidth="1"/>
    <col min="12850" max="12850" width="13.85546875" style="323" bestFit="1" customWidth="1"/>
    <col min="12851" max="12851" width="13.85546875" style="323" customWidth="1"/>
    <col min="12852" max="12852" width="13.85546875" style="323" bestFit="1" customWidth="1"/>
    <col min="12853" max="12853" width="13.85546875" style="323" customWidth="1"/>
    <col min="12854" max="12854" width="13.85546875" style="323" bestFit="1" customWidth="1"/>
    <col min="12855" max="12855" width="13.85546875" style="323" customWidth="1"/>
    <col min="12856" max="12856" width="13.85546875" style="323" bestFit="1" customWidth="1"/>
    <col min="12857" max="12857" width="13.85546875" style="323" customWidth="1"/>
    <col min="12858" max="12858" width="13.85546875" style="323" bestFit="1" customWidth="1"/>
    <col min="12859" max="12859" width="13.85546875" style="323" customWidth="1"/>
    <col min="12860" max="12860" width="13.85546875" style="323" bestFit="1" customWidth="1"/>
    <col min="12861" max="12861" width="13.85546875" style="323" customWidth="1"/>
    <col min="12862" max="12862" width="13.85546875" style="323" bestFit="1" customWidth="1"/>
    <col min="12863" max="12863" width="13.85546875" style="323" customWidth="1"/>
    <col min="12864" max="12864" width="13.85546875" style="323" bestFit="1" customWidth="1"/>
    <col min="12865" max="12865" width="13.85546875" style="323" customWidth="1"/>
    <col min="12866" max="12866" width="13.85546875" style="323" bestFit="1" customWidth="1"/>
    <col min="1286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3" width="11.42578125" style="323" customWidth="1"/>
    <col min="13064" max="13067" width="10.85546875" style="323" customWidth="1"/>
    <col min="13068" max="13079" width="11.5703125" style="323" customWidth="1"/>
    <col min="13080" max="13083" width="13.85546875" style="323" customWidth="1"/>
    <col min="13084" max="13084" width="13.85546875" style="323" bestFit="1" customWidth="1"/>
    <col min="13085" max="13085" width="13.85546875" style="323" customWidth="1"/>
    <col min="13086" max="13086" width="13.85546875" style="323" bestFit="1" customWidth="1"/>
    <col min="13087" max="13087" width="13.85546875" style="323" customWidth="1"/>
    <col min="13088" max="13088" width="13.85546875" style="323" bestFit="1" customWidth="1"/>
    <col min="13089" max="13089" width="13.85546875" style="323" customWidth="1"/>
    <col min="13090" max="13090" width="13.85546875" style="323" bestFit="1" customWidth="1"/>
    <col min="13091" max="13091" width="13.85546875" style="323" customWidth="1"/>
    <col min="13092" max="13092" width="13.85546875" style="323" bestFit="1" customWidth="1"/>
    <col min="13093" max="13093" width="13.85546875" style="323" customWidth="1"/>
    <col min="13094" max="13094" width="13.85546875" style="323" bestFit="1" customWidth="1"/>
    <col min="13095" max="13095" width="13.85546875" style="323" customWidth="1"/>
    <col min="13096" max="13096" width="13.85546875" style="323" bestFit="1" customWidth="1"/>
    <col min="13097" max="13097" width="13.85546875" style="323" customWidth="1"/>
    <col min="13098" max="13098" width="13.85546875" style="323" bestFit="1" customWidth="1"/>
    <col min="13099" max="13099" width="13.85546875" style="323" customWidth="1"/>
    <col min="13100" max="13100" width="13.85546875" style="323" bestFit="1" customWidth="1"/>
    <col min="13101" max="13101" width="13.85546875" style="323" customWidth="1"/>
    <col min="13102" max="13102" width="13.85546875" style="323" bestFit="1" customWidth="1"/>
    <col min="13103" max="13103" width="13.85546875" style="323" customWidth="1"/>
    <col min="13104" max="13104" width="13.85546875" style="323" bestFit="1" customWidth="1"/>
    <col min="13105" max="13105" width="13.85546875" style="323" customWidth="1"/>
    <col min="13106" max="13106" width="13.85546875" style="323" bestFit="1" customWidth="1"/>
    <col min="13107" max="13107" width="13.85546875" style="323" customWidth="1"/>
    <col min="13108" max="13108" width="13.85546875" style="323" bestFit="1" customWidth="1"/>
    <col min="13109" max="13109" width="13.85546875" style="323" customWidth="1"/>
    <col min="13110" max="13110" width="13.85546875" style="323" bestFit="1" customWidth="1"/>
    <col min="13111" max="13111" width="13.85546875" style="323" customWidth="1"/>
    <col min="13112" max="13112" width="13.85546875" style="323" bestFit="1" customWidth="1"/>
    <col min="13113" max="13113" width="13.85546875" style="323" customWidth="1"/>
    <col min="13114" max="13114" width="13.85546875" style="323" bestFit="1" customWidth="1"/>
    <col min="13115" max="13115" width="13.85546875" style="323" customWidth="1"/>
    <col min="13116" max="13116" width="13.85546875" style="323" bestFit="1" customWidth="1"/>
    <col min="13117" max="13117" width="13.85546875" style="323" customWidth="1"/>
    <col min="13118" max="13118" width="13.85546875" style="323" bestFit="1" customWidth="1"/>
    <col min="13119" max="13119" width="13.85546875" style="323" customWidth="1"/>
    <col min="13120" max="13120" width="13.85546875" style="323" bestFit="1" customWidth="1"/>
    <col min="13121" max="13121" width="13.85546875" style="323" customWidth="1"/>
    <col min="13122" max="13122" width="13.85546875" style="323" bestFit="1" customWidth="1"/>
    <col min="1312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9" width="11.42578125" style="323" customWidth="1"/>
    <col min="13320" max="13323" width="10.85546875" style="323" customWidth="1"/>
    <col min="13324" max="13335" width="11.5703125" style="323" customWidth="1"/>
    <col min="13336" max="13339" width="13.85546875" style="323" customWidth="1"/>
    <col min="13340" max="13340" width="13.85546875" style="323" bestFit="1" customWidth="1"/>
    <col min="13341" max="13341" width="13.85546875" style="323" customWidth="1"/>
    <col min="13342" max="13342" width="13.85546875" style="323" bestFit="1" customWidth="1"/>
    <col min="13343" max="13343" width="13.85546875" style="323" customWidth="1"/>
    <col min="13344" max="13344" width="13.85546875" style="323" bestFit="1" customWidth="1"/>
    <col min="13345" max="13345" width="13.85546875" style="323" customWidth="1"/>
    <col min="13346" max="13346" width="13.85546875" style="323" bestFit="1" customWidth="1"/>
    <col min="13347" max="13347" width="13.85546875" style="323" customWidth="1"/>
    <col min="13348" max="13348" width="13.85546875" style="323" bestFit="1" customWidth="1"/>
    <col min="13349" max="13349" width="13.85546875" style="323" customWidth="1"/>
    <col min="13350" max="13350" width="13.85546875" style="323" bestFit="1" customWidth="1"/>
    <col min="13351" max="13351" width="13.85546875" style="323" customWidth="1"/>
    <col min="13352" max="13352" width="13.85546875" style="323" bestFit="1" customWidth="1"/>
    <col min="13353" max="13353" width="13.85546875" style="323" customWidth="1"/>
    <col min="13354" max="13354" width="13.85546875" style="323" bestFit="1" customWidth="1"/>
    <col min="13355" max="13355" width="13.85546875" style="323" customWidth="1"/>
    <col min="13356" max="13356" width="13.85546875" style="323" bestFit="1" customWidth="1"/>
    <col min="13357" max="13357" width="13.85546875" style="323" customWidth="1"/>
    <col min="13358" max="13358" width="13.85546875" style="323" bestFit="1" customWidth="1"/>
    <col min="13359" max="13359" width="13.85546875" style="323" customWidth="1"/>
    <col min="13360" max="13360" width="13.85546875" style="323" bestFit="1" customWidth="1"/>
    <col min="13361" max="13361" width="13.85546875" style="323" customWidth="1"/>
    <col min="13362" max="13362" width="13.85546875" style="323" bestFit="1" customWidth="1"/>
    <col min="13363" max="13363" width="13.85546875" style="323" customWidth="1"/>
    <col min="13364" max="13364" width="13.85546875" style="323" bestFit="1" customWidth="1"/>
    <col min="13365" max="13365" width="13.85546875" style="323" customWidth="1"/>
    <col min="13366" max="13366" width="13.85546875" style="323" bestFit="1" customWidth="1"/>
    <col min="13367" max="13367" width="13.85546875" style="323" customWidth="1"/>
    <col min="13368" max="13368" width="13.85546875" style="323" bestFit="1" customWidth="1"/>
    <col min="13369" max="13369" width="13.85546875" style="323" customWidth="1"/>
    <col min="13370" max="13370" width="13.85546875" style="323" bestFit="1" customWidth="1"/>
    <col min="13371" max="13371" width="13.85546875" style="323" customWidth="1"/>
    <col min="13372" max="13372" width="13.85546875" style="323" bestFit="1" customWidth="1"/>
    <col min="13373" max="13373" width="13.85546875" style="323" customWidth="1"/>
    <col min="13374" max="13374" width="13.85546875" style="323" bestFit="1" customWidth="1"/>
    <col min="13375" max="13375" width="13.85546875" style="323" customWidth="1"/>
    <col min="13376" max="13376" width="13.85546875" style="323" bestFit="1" customWidth="1"/>
    <col min="13377" max="13377" width="13.85546875" style="323" customWidth="1"/>
    <col min="13378" max="13378" width="13.85546875" style="323" bestFit="1" customWidth="1"/>
    <col min="1337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5" width="11.42578125" style="323" customWidth="1"/>
    <col min="13576" max="13579" width="10.85546875" style="323" customWidth="1"/>
    <col min="13580" max="13591" width="11.5703125" style="323" customWidth="1"/>
    <col min="13592" max="13595" width="13.85546875" style="323" customWidth="1"/>
    <col min="13596" max="13596" width="13.85546875" style="323" bestFit="1" customWidth="1"/>
    <col min="13597" max="13597" width="13.85546875" style="323" customWidth="1"/>
    <col min="13598" max="13598" width="13.85546875" style="323" bestFit="1" customWidth="1"/>
    <col min="13599" max="13599" width="13.85546875" style="323" customWidth="1"/>
    <col min="13600" max="13600" width="13.85546875" style="323" bestFit="1" customWidth="1"/>
    <col min="13601" max="13601" width="13.85546875" style="323" customWidth="1"/>
    <col min="13602" max="13602" width="13.85546875" style="323" bestFit="1" customWidth="1"/>
    <col min="13603" max="13603" width="13.85546875" style="323" customWidth="1"/>
    <col min="13604" max="13604" width="13.85546875" style="323" bestFit="1" customWidth="1"/>
    <col min="13605" max="13605" width="13.85546875" style="323" customWidth="1"/>
    <col min="13606" max="13606" width="13.85546875" style="323" bestFit="1" customWidth="1"/>
    <col min="13607" max="13607" width="13.85546875" style="323" customWidth="1"/>
    <col min="13608" max="13608" width="13.85546875" style="323" bestFit="1" customWidth="1"/>
    <col min="13609" max="13609" width="13.85546875" style="323" customWidth="1"/>
    <col min="13610" max="13610" width="13.85546875" style="323" bestFit="1" customWidth="1"/>
    <col min="13611" max="13611" width="13.85546875" style="323" customWidth="1"/>
    <col min="13612" max="13612" width="13.85546875" style="323" bestFit="1" customWidth="1"/>
    <col min="13613" max="13613" width="13.85546875" style="323" customWidth="1"/>
    <col min="13614" max="13614" width="13.85546875" style="323" bestFit="1" customWidth="1"/>
    <col min="13615" max="13615" width="13.85546875" style="323" customWidth="1"/>
    <col min="13616" max="13616" width="13.85546875" style="323" bestFit="1" customWidth="1"/>
    <col min="13617" max="13617" width="13.85546875" style="323" customWidth="1"/>
    <col min="13618" max="13618" width="13.85546875" style="323" bestFit="1" customWidth="1"/>
    <col min="13619" max="13619" width="13.85546875" style="323" customWidth="1"/>
    <col min="13620" max="13620" width="13.85546875" style="323" bestFit="1" customWidth="1"/>
    <col min="13621" max="13621" width="13.85546875" style="323" customWidth="1"/>
    <col min="13622" max="13622" width="13.85546875" style="323" bestFit="1" customWidth="1"/>
    <col min="13623" max="13623" width="13.85546875" style="323" customWidth="1"/>
    <col min="13624" max="13624" width="13.85546875" style="323" bestFit="1" customWidth="1"/>
    <col min="13625" max="13625" width="13.85546875" style="323" customWidth="1"/>
    <col min="13626" max="13626" width="13.85546875" style="323" bestFit="1" customWidth="1"/>
    <col min="13627" max="13627" width="13.85546875" style="323" customWidth="1"/>
    <col min="13628" max="13628" width="13.85546875" style="323" bestFit="1" customWidth="1"/>
    <col min="13629" max="13629" width="13.85546875" style="323" customWidth="1"/>
    <col min="13630" max="13630" width="13.85546875" style="323" bestFit="1" customWidth="1"/>
    <col min="13631" max="13631" width="13.85546875" style="323" customWidth="1"/>
    <col min="13632" max="13632" width="13.85546875" style="323" bestFit="1" customWidth="1"/>
    <col min="13633" max="13633" width="13.85546875" style="323" customWidth="1"/>
    <col min="13634" max="13634" width="13.85546875" style="323" bestFit="1" customWidth="1"/>
    <col min="1363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1" width="11.42578125" style="323" customWidth="1"/>
    <col min="13832" max="13835" width="10.85546875" style="323" customWidth="1"/>
    <col min="13836" max="13847" width="11.5703125" style="323" customWidth="1"/>
    <col min="13848" max="13851" width="13.85546875" style="323" customWidth="1"/>
    <col min="13852" max="13852" width="13.85546875" style="323" bestFit="1" customWidth="1"/>
    <col min="13853" max="13853" width="13.85546875" style="323" customWidth="1"/>
    <col min="13854" max="13854" width="13.85546875" style="323" bestFit="1" customWidth="1"/>
    <col min="13855" max="13855" width="13.85546875" style="323" customWidth="1"/>
    <col min="13856" max="13856" width="13.85546875" style="323" bestFit="1" customWidth="1"/>
    <col min="13857" max="13857" width="13.85546875" style="323" customWidth="1"/>
    <col min="13858" max="13858" width="13.85546875" style="323" bestFit="1" customWidth="1"/>
    <col min="13859" max="13859" width="13.85546875" style="323" customWidth="1"/>
    <col min="13860" max="13860" width="13.85546875" style="323" bestFit="1" customWidth="1"/>
    <col min="13861" max="13861" width="13.85546875" style="323" customWidth="1"/>
    <col min="13862" max="13862" width="13.85546875" style="323" bestFit="1" customWidth="1"/>
    <col min="13863" max="13863" width="13.85546875" style="323" customWidth="1"/>
    <col min="13864" max="13864" width="13.85546875" style="323" bestFit="1" customWidth="1"/>
    <col min="13865" max="13865" width="13.85546875" style="323" customWidth="1"/>
    <col min="13866" max="13866" width="13.85546875" style="323" bestFit="1" customWidth="1"/>
    <col min="13867" max="13867" width="13.85546875" style="323" customWidth="1"/>
    <col min="13868" max="13868" width="13.85546875" style="323" bestFit="1" customWidth="1"/>
    <col min="13869" max="13869" width="13.85546875" style="323" customWidth="1"/>
    <col min="13870" max="13870" width="13.85546875" style="323" bestFit="1" customWidth="1"/>
    <col min="13871" max="13871" width="13.85546875" style="323" customWidth="1"/>
    <col min="13872" max="13872" width="13.85546875" style="323" bestFit="1" customWidth="1"/>
    <col min="13873" max="13873" width="13.85546875" style="323" customWidth="1"/>
    <col min="13874" max="13874" width="13.85546875" style="323" bestFit="1" customWidth="1"/>
    <col min="13875" max="13875" width="13.85546875" style="323" customWidth="1"/>
    <col min="13876" max="13876" width="13.85546875" style="323" bestFit="1" customWidth="1"/>
    <col min="13877" max="13877" width="13.85546875" style="323" customWidth="1"/>
    <col min="13878" max="13878" width="13.85546875" style="323" bestFit="1" customWidth="1"/>
    <col min="13879" max="13879" width="13.85546875" style="323" customWidth="1"/>
    <col min="13880" max="13880" width="13.85546875" style="323" bestFit="1" customWidth="1"/>
    <col min="13881" max="13881" width="13.85546875" style="323" customWidth="1"/>
    <col min="13882" max="13882" width="13.85546875" style="323" bestFit="1" customWidth="1"/>
    <col min="13883" max="13883" width="13.85546875" style="323" customWidth="1"/>
    <col min="13884" max="13884" width="13.85546875" style="323" bestFit="1" customWidth="1"/>
    <col min="13885" max="13885" width="13.85546875" style="323" customWidth="1"/>
    <col min="13886" max="13886" width="13.85546875" style="323" bestFit="1" customWidth="1"/>
    <col min="13887" max="13887" width="13.85546875" style="323" customWidth="1"/>
    <col min="13888" max="13888" width="13.85546875" style="323" bestFit="1" customWidth="1"/>
    <col min="13889" max="13889" width="13.85546875" style="323" customWidth="1"/>
    <col min="13890" max="13890" width="13.85546875" style="323" bestFit="1" customWidth="1"/>
    <col min="1389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7" width="11.42578125" style="323" customWidth="1"/>
    <col min="14088" max="14091" width="10.85546875" style="323" customWidth="1"/>
    <col min="14092" max="14103" width="11.5703125" style="323" customWidth="1"/>
    <col min="14104" max="14107" width="13.85546875" style="323" customWidth="1"/>
    <col min="14108" max="14108" width="13.85546875" style="323" bestFit="1" customWidth="1"/>
    <col min="14109" max="14109" width="13.85546875" style="323" customWidth="1"/>
    <col min="14110" max="14110" width="13.85546875" style="323" bestFit="1" customWidth="1"/>
    <col min="14111" max="14111" width="13.85546875" style="323" customWidth="1"/>
    <col min="14112" max="14112" width="13.85546875" style="323" bestFit="1" customWidth="1"/>
    <col min="14113" max="14113" width="13.85546875" style="323" customWidth="1"/>
    <col min="14114" max="14114" width="13.85546875" style="323" bestFit="1" customWidth="1"/>
    <col min="14115" max="14115" width="13.85546875" style="323" customWidth="1"/>
    <col min="14116" max="14116" width="13.85546875" style="323" bestFit="1" customWidth="1"/>
    <col min="14117" max="14117" width="13.85546875" style="323" customWidth="1"/>
    <col min="14118" max="14118" width="13.85546875" style="323" bestFit="1" customWidth="1"/>
    <col min="14119" max="14119" width="13.85546875" style="323" customWidth="1"/>
    <col min="14120" max="14120" width="13.85546875" style="323" bestFit="1" customWidth="1"/>
    <col min="14121" max="14121" width="13.85546875" style="323" customWidth="1"/>
    <col min="14122" max="14122" width="13.85546875" style="323" bestFit="1" customWidth="1"/>
    <col min="14123" max="14123" width="13.85546875" style="323" customWidth="1"/>
    <col min="14124" max="14124" width="13.85546875" style="323" bestFit="1" customWidth="1"/>
    <col min="14125" max="14125" width="13.85546875" style="323" customWidth="1"/>
    <col min="14126" max="14126" width="13.85546875" style="323" bestFit="1" customWidth="1"/>
    <col min="14127" max="14127" width="13.85546875" style="323" customWidth="1"/>
    <col min="14128" max="14128" width="13.85546875" style="323" bestFit="1" customWidth="1"/>
    <col min="14129" max="14129" width="13.85546875" style="323" customWidth="1"/>
    <col min="14130" max="14130" width="13.85546875" style="323" bestFit="1" customWidth="1"/>
    <col min="14131" max="14131" width="13.85546875" style="323" customWidth="1"/>
    <col min="14132" max="14132" width="13.85546875" style="323" bestFit="1" customWidth="1"/>
    <col min="14133" max="14133" width="13.85546875" style="323" customWidth="1"/>
    <col min="14134" max="14134" width="13.85546875" style="323" bestFit="1" customWidth="1"/>
    <col min="14135" max="14135" width="13.85546875" style="323" customWidth="1"/>
    <col min="14136" max="14136" width="13.85546875" style="323" bestFit="1" customWidth="1"/>
    <col min="14137" max="14137" width="13.85546875" style="323" customWidth="1"/>
    <col min="14138" max="14138" width="13.85546875" style="323" bestFit="1" customWidth="1"/>
    <col min="14139" max="14139" width="13.85546875" style="323" customWidth="1"/>
    <col min="14140" max="14140" width="13.85546875" style="323" bestFit="1" customWidth="1"/>
    <col min="14141" max="14141" width="13.85546875" style="323" customWidth="1"/>
    <col min="14142" max="14142" width="13.85546875" style="323" bestFit="1" customWidth="1"/>
    <col min="14143" max="14143" width="13.85546875" style="323" customWidth="1"/>
    <col min="14144" max="14144" width="13.85546875" style="323" bestFit="1" customWidth="1"/>
    <col min="14145" max="14145" width="13.85546875" style="323" customWidth="1"/>
    <col min="14146" max="14146" width="13.85546875" style="323" bestFit="1" customWidth="1"/>
    <col min="1414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3" width="11.42578125" style="323" customWidth="1"/>
    <col min="14344" max="14347" width="10.85546875" style="323" customWidth="1"/>
    <col min="14348" max="14359" width="11.5703125" style="323" customWidth="1"/>
    <col min="14360" max="14363" width="13.85546875" style="323" customWidth="1"/>
    <col min="14364" max="14364" width="13.85546875" style="323" bestFit="1" customWidth="1"/>
    <col min="14365" max="14365" width="13.85546875" style="323" customWidth="1"/>
    <col min="14366" max="14366" width="13.85546875" style="323" bestFit="1" customWidth="1"/>
    <col min="14367" max="14367" width="13.85546875" style="323" customWidth="1"/>
    <col min="14368" max="14368" width="13.85546875" style="323" bestFit="1" customWidth="1"/>
    <col min="14369" max="14369" width="13.85546875" style="323" customWidth="1"/>
    <col min="14370" max="14370" width="13.85546875" style="323" bestFit="1" customWidth="1"/>
    <col min="14371" max="14371" width="13.85546875" style="323" customWidth="1"/>
    <col min="14372" max="14372" width="13.85546875" style="323" bestFit="1" customWidth="1"/>
    <col min="14373" max="14373" width="13.85546875" style="323" customWidth="1"/>
    <col min="14374" max="14374" width="13.85546875" style="323" bestFit="1" customWidth="1"/>
    <col min="14375" max="14375" width="13.85546875" style="323" customWidth="1"/>
    <col min="14376" max="14376" width="13.85546875" style="323" bestFit="1" customWidth="1"/>
    <col min="14377" max="14377" width="13.85546875" style="323" customWidth="1"/>
    <col min="14378" max="14378" width="13.85546875" style="323" bestFit="1" customWidth="1"/>
    <col min="14379" max="14379" width="13.85546875" style="323" customWidth="1"/>
    <col min="14380" max="14380" width="13.85546875" style="323" bestFit="1" customWidth="1"/>
    <col min="14381" max="14381" width="13.85546875" style="323" customWidth="1"/>
    <col min="14382" max="14382" width="13.85546875" style="323" bestFit="1" customWidth="1"/>
    <col min="14383" max="14383" width="13.85546875" style="323" customWidth="1"/>
    <col min="14384" max="14384" width="13.85546875" style="323" bestFit="1" customWidth="1"/>
    <col min="14385" max="14385" width="13.85546875" style="323" customWidth="1"/>
    <col min="14386" max="14386" width="13.85546875" style="323" bestFit="1" customWidth="1"/>
    <col min="14387" max="14387" width="13.85546875" style="323" customWidth="1"/>
    <col min="14388" max="14388" width="13.85546875" style="323" bestFit="1" customWidth="1"/>
    <col min="14389" max="14389" width="13.85546875" style="323" customWidth="1"/>
    <col min="14390" max="14390" width="13.85546875" style="323" bestFit="1" customWidth="1"/>
    <col min="14391" max="14391" width="13.85546875" style="323" customWidth="1"/>
    <col min="14392" max="14392" width="13.85546875" style="323" bestFit="1" customWidth="1"/>
    <col min="14393" max="14393" width="13.85546875" style="323" customWidth="1"/>
    <col min="14394" max="14394" width="13.85546875" style="323" bestFit="1" customWidth="1"/>
    <col min="14395" max="14395" width="13.85546875" style="323" customWidth="1"/>
    <col min="14396" max="14396" width="13.85546875" style="323" bestFit="1" customWidth="1"/>
    <col min="14397" max="14397" width="13.85546875" style="323" customWidth="1"/>
    <col min="14398" max="14398" width="13.85546875" style="323" bestFit="1" customWidth="1"/>
    <col min="14399" max="14399" width="13.85546875" style="323" customWidth="1"/>
    <col min="14400" max="14400" width="13.85546875" style="323" bestFit="1" customWidth="1"/>
    <col min="14401" max="14401" width="13.85546875" style="323" customWidth="1"/>
    <col min="14402" max="14402" width="13.85546875" style="323" bestFit="1" customWidth="1"/>
    <col min="1440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9" width="11.42578125" style="323" customWidth="1"/>
    <col min="14600" max="14603" width="10.85546875" style="323" customWidth="1"/>
    <col min="14604" max="14615" width="11.5703125" style="323" customWidth="1"/>
    <col min="14616" max="14619" width="13.85546875" style="323" customWidth="1"/>
    <col min="14620" max="14620" width="13.85546875" style="323" bestFit="1" customWidth="1"/>
    <col min="14621" max="14621" width="13.85546875" style="323" customWidth="1"/>
    <col min="14622" max="14622" width="13.85546875" style="323" bestFit="1" customWidth="1"/>
    <col min="14623" max="14623" width="13.85546875" style="323" customWidth="1"/>
    <col min="14624" max="14624" width="13.85546875" style="323" bestFit="1" customWidth="1"/>
    <col min="14625" max="14625" width="13.85546875" style="323" customWidth="1"/>
    <col min="14626" max="14626" width="13.85546875" style="323" bestFit="1" customWidth="1"/>
    <col min="14627" max="14627" width="13.85546875" style="323" customWidth="1"/>
    <col min="14628" max="14628" width="13.85546875" style="323" bestFit="1" customWidth="1"/>
    <col min="14629" max="14629" width="13.85546875" style="323" customWidth="1"/>
    <col min="14630" max="14630" width="13.85546875" style="323" bestFit="1" customWidth="1"/>
    <col min="14631" max="14631" width="13.85546875" style="323" customWidth="1"/>
    <col min="14632" max="14632" width="13.85546875" style="323" bestFit="1" customWidth="1"/>
    <col min="14633" max="14633" width="13.85546875" style="323" customWidth="1"/>
    <col min="14634" max="14634" width="13.85546875" style="323" bestFit="1" customWidth="1"/>
    <col min="14635" max="14635" width="13.85546875" style="323" customWidth="1"/>
    <col min="14636" max="14636" width="13.85546875" style="323" bestFit="1" customWidth="1"/>
    <col min="14637" max="14637" width="13.85546875" style="323" customWidth="1"/>
    <col min="14638" max="14638" width="13.85546875" style="323" bestFit="1" customWidth="1"/>
    <col min="14639" max="14639" width="13.85546875" style="323" customWidth="1"/>
    <col min="14640" max="14640" width="13.85546875" style="323" bestFit="1" customWidth="1"/>
    <col min="14641" max="14641" width="13.85546875" style="323" customWidth="1"/>
    <col min="14642" max="14642" width="13.85546875" style="323" bestFit="1" customWidth="1"/>
    <col min="14643" max="14643" width="13.85546875" style="323" customWidth="1"/>
    <col min="14644" max="14644" width="13.85546875" style="323" bestFit="1" customWidth="1"/>
    <col min="14645" max="14645" width="13.85546875" style="323" customWidth="1"/>
    <col min="14646" max="14646" width="13.85546875" style="323" bestFit="1" customWidth="1"/>
    <col min="14647" max="14647" width="13.85546875" style="323" customWidth="1"/>
    <col min="14648" max="14648" width="13.85546875" style="323" bestFit="1" customWidth="1"/>
    <col min="14649" max="14649" width="13.85546875" style="323" customWidth="1"/>
    <col min="14650" max="14650" width="13.85546875" style="323" bestFit="1" customWidth="1"/>
    <col min="14651" max="14651" width="13.85546875" style="323" customWidth="1"/>
    <col min="14652" max="14652" width="13.85546875" style="323" bestFit="1" customWidth="1"/>
    <col min="14653" max="14653" width="13.85546875" style="323" customWidth="1"/>
    <col min="14654" max="14654" width="13.85546875" style="323" bestFit="1" customWidth="1"/>
    <col min="14655" max="14655" width="13.85546875" style="323" customWidth="1"/>
    <col min="14656" max="14656" width="13.85546875" style="323" bestFit="1" customWidth="1"/>
    <col min="14657" max="14657" width="13.85546875" style="323" customWidth="1"/>
    <col min="14658" max="14658" width="13.85546875" style="323" bestFit="1" customWidth="1"/>
    <col min="1465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5" width="11.42578125" style="323" customWidth="1"/>
    <col min="14856" max="14859" width="10.85546875" style="323" customWidth="1"/>
    <col min="14860" max="14871" width="11.5703125" style="323" customWidth="1"/>
    <col min="14872" max="14875" width="13.85546875" style="323" customWidth="1"/>
    <col min="14876" max="14876" width="13.85546875" style="323" bestFit="1" customWidth="1"/>
    <col min="14877" max="14877" width="13.85546875" style="323" customWidth="1"/>
    <col min="14878" max="14878" width="13.85546875" style="323" bestFit="1" customWidth="1"/>
    <col min="14879" max="14879" width="13.85546875" style="323" customWidth="1"/>
    <col min="14880" max="14880" width="13.85546875" style="323" bestFit="1" customWidth="1"/>
    <col min="14881" max="14881" width="13.85546875" style="323" customWidth="1"/>
    <col min="14882" max="14882" width="13.85546875" style="323" bestFit="1" customWidth="1"/>
    <col min="14883" max="14883" width="13.85546875" style="323" customWidth="1"/>
    <col min="14884" max="14884" width="13.85546875" style="323" bestFit="1" customWidth="1"/>
    <col min="14885" max="14885" width="13.85546875" style="323" customWidth="1"/>
    <col min="14886" max="14886" width="13.85546875" style="323" bestFit="1" customWidth="1"/>
    <col min="14887" max="14887" width="13.85546875" style="323" customWidth="1"/>
    <col min="14888" max="14888" width="13.85546875" style="323" bestFit="1" customWidth="1"/>
    <col min="14889" max="14889" width="13.85546875" style="323" customWidth="1"/>
    <col min="14890" max="14890" width="13.85546875" style="323" bestFit="1" customWidth="1"/>
    <col min="14891" max="14891" width="13.85546875" style="323" customWidth="1"/>
    <col min="14892" max="14892" width="13.85546875" style="323" bestFit="1" customWidth="1"/>
    <col min="14893" max="14893" width="13.85546875" style="323" customWidth="1"/>
    <col min="14894" max="14894" width="13.85546875" style="323" bestFit="1" customWidth="1"/>
    <col min="14895" max="14895" width="13.85546875" style="323" customWidth="1"/>
    <col min="14896" max="14896" width="13.85546875" style="323" bestFit="1" customWidth="1"/>
    <col min="14897" max="14897" width="13.85546875" style="323" customWidth="1"/>
    <col min="14898" max="14898" width="13.85546875" style="323" bestFit="1" customWidth="1"/>
    <col min="14899" max="14899" width="13.85546875" style="323" customWidth="1"/>
    <col min="14900" max="14900" width="13.85546875" style="323" bestFit="1" customWidth="1"/>
    <col min="14901" max="14901" width="13.85546875" style="323" customWidth="1"/>
    <col min="14902" max="14902" width="13.85546875" style="323" bestFit="1" customWidth="1"/>
    <col min="14903" max="14903" width="13.85546875" style="323" customWidth="1"/>
    <col min="14904" max="14904" width="13.85546875" style="323" bestFit="1" customWidth="1"/>
    <col min="14905" max="14905" width="13.85546875" style="323" customWidth="1"/>
    <col min="14906" max="14906" width="13.85546875" style="323" bestFit="1" customWidth="1"/>
    <col min="14907" max="14907" width="13.85546875" style="323" customWidth="1"/>
    <col min="14908" max="14908" width="13.85546875" style="323" bestFit="1" customWidth="1"/>
    <col min="14909" max="14909" width="13.85546875" style="323" customWidth="1"/>
    <col min="14910" max="14910" width="13.85546875" style="323" bestFit="1" customWidth="1"/>
    <col min="14911" max="14911" width="13.85546875" style="323" customWidth="1"/>
    <col min="14912" max="14912" width="13.85546875" style="323" bestFit="1" customWidth="1"/>
    <col min="14913" max="14913" width="13.85546875" style="323" customWidth="1"/>
    <col min="14914" max="14914" width="13.85546875" style="323" bestFit="1" customWidth="1"/>
    <col min="1491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1" width="11.42578125" style="323" customWidth="1"/>
    <col min="15112" max="15115" width="10.85546875" style="323" customWidth="1"/>
    <col min="15116" max="15127" width="11.5703125" style="323" customWidth="1"/>
    <col min="15128" max="15131" width="13.85546875" style="323" customWidth="1"/>
    <col min="15132" max="15132" width="13.85546875" style="323" bestFit="1" customWidth="1"/>
    <col min="15133" max="15133" width="13.85546875" style="323" customWidth="1"/>
    <col min="15134" max="15134" width="13.85546875" style="323" bestFit="1" customWidth="1"/>
    <col min="15135" max="15135" width="13.85546875" style="323" customWidth="1"/>
    <col min="15136" max="15136" width="13.85546875" style="323" bestFit="1" customWidth="1"/>
    <col min="15137" max="15137" width="13.85546875" style="323" customWidth="1"/>
    <col min="15138" max="15138" width="13.85546875" style="323" bestFit="1" customWidth="1"/>
    <col min="15139" max="15139" width="13.85546875" style="323" customWidth="1"/>
    <col min="15140" max="15140" width="13.85546875" style="323" bestFit="1" customWidth="1"/>
    <col min="15141" max="15141" width="13.85546875" style="323" customWidth="1"/>
    <col min="15142" max="15142" width="13.85546875" style="323" bestFit="1" customWidth="1"/>
    <col min="15143" max="15143" width="13.85546875" style="323" customWidth="1"/>
    <col min="15144" max="15144" width="13.85546875" style="323" bestFit="1" customWidth="1"/>
    <col min="15145" max="15145" width="13.85546875" style="323" customWidth="1"/>
    <col min="15146" max="15146" width="13.85546875" style="323" bestFit="1" customWidth="1"/>
    <col min="15147" max="15147" width="13.85546875" style="323" customWidth="1"/>
    <col min="15148" max="15148" width="13.85546875" style="323" bestFit="1" customWidth="1"/>
    <col min="15149" max="15149" width="13.85546875" style="323" customWidth="1"/>
    <col min="15150" max="15150" width="13.85546875" style="323" bestFit="1" customWidth="1"/>
    <col min="15151" max="15151" width="13.85546875" style="323" customWidth="1"/>
    <col min="15152" max="15152" width="13.85546875" style="323" bestFit="1" customWidth="1"/>
    <col min="15153" max="15153" width="13.85546875" style="323" customWidth="1"/>
    <col min="15154" max="15154" width="13.85546875" style="323" bestFit="1" customWidth="1"/>
    <col min="15155" max="15155" width="13.85546875" style="323" customWidth="1"/>
    <col min="15156" max="15156" width="13.85546875" style="323" bestFit="1" customWidth="1"/>
    <col min="15157" max="15157" width="13.85546875" style="323" customWidth="1"/>
    <col min="15158" max="15158" width="13.85546875" style="323" bestFit="1" customWidth="1"/>
    <col min="15159" max="15159" width="13.85546875" style="323" customWidth="1"/>
    <col min="15160" max="15160" width="13.85546875" style="323" bestFit="1" customWidth="1"/>
    <col min="15161" max="15161" width="13.85546875" style="323" customWidth="1"/>
    <col min="15162" max="15162" width="13.85546875" style="323" bestFit="1" customWidth="1"/>
    <col min="15163" max="15163" width="13.85546875" style="323" customWidth="1"/>
    <col min="15164" max="15164" width="13.85546875" style="323" bestFit="1" customWidth="1"/>
    <col min="15165" max="15165" width="13.85546875" style="323" customWidth="1"/>
    <col min="15166" max="15166" width="13.85546875" style="323" bestFit="1" customWidth="1"/>
    <col min="15167" max="15167" width="13.85546875" style="323" customWidth="1"/>
    <col min="15168" max="15168" width="13.85546875" style="323" bestFit="1" customWidth="1"/>
    <col min="15169" max="15169" width="13.85546875" style="323" customWidth="1"/>
    <col min="15170" max="15170" width="13.85546875" style="323" bestFit="1" customWidth="1"/>
    <col min="1517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7" width="11.42578125" style="323" customWidth="1"/>
    <col min="15368" max="15371" width="10.85546875" style="323" customWidth="1"/>
    <col min="15372" max="15383" width="11.5703125" style="323" customWidth="1"/>
    <col min="15384" max="15387" width="13.85546875" style="323" customWidth="1"/>
    <col min="15388" max="15388" width="13.85546875" style="323" bestFit="1" customWidth="1"/>
    <col min="15389" max="15389" width="13.85546875" style="323" customWidth="1"/>
    <col min="15390" max="15390" width="13.85546875" style="323" bestFit="1" customWidth="1"/>
    <col min="15391" max="15391" width="13.85546875" style="323" customWidth="1"/>
    <col min="15392" max="15392" width="13.85546875" style="323" bestFit="1" customWidth="1"/>
    <col min="15393" max="15393" width="13.85546875" style="323" customWidth="1"/>
    <col min="15394" max="15394" width="13.85546875" style="323" bestFit="1" customWidth="1"/>
    <col min="15395" max="15395" width="13.85546875" style="323" customWidth="1"/>
    <col min="15396" max="15396" width="13.85546875" style="323" bestFit="1" customWidth="1"/>
    <col min="15397" max="15397" width="13.85546875" style="323" customWidth="1"/>
    <col min="15398" max="15398" width="13.85546875" style="323" bestFit="1" customWidth="1"/>
    <col min="15399" max="15399" width="13.85546875" style="323" customWidth="1"/>
    <col min="15400" max="15400" width="13.85546875" style="323" bestFit="1" customWidth="1"/>
    <col min="15401" max="15401" width="13.85546875" style="323" customWidth="1"/>
    <col min="15402" max="15402" width="13.85546875" style="323" bestFit="1" customWidth="1"/>
    <col min="15403" max="15403" width="13.85546875" style="323" customWidth="1"/>
    <col min="15404" max="15404" width="13.85546875" style="323" bestFit="1" customWidth="1"/>
    <col min="15405" max="15405" width="13.85546875" style="323" customWidth="1"/>
    <col min="15406" max="15406" width="13.85546875" style="323" bestFit="1" customWidth="1"/>
    <col min="15407" max="15407" width="13.85546875" style="323" customWidth="1"/>
    <col min="15408" max="15408" width="13.85546875" style="323" bestFit="1" customWidth="1"/>
    <col min="15409" max="15409" width="13.85546875" style="323" customWidth="1"/>
    <col min="15410" max="15410" width="13.85546875" style="323" bestFit="1" customWidth="1"/>
    <col min="15411" max="15411" width="13.85546875" style="323" customWidth="1"/>
    <col min="15412" max="15412" width="13.85546875" style="323" bestFit="1" customWidth="1"/>
    <col min="15413" max="15413" width="13.85546875" style="323" customWidth="1"/>
    <col min="15414" max="15414" width="13.85546875" style="323" bestFit="1" customWidth="1"/>
    <col min="15415" max="15415" width="13.85546875" style="323" customWidth="1"/>
    <col min="15416" max="15416" width="13.85546875" style="323" bestFit="1" customWidth="1"/>
    <col min="15417" max="15417" width="13.85546875" style="323" customWidth="1"/>
    <col min="15418" max="15418" width="13.85546875" style="323" bestFit="1" customWidth="1"/>
    <col min="15419" max="15419" width="13.85546875" style="323" customWidth="1"/>
    <col min="15420" max="15420" width="13.85546875" style="323" bestFit="1" customWidth="1"/>
    <col min="15421" max="15421" width="13.85546875" style="323" customWidth="1"/>
    <col min="15422" max="15422" width="13.85546875" style="323" bestFit="1" customWidth="1"/>
    <col min="15423" max="15423" width="13.85546875" style="323" customWidth="1"/>
    <col min="15424" max="15424" width="13.85546875" style="323" bestFit="1" customWidth="1"/>
    <col min="15425" max="15425" width="13.85546875" style="323" customWidth="1"/>
    <col min="15426" max="15426" width="13.85546875" style="323" bestFit="1" customWidth="1"/>
    <col min="1542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3" width="11.42578125" style="323" customWidth="1"/>
    <col min="15624" max="15627" width="10.85546875" style="323" customWidth="1"/>
    <col min="15628" max="15639" width="11.5703125" style="323" customWidth="1"/>
    <col min="15640" max="15643" width="13.85546875" style="323" customWidth="1"/>
    <col min="15644" max="15644" width="13.85546875" style="323" bestFit="1" customWidth="1"/>
    <col min="15645" max="15645" width="13.85546875" style="323" customWidth="1"/>
    <col min="15646" max="15646" width="13.85546875" style="323" bestFit="1" customWidth="1"/>
    <col min="15647" max="15647" width="13.85546875" style="323" customWidth="1"/>
    <col min="15648" max="15648" width="13.85546875" style="323" bestFit="1" customWidth="1"/>
    <col min="15649" max="15649" width="13.85546875" style="323" customWidth="1"/>
    <col min="15650" max="15650" width="13.85546875" style="323" bestFit="1" customWidth="1"/>
    <col min="15651" max="15651" width="13.85546875" style="323" customWidth="1"/>
    <col min="15652" max="15652" width="13.85546875" style="323" bestFit="1" customWidth="1"/>
    <col min="15653" max="15653" width="13.85546875" style="323" customWidth="1"/>
    <col min="15654" max="15654" width="13.85546875" style="323" bestFit="1" customWidth="1"/>
    <col min="15655" max="15655" width="13.85546875" style="323" customWidth="1"/>
    <col min="15656" max="15656" width="13.85546875" style="323" bestFit="1" customWidth="1"/>
    <col min="15657" max="15657" width="13.85546875" style="323" customWidth="1"/>
    <col min="15658" max="15658" width="13.85546875" style="323" bestFit="1" customWidth="1"/>
    <col min="15659" max="15659" width="13.85546875" style="323" customWidth="1"/>
    <col min="15660" max="15660" width="13.85546875" style="323" bestFit="1" customWidth="1"/>
    <col min="15661" max="15661" width="13.85546875" style="323" customWidth="1"/>
    <col min="15662" max="15662" width="13.85546875" style="323" bestFit="1" customWidth="1"/>
    <col min="15663" max="15663" width="13.85546875" style="323" customWidth="1"/>
    <col min="15664" max="15664" width="13.85546875" style="323" bestFit="1" customWidth="1"/>
    <col min="15665" max="15665" width="13.85546875" style="323" customWidth="1"/>
    <col min="15666" max="15666" width="13.85546875" style="323" bestFit="1" customWidth="1"/>
    <col min="15667" max="15667" width="13.85546875" style="323" customWidth="1"/>
    <col min="15668" max="15668" width="13.85546875" style="323" bestFit="1" customWidth="1"/>
    <col min="15669" max="15669" width="13.85546875" style="323" customWidth="1"/>
    <col min="15670" max="15670" width="13.85546875" style="323" bestFit="1" customWidth="1"/>
    <col min="15671" max="15671" width="13.85546875" style="323" customWidth="1"/>
    <col min="15672" max="15672" width="13.85546875" style="323" bestFit="1" customWidth="1"/>
    <col min="15673" max="15673" width="13.85546875" style="323" customWidth="1"/>
    <col min="15674" max="15674" width="13.85546875" style="323" bestFit="1" customWidth="1"/>
    <col min="15675" max="15675" width="13.85546875" style="323" customWidth="1"/>
    <col min="15676" max="15676" width="13.85546875" style="323" bestFit="1" customWidth="1"/>
    <col min="15677" max="15677" width="13.85546875" style="323" customWidth="1"/>
    <col min="15678" max="15678" width="13.85546875" style="323" bestFit="1" customWidth="1"/>
    <col min="15679" max="15679" width="13.85546875" style="323" customWidth="1"/>
    <col min="15680" max="15680" width="13.85546875" style="323" bestFit="1" customWidth="1"/>
    <col min="15681" max="15681" width="13.85546875" style="323" customWidth="1"/>
    <col min="15682" max="15682" width="13.85546875" style="323" bestFit="1" customWidth="1"/>
    <col min="1568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9" width="11.42578125" style="323" customWidth="1"/>
    <col min="15880" max="15883" width="10.85546875" style="323" customWidth="1"/>
    <col min="15884" max="15895" width="11.5703125" style="323" customWidth="1"/>
    <col min="15896" max="15899" width="13.85546875" style="323" customWidth="1"/>
    <col min="15900" max="15900" width="13.85546875" style="323" bestFit="1" customWidth="1"/>
    <col min="15901" max="15901" width="13.85546875" style="323" customWidth="1"/>
    <col min="15902" max="15902" width="13.85546875" style="323" bestFit="1" customWidth="1"/>
    <col min="15903" max="15903" width="13.85546875" style="323" customWidth="1"/>
    <col min="15904" max="15904" width="13.85546875" style="323" bestFit="1" customWidth="1"/>
    <col min="15905" max="15905" width="13.85546875" style="323" customWidth="1"/>
    <col min="15906" max="15906" width="13.85546875" style="323" bestFit="1" customWidth="1"/>
    <col min="15907" max="15907" width="13.85546875" style="323" customWidth="1"/>
    <col min="15908" max="15908" width="13.85546875" style="323" bestFit="1" customWidth="1"/>
    <col min="15909" max="15909" width="13.85546875" style="323" customWidth="1"/>
    <col min="15910" max="15910" width="13.85546875" style="323" bestFit="1" customWidth="1"/>
    <col min="15911" max="15911" width="13.85546875" style="323" customWidth="1"/>
    <col min="15912" max="15912" width="13.85546875" style="323" bestFit="1" customWidth="1"/>
    <col min="15913" max="15913" width="13.85546875" style="323" customWidth="1"/>
    <col min="15914" max="15914" width="13.85546875" style="323" bestFit="1" customWidth="1"/>
    <col min="15915" max="15915" width="13.85546875" style="323" customWidth="1"/>
    <col min="15916" max="15916" width="13.85546875" style="323" bestFit="1" customWidth="1"/>
    <col min="15917" max="15917" width="13.85546875" style="323" customWidth="1"/>
    <col min="15918" max="15918" width="13.85546875" style="323" bestFit="1" customWidth="1"/>
    <col min="15919" max="15919" width="13.85546875" style="323" customWidth="1"/>
    <col min="15920" max="15920" width="13.85546875" style="323" bestFit="1" customWidth="1"/>
    <col min="15921" max="15921" width="13.85546875" style="323" customWidth="1"/>
    <col min="15922" max="15922" width="13.85546875" style="323" bestFit="1" customWidth="1"/>
    <col min="15923" max="15923" width="13.85546875" style="323" customWidth="1"/>
    <col min="15924" max="15924" width="13.85546875" style="323" bestFit="1" customWidth="1"/>
    <col min="15925" max="15925" width="13.85546875" style="323" customWidth="1"/>
    <col min="15926" max="15926" width="13.85546875" style="323" bestFit="1" customWidth="1"/>
    <col min="15927" max="15927" width="13.85546875" style="323" customWidth="1"/>
    <col min="15928" max="15928" width="13.85546875" style="323" bestFit="1" customWidth="1"/>
    <col min="15929" max="15929" width="13.85546875" style="323" customWidth="1"/>
    <col min="15930" max="15930" width="13.85546875" style="323" bestFit="1" customWidth="1"/>
    <col min="15931" max="15931" width="13.85546875" style="323" customWidth="1"/>
    <col min="15932" max="15932" width="13.85546875" style="323" bestFit="1" customWidth="1"/>
    <col min="15933" max="15933" width="13.85546875" style="323" customWidth="1"/>
    <col min="15934" max="15934" width="13.85546875" style="323" bestFit="1" customWidth="1"/>
    <col min="15935" max="15935" width="13.85546875" style="323" customWidth="1"/>
    <col min="15936" max="15936" width="13.85546875" style="323" bestFit="1" customWidth="1"/>
    <col min="15937" max="15937" width="13.85546875" style="323" customWidth="1"/>
    <col min="15938" max="15938" width="13.85546875" style="323" bestFit="1" customWidth="1"/>
    <col min="1593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5" width="11.42578125" style="323" customWidth="1"/>
    <col min="16136" max="16139" width="10.85546875" style="323" customWidth="1"/>
    <col min="16140" max="16151" width="11.5703125" style="323" customWidth="1"/>
    <col min="16152" max="16155" width="13.85546875" style="323" customWidth="1"/>
    <col min="16156" max="16156" width="13.85546875" style="323" bestFit="1" customWidth="1"/>
    <col min="16157" max="16157" width="13.85546875" style="323" customWidth="1"/>
    <col min="16158" max="16158" width="13.85546875" style="323" bestFit="1" customWidth="1"/>
    <col min="16159" max="16159" width="13.85546875" style="323" customWidth="1"/>
    <col min="16160" max="16160" width="13.85546875" style="323" bestFit="1" customWidth="1"/>
    <col min="16161" max="16161" width="13.85546875" style="323" customWidth="1"/>
    <col min="16162" max="16162" width="13.85546875" style="323" bestFit="1" customWidth="1"/>
    <col min="16163" max="16163" width="13.85546875" style="323" customWidth="1"/>
    <col min="16164" max="16164" width="13.85546875" style="323" bestFit="1" customWidth="1"/>
    <col min="16165" max="16165" width="13.85546875" style="323" customWidth="1"/>
    <col min="16166" max="16166" width="13.85546875" style="323" bestFit="1" customWidth="1"/>
    <col min="16167" max="16167" width="13.85546875" style="323" customWidth="1"/>
    <col min="16168" max="16168" width="13.85546875" style="323" bestFit="1" customWidth="1"/>
    <col min="16169" max="16169" width="13.85546875" style="323" customWidth="1"/>
    <col min="16170" max="16170" width="13.85546875" style="323" bestFit="1" customWidth="1"/>
    <col min="16171" max="16171" width="13.85546875" style="323" customWidth="1"/>
    <col min="16172" max="16172" width="13.85546875" style="323" bestFit="1" customWidth="1"/>
    <col min="16173" max="16173" width="13.85546875" style="323" customWidth="1"/>
    <col min="16174" max="16174" width="13.85546875" style="323" bestFit="1" customWidth="1"/>
    <col min="16175" max="16175" width="13.85546875" style="323" customWidth="1"/>
    <col min="16176" max="16176" width="13.85546875" style="323" bestFit="1" customWidth="1"/>
    <col min="16177" max="16177" width="13.85546875" style="323" customWidth="1"/>
    <col min="16178" max="16178" width="13.85546875" style="323" bestFit="1" customWidth="1"/>
    <col min="16179" max="16179" width="13.85546875" style="323" customWidth="1"/>
    <col min="16180" max="16180" width="13.85546875" style="323" bestFit="1" customWidth="1"/>
    <col min="16181" max="16181" width="13.85546875" style="323" customWidth="1"/>
    <col min="16182" max="16182" width="13.85546875" style="323" bestFit="1" customWidth="1"/>
    <col min="16183" max="16183" width="13.85546875" style="323" customWidth="1"/>
    <col min="16184" max="16184" width="13.85546875" style="323" bestFit="1" customWidth="1"/>
    <col min="16185" max="16185" width="13.85546875" style="323" customWidth="1"/>
    <col min="16186" max="16186" width="13.85546875" style="323" bestFit="1" customWidth="1"/>
    <col min="16187" max="16187" width="13.85546875" style="323" customWidth="1"/>
    <col min="16188" max="16188" width="13.85546875" style="323" bestFit="1" customWidth="1"/>
    <col min="16189" max="16189" width="13.85546875" style="323" customWidth="1"/>
    <col min="16190" max="16190" width="13.85546875" style="323" bestFit="1" customWidth="1"/>
    <col min="16191" max="16191" width="13.85546875" style="323" customWidth="1"/>
    <col min="16192" max="16192" width="13.85546875" style="323" bestFit="1" customWidth="1"/>
    <col min="16193" max="16193" width="13.85546875" style="323" customWidth="1"/>
    <col min="16194" max="16194" width="13.85546875" style="323" bestFit="1" customWidth="1"/>
    <col min="16195" max="16384" width="6.85546875" style="323"/>
  </cols>
  <sheetData>
    <row r="1" spans="1:66" ht="21">
      <c r="A1" s="320" t="s">
        <v>313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2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1"/>
    </row>
    <row r="2" spans="1:66">
      <c r="A2" s="324" t="s">
        <v>314</v>
      </c>
    </row>
    <row r="3" spans="1:6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  <c r="AK3" s="1324"/>
      <c r="AL3" s="1324"/>
      <c r="AM3" s="1324"/>
      <c r="AN3" s="1324"/>
      <c r="AO3" s="1324"/>
      <c r="AP3" s="1324"/>
      <c r="AQ3" s="1324"/>
      <c r="AR3" s="1324"/>
      <c r="AS3" s="1324"/>
      <c r="AT3" s="1324"/>
      <c r="AU3" s="1324"/>
      <c r="AV3" s="1324"/>
      <c r="AW3" s="1324"/>
      <c r="AX3" s="1324"/>
      <c r="AY3" s="1324"/>
      <c r="AZ3" s="1324"/>
      <c r="BA3" s="1324"/>
      <c r="BB3" s="1324"/>
      <c r="BC3" s="1324"/>
      <c r="BD3" s="1324"/>
      <c r="BE3" s="1324"/>
      <c r="BF3" s="1324"/>
      <c r="BG3" s="1324"/>
      <c r="BH3" s="1324"/>
      <c r="BI3" s="1324"/>
      <c r="BJ3" s="1324"/>
      <c r="BK3" s="1324"/>
      <c r="BL3" s="1324"/>
      <c r="BM3" s="1324"/>
      <c r="BN3" s="1324"/>
    </row>
    <row r="4" spans="1:66">
      <c r="B4" s="328"/>
      <c r="C4" s="328"/>
      <c r="D4" s="328"/>
      <c r="E4" s="328"/>
      <c r="F4" s="329">
        <v>1000</v>
      </c>
      <c r="G4" s="329">
        <v>5000</v>
      </c>
      <c r="H4" s="329">
        <v>10000</v>
      </c>
      <c r="I4" s="329">
        <v>15000</v>
      </c>
      <c r="J4" s="329">
        <v>20000</v>
      </c>
      <c r="K4" s="329">
        <v>25000</v>
      </c>
      <c r="L4" s="329">
        <v>30000</v>
      </c>
      <c r="M4" s="329">
        <v>35000</v>
      </c>
      <c r="N4" s="329">
        <v>40000</v>
      </c>
      <c r="O4" s="329">
        <v>45000</v>
      </c>
      <c r="P4" s="329">
        <v>50000</v>
      </c>
      <c r="Q4" s="329">
        <v>55000</v>
      </c>
      <c r="R4" s="329">
        <v>60000</v>
      </c>
      <c r="S4" s="329">
        <v>65000</v>
      </c>
      <c r="T4" s="329">
        <v>70000</v>
      </c>
      <c r="U4" s="329">
        <v>75000</v>
      </c>
      <c r="V4" s="329">
        <v>80000</v>
      </c>
      <c r="W4" s="329">
        <v>85000</v>
      </c>
      <c r="X4" s="329">
        <v>90000</v>
      </c>
      <c r="Y4" s="329">
        <v>95000</v>
      </c>
      <c r="Z4" s="330">
        <v>100000</v>
      </c>
      <c r="AA4" s="329">
        <v>105000</v>
      </c>
      <c r="AB4" s="329">
        <v>110000</v>
      </c>
      <c r="AC4" s="329">
        <v>115000</v>
      </c>
      <c r="AD4" s="329">
        <v>120000</v>
      </c>
      <c r="AE4" s="329">
        <v>125000</v>
      </c>
      <c r="AF4" s="329">
        <v>130000</v>
      </c>
      <c r="AG4" s="329">
        <v>135000</v>
      </c>
      <c r="AH4" s="329">
        <v>140000</v>
      </c>
      <c r="AI4" s="329">
        <v>145000</v>
      </c>
      <c r="AJ4" s="329">
        <v>150000</v>
      </c>
      <c r="AK4" s="329">
        <v>155000</v>
      </c>
      <c r="AL4" s="329">
        <v>160000</v>
      </c>
      <c r="AM4" s="329">
        <v>165000</v>
      </c>
      <c r="AN4" s="329">
        <v>170000</v>
      </c>
      <c r="AO4" s="329">
        <v>175000</v>
      </c>
      <c r="AP4" s="329">
        <v>180000</v>
      </c>
      <c r="AQ4" s="329">
        <v>185000</v>
      </c>
      <c r="AR4" s="329">
        <v>190000</v>
      </c>
      <c r="AS4" s="329">
        <v>195000</v>
      </c>
      <c r="AT4" s="329">
        <v>200000</v>
      </c>
      <c r="AU4" s="329">
        <v>205000</v>
      </c>
      <c r="AV4" s="329">
        <v>210000</v>
      </c>
      <c r="AW4" s="329">
        <v>215000</v>
      </c>
      <c r="AX4" s="329">
        <v>220000</v>
      </c>
      <c r="AY4" s="329">
        <v>225000</v>
      </c>
      <c r="AZ4" s="329">
        <v>230000</v>
      </c>
      <c r="BA4" s="329">
        <v>235000</v>
      </c>
      <c r="BB4" s="329">
        <v>240000</v>
      </c>
      <c r="BC4" s="329">
        <v>245000</v>
      </c>
      <c r="BD4" s="329">
        <v>250000</v>
      </c>
      <c r="BE4" s="329">
        <v>255000</v>
      </c>
      <c r="BF4" s="329">
        <v>260000</v>
      </c>
      <c r="BG4" s="329">
        <v>265000</v>
      </c>
      <c r="BH4" s="329">
        <v>270000</v>
      </c>
      <c r="BI4" s="329">
        <v>275000</v>
      </c>
      <c r="BJ4" s="329">
        <v>280000</v>
      </c>
      <c r="BK4" s="329">
        <v>285000</v>
      </c>
      <c r="BL4" s="329">
        <v>290000</v>
      </c>
      <c r="BM4" s="329">
        <v>295000</v>
      </c>
      <c r="BN4" s="329">
        <v>300000</v>
      </c>
    </row>
    <row r="5" spans="1:66">
      <c r="A5" s="331" t="s">
        <v>318</v>
      </c>
      <c r="B5" s="328"/>
      <c r="C5" s="328"/>
      <c r="D5" s="328"/>
      <c r="E5" s="328"/>
      <c r="F5" s="328"/>
      <c r="G5" s="328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3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</row>
    <row r="6" spans="1:66">
      <c r="A6" s="334">
        <v>1</v>
      </c>
      <c r="B6" s="335" t="s">
        <v>163</v>
      </c>
      <c r="C6" s="336" t="s">
        <v>324</v>
      </c>
      <c r="D6" s="334">
        <v>6.9</v>
      </c>
      <c r="E6" s="337">
        <f>VLOOKUP(B6,MRP!$A$2:$C$120,2,0)</f>
        <v>325</v>
      </c>
      <c r="F6" s="337"/>
      <c r="G6" s="337"/>
      <c r="H6" s="338">
        <f>$D$6*$E$6</f>
        <v>2242.5</v>
      </c>
      <c r="I6" s="338"/>
      <c r="J6" s="338">
        <f>$D$6*$E$6</f>
        <v>2242.5</v>
      </c>
      <c r="K6" s="338"/>
      <c r="L6" s="338">
        <f>$D$6*$E$6</f>
        <v>2242.5</v>
      </c>
      <c r="M6" s="338"/>
      <c r="N6" s="338">
        <f>$D$6*$E$6</f>
        <v>2242.5</v>
      </c>
      <c r="O6" s="338"/>
      <c r="P6" s="338">
        <f>$D$6*$E$6</f>
        <v>2242.5</v>
      </c>
      <c r="Q6" s="338"/>
      <c r="R6" s="338">
        <f>$D$6*$E$6</f>
        <v>2242.5</v>
      </c>
      <c r="S6" s="338"/>
      <c r="T6" s="338">
        <f>$D$6*$E$6</f>
        <v>2242.5</v>
      </c>
      <c r="U6" s="338"/>
      <c r="V6" s="338">
        <f>$D$6*$E$6</f>
        <v>2242.5</v>
      </c>
      <c r="W6" s="338"/>
      <c r="X6" s="338">
        <f>$D$6*$E$6</f>
        <v>2242.5</v>
      </c>
      <c r="Y6" s="338"/>
      <c r="Z6" s="338">
        <f>$D$6*$E$6</f>
        <v>2242.5</v>
      </c>
      <c r="AA6" s="338"/>
      <c r="AB6" s="338">
        <f t="shared" ref="AB6:BN6" si="0">$D$6*$E$6</f>
        <v>2242.5</v>
      </c>
      <c r="AC6" s="338"/>
      <c r="AD6" s="338">
        <f t="shared" si="0"/>
        <v>2242.5</v>
      </c>
      <c r="AE6" s="338"/>
      <c r="AF6" s="338">
        <f t="shared" si="0"/>
        <v>2242.5</v>
      </c>
      <c r="AG6" s="338"/>
      <c r="AH6" s="338">
        <f t="shared" si="0"/>
        <v>2242.5</v>
      </c>
      <c r="AI6" s="338"/>
      <c r="AJ6" s="338">
        <f t="shared" si="0"/>
        <v>2242.5</v>
      </c>
      <c r="AK6" s="338"/>
      <c r="AL6" s="338">
        <f t="shared" si="0"/>
        <v>2242.5</v>
      </c>
      <c r="AM6" s="338"/>
      <c r="AN6" s="338">
        <f t="shared" si="0"/>
        <v>2242.5</v>
      </c>
      <c r="AO6" s="338"/>
      <c r="AP6" s="338">
        <f t="shared" si="0"/>
        <v>2242.5</v>
      </c>
      <c r="AQ6" s="338"/>
      <c r="AR6" s="338">
        <f t="shared" si="0"/>
        <v>2242.5</v>
      </c>
      <c r="AS6" s="338"/>
      <c r="AT6" s="338">
        <f t="shared" si="0"/>
        <v>2242.5</v>
      </c>
      <c r="AU6" s="338"/>
      <c r="AV6" s="338">
        <f t="shared" si="0"/>
        <v>2242.5</v>
      </c>
      <c r="AW6" s="338"/>
      <c r="AX6" s="338">
        <f t="shared" si="0"/>
        <v>2242.5</v>
      </c>
      <c r="AY6" s="338"/>
      <c r="AZ6" s="338">
        <f t="shared" si="0"/>
        <v>2242.5</v>
      </c>
      <c r="BA6" s="338"/>
      <c r="BB6" s="338">
        <f t="shared" si="0"/>
        <v>2242.5</v>
      </c>
      <c r="BC6" s="338"/>
      <c r="BD6" s="338">
        <f t="shared" si="0"/>
        <v>2242.5</v>
      </c>
      <c r="BE6" s="338"/>
      <c r="BF6" s="338">
        <f t="shared" si="0"/>
        <v>2242.5</v>
      </c>
      <c r="BG6" s="338"/>
      <c r="BH6" s="338">
        <f t="shared" si="0"/>
        <v>2242.5</v>
      </c>
      <c r="BI6" s="338"/>
      <c r="BJ6" s="338">
        <f t="shared" si="0"/>
        <v>2242.5</v>
      </c>
      <c r="BK6" s="338"/>
      <c r="BL6" s="338">
        <f t="shared" si="0"/>
        <v>2242.5</v>
      </c>
      <c r="BM6" s="338"/>
      <c r="BN6" s="338">
        <f t="shared" si="0"/>
        <v>2242.5</v>
      </c>
    </row>
    <row r="7" spans="1:66">
      <c r="A7" s="334">
        <v>2</v>
      </c>
      <c r="B7" s="339" t="s">
        <v>160</v>
      </c>
      <c r="C7" s="336" t="s">
        <v>16</v>
      </c>
      <c r="D7" s="334">
        <v>1</v>
      </c>
      <c r="E7" s="337">
        <f>VLOOKUP(B7,MRP!$A$2:$C$120,2,0)</f>
        <v>400.5</v>
      </c>
      <c r="F7" s="337"/>
      <c r="G7" s="337"/>
      <c r="H7" s="338">
        <f t="shared" ref="H7:BN7" si="1">$D$7*$E$7</f>
        <v>400.5</v>
      </c>
      <c r="I7" s="338"/>
      <c r="J7" s="338">
        <f t="shared" si="1"/>
        <v>400.5</v>
      </c>
      <c r="K7" s="338"/>
      <c r="L7" s="338">
        <f t="shared" si="1"/>
        <v>400.5</v>
      </c>
      <c r="M7" s="338"/>
      <c r="N7" s="338">
        <f t="shared" si="1"/>
        <v>400.5</v>
      </c>
      <c r="O7" s="338"/>
      <c r="P7" s="338">
        <f t="shared" si="1"/>
        <v>400.5</v>
      </c>
      <c r="Q7" s="338"/>
      <c r="R7" s="338">
        <f t="shared" si="1"/>
        <v>400.5</v>
      </c>
      <c r="S7" s="338"/>
      <c r="T7" s="338">
        <f t="shared" si="1"/>
        <v>400.5</v>
      </c>
      <c r="U7" s="338"/>
      <c r="V7" s="338">
        <f t="shared" si="1"/>
        <v>400.5</v>
      </c>
      <c r="W7" s="338"/>
      <c r="X7" s="338">
        <f t="shared" si="1"/>
        <v>400.5</v>
      </c>
      <c r="Y7" s="338"/>
      <c r="Z7" s="340">
        <f t="shared" si="1"/>
        <v>400.5</v>
      </c>
      <c r="AA7" s="338"/>
      <c r="AB7" s="338">
        <f t="shared" si="1"/>
        <v>400.5</v>
      </c>
      <c r="AC7" s="338"/>
      <c r="AD7" s="338">
        <f t="shared" si="1"/>
        <v>400.5</v>
      </c>
      <c r="AE7" s="338"/>
      <c r="AF7" s="338">
        <f t="shared" si="1"/>
        <v>400.5</v>
      </c>
      <c r="AG7" s="338"/>
      <c r="AH7" s="338">
        <f t="shared" si="1"/>
        <v>400.5</v>
      </c>
      <c r="AI7" s="338"/>
      <c r="AJ7" s="338">
        <f t="shared" si="1"/>
        <v>400.5</v>
      </c>
      <c r="AK7" s="338"/>
      <c r="AL7" s="338">
        <f t="shared" si="1"/>
        <v>400.5</v>
      </c>
      <c r="AM7" s="338"/>
      <c r="AN7" s="338">
        <f t="shared" si="1"/>
        <v>400.5</v>
      </c>
      <c r="AO7" s="338"/>
      <c r="AP7" s="338">
        <f t="shared" si="1"/>
        <v>400.5</v>
      </c>
      <c r="AQ7" s="338"/>
      <c r="AR7" s="338">
        <f t="shared" si="1"/>
        <v>400.5</v>
      </c>
      <c r="AS7" s="338"/>
      <c r="AT7" s="338">
        <f t="shared" si="1"/>
        <v>400.5</v>
      </c>
      <c r="AU7" s="338"/>
      <c r="AV7" s="338">
        <f t="shared" si="1"/>
        <v>400.5</v>
      </c>
      <c r="AW7" s="338"/>
      <c r="AX7" s="338">
        <f t="shared" si="1"/>
        <v>400.5</v>
      </c>
      <c r="AY7" s="338"/>
      <c r="AZ7" s="338">
        <f t="shared" si="1"/>
        <v>400.5</v>
      </c>
      <c r="BA7" s="338"/>
      <c r="BB7" s="338">
        <f t="shared" si="1"/>
        <v>400.5</v>
      </c>
      <c r="BC7" s="338"/>
      <c r="BD7" s="338">
        <f t="shared" si="1"/>
        <v>400.5</v>
      </c>
      <c r="BE7" s="338"/>
      <c r="BF7" s="338">
        <f t="shared" si="1"/>
        <v>400.5</v>
      </c>
      <c r="BG7" s="338"/>
      <c r="BH7" s="338">
        <f t="shared" si="1"/>
        <v>400.5</v>
      </c>
      <c r="BI7" s="338"/>
      <c r="BJ7" s="338">
        <f t="shared" si="1"/>
        <v>400.5</v>
      </c>
      <c r="BK7" s="338"/>
      <c r="BL7" s="338">
        <f t="shared" si="1"/>
        <v>400.5</v>
      </c>
      <c r="BM7" s="338"/>
      <c r="BN7" s="338">
        <f t="shared" si="1"/>
        <v>400.5</v>
      </c>
    </row>
    <row r="8" spans="1:66" s="346" customFormat="1">
      <c r="A8" s="341">
        <v>3</v>
      </c>
      <c r="B8" s="9" t="s">
        <v>165</v>
      </c>
      <c r="C8" s="336" t="s">
        <v>18</v>
      </c>
      <c r="D8" s="334">
        <v>1</v>
      </c>
      <c r="E8" s="337">
        <f>VLOOKUP(B8,MRP!$A$2:$C$120,2,0)</f>
        <v>58</v>
      </c>
      <c r="F8" s="343"/>
      <c r="G8" s="343"/>
      <c r="H8" s="344">
        <f t="shared" ref="H8:BN8" si="2">$D$8*$E$8</f>
        <v>58</v>
      </c>
      <c r="I8" s="344"/>
      <c r="J8" s="344">
        <f t="shared" si="2"/>
        <v>58</v>
      </c>
      <c r="K8" s="344"/>
      <c r="L8" s="344">
        <f t="shared" si="2"/>
        <v>58</v>
      </c>
      <c r="M8" s="344"/>
      <c r="N8" s="344">
        <f t="shared" si="2"/>
        <v>58</v>
      </c>
      <c r="O8" s="344"/>
      <c r="P8" s="344">
        <f t="shared" si="2"/>
        <v>58</v>
      </c>
      <c r="Q8" s="344"/>
      <c r="R8" s="344">
        <f t="shared" si="2"/>
        <v>58</v>
      </c>
      <c r="S8" s="344"/>
      <c r="T8" s="344">
        <f t="shared" si="2"/>
        <v>58</v>
      </c>
      <c r="U8" s="344"/>
      <c r="V8" s="344">
        <f t="shared" si="2"/>
        <v>58</v>
      </c>
      <c r="W8" s="344"/>
      <c r="X8" s="344">
        <f t="shared" si="2"/>
        <v>58</v>
      </c>
      <c r="Y8" s="344"/>
      <c r="Z8" s="345">
        <f t="shared" si="2"/>
        <v>58</v>
      </c>
      <c r="AA8" s="344"/>
      <c r="AB8" s="344">
        <f t="shared" si="2"/>
        <v>58</v>
      </c>
      <c r="AC8" s="344"/>
      <c r="AD8" s="344">
        <f t="shared" si="2"/>
        <v>58</v>
      </c>
      <c r="AE8" s="344"/>
      <c r="AF8" s="344">
        <f t="shared" si="2"/>
        <v>58</v>
      </c>
      <c r="AG8" s="344"/>
      <c r="AH8" s="344">
        <f t="shared" si="2"/>
        <v>58</v>
      </c>
      <c r="AI8" s="344"/>
      <c r="AJ8" s="344">
        <f t="shared" si="2"/>
        <v>58</v>
      </c>
      <c r="AK8" s="344"/>
      <c r="AL8" s="344">
        <f t="shared" si="2"/>
        <v>58</v>
      </c>
      <c r="AM8" s="344"/>
      <c r="AN8" s="344">
        <f t="shared" si="2"/>
        <v>58</v>
      </c>
      <c r="AO8" s="344"/>
      <c r="AP8" s="344">
        <f t="shared" si="2"/>
        <v>58</v>
      </c>
      <c r="AQ8" s="344"/>
      <c r="AR8" s="344">
        <f t="shared" si="2"/>
        <v>58</v>
      </c>
      <c r="AS8" s="344"/>
      <c r="AT8" s="344">
        <f t="shared" si="2"/>
        <v>58</v>
      </c>
      <c r="AU8" s="344"/>
      <c r="AV8" s="344">
        <f t="shared" si="2"/>
        <v>58</v>
      </c>
      <c r="AW8" s="344"/>
      <c r="AX8" s="344">
        <f t="shared" si="2"/>
        <v>58</v>
      </c>
      <c r="AY8" s="344"/>
      <c r="AZ8" s="344">
        <f t="shared" si="2"/>
        <v>58</v>
      </c>
      <c r="BA8" s="344"/>
      <c r="BB8" s="344">
        <f t="shared" si="2"/>
        <v>58</v>
      </c>
      <c r="BC8" s="344"/>
      <c r="BD8" s="344">
        <f t="shared" si="2"/>
        <v>58</v>
      </c>
      <c r="BE8" s="344"/>
      <c r="BF8" s="344">
        <f t="shared" si="2"/>
        <v>58</v>
      </c>
      <c r="BG8" s="344"/>
      <c r="BH8" s="344">
        <f t="shared" si="2"/>
        <v>58</v>
      </c>
      <c r="BI8" s="344"/>
      <c r="BJ8" s="344">
        <f t="shared" si="2"/>
        <v>58</v>
      </c>
      <c r="BK8" s="344"/>
      <c r="BL8" s="344">
        <f t="shared" si="2"/>
        <v>58</v>
      </c>
      <c r="BM8" s="344"/>
      <c r="BN8" s="344">
        <f t="shared" si="2"/>
        <v>58</v>
      </c>
    </row>
    <row r="9" spans="1:66">
      <c r="A9" s="334">
        <v>4</v>
      </c>
      <c r="B9" s="339" t="s">
        <v>154</v>
      </c>
      <c r="C9" s="336" t="s">
        <v>12</v>
      </c>
      <c r="D9" s="334">
        <v>1</v>
      </c>
      <c r="E9" s="337">
        <f>VLOOKUP(B9,MRP!$A$2:$C$120,2,0)</f>
        <v>1710</v>
      </c>
      <c r="F9" s="337"/>
      <c r="G9" s="337"/>
      <c r="H9" s="338"/>
      <c r="I9" s="338"/>
      <c r="J9" s="338"/>
      <c r="K9" s="338"/>
      <c r="L9" s="338">
        <f>$D$9*$E$9</f>
        <v>1710</v>
      </c>
      <c r="M9" s="338"/>
      <c r="N9" s="338"/>
      <c r="O9" s="338"/>
      <c r="P9" s="338"/>
      <c r="Q9" s="338"/>
      <c r="R9" s="338">
        <f>$D$9*$E$9</f>
        <v>1710</v>
      </c>
      <c r="S9" s="338"/>
      <c r="T9" s="338"/>
      <c r="U9" s="338"/>
      <c r="V9" s="338"/>
      <c r="W9" s="338"/>
      <c r="X9" s="338">
        <f>$D$9*$E$9</f>
        <v>1710</v>
      </c>
      <c r="Y9" s="338"/>
      <c r="Z9" s="340"/>
      <c r="AA9" s="338"/>
      <c r="AB9" s="338"/>
      <c r="AC9" s="338"/>
      <c r="AD9" s="338">
        <f>$D$9*$E$9</f>
        <v>1710</v>
      </c>
      <c r="AE9" s="338"/>
      <c r="AF9" s="338"/>
      <c r="AG9" s="338"/>
      <c r="AH9" s="338"/>
      <c r="AI9" s="338"/>
      <c r="AJ9" s="338"/>
      <c r="AK9" s="338"/>
      <c r="AL9" s="338">
        <f>$D$9*$E$9</f>
        <v>1710</v>
      </c>
      <c r="AM9" s="338"/>
      <c r="AN9" s="347"/>
      <c r="AO9" s="347"/>
      <c r="AP9" s="347"/>
      <c r="AQ9" s="347"/>
      <c r="AR9" s="347"/>
      <c r="AS9" s="347"/>
      <c r="AT9" s="338">
        <f>$D$9*$E$9</f>
        <v>1710</v>
      </c>
      <c r="AU9" s="338"/>
      <c r="AV9" s="338"/>
      <c r="AW9" s="338"/>
      <c r="AX9" s="347"/>
      <c r="AY9" s="347"/>
      <c r="AZ9" s="347"/>
      <c r="BA9" s="347"/>
      <c r="BB9" s="338">
        <f>$D$9*$E$9</f>
        <v>1710</v>
      </c>
      <c r="BC9" s="338"/>
      <c r="BD9" s="338"/>
      <c r="BE9" s="338"/>
      <c r="BF9" s="338"/>
      <c r="BG9" s="338"/>
      <c r="BH9" s="338"/>
      <c r="BI9" s="338"/>
      <c r="BJ9" s="338">
        <f>$D$9*$E$9</f>
        <v>1710</v>
      </c>
      <c r="BK9" s="338"/>
      <c r="BL9" s="338"/>
      <c r="BM9" s="338"/>
      <c r="BN9" s="338"/>
    </row>
    <row r="10" spans="1:66">
      <c r="A10" s="334">
        <v>5</v>
      </c>
      <c r="B10" s="339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7"/>
      <c r="H10" s="338"/>
      <c r="I10" s="338"/>
      <c r="J10" s="338"/>
      <c r="K10" s="338"/>
      <c r="L10" s="338">
        <f>$D$10*$E$10</f>
        <v>1840</v>
      </c>
      <c r="M10" s="338"/>
      <c r="N10" s="338"/>
      <c r="O10" s="338"/>
      <c r="P10" s="338"/>
      <c r="Q10" s="338"/>
      <c r="R10" s="338">
        <f>$D$10*$E$10</f>
        <v>1840</v>
      </c>
      <c r="S10" s="338"/>
      <c r="T10" s="338"/>
      <c r="U10" s="338"/>
      <c r="V10" s="338"/>
      <c r="W10" s="338"/>
      <c r="X10" s="338">
        <f>$D$10*$E$10</f>
        <v>1840</v>
      </c>
      <c r="Y10" s="338"/>
      <c r="Z10" s="340"/>
      <c r="AA10" s="338"/>
      <c r="AB10" s="338"/>
      <c r="AC10" s="338"/>
      <c r="AD10" s="338">
        <f>$D$10*$E$10</f>
        <v>1840</v>
      </c>
      <c r="AE10" s="338"/>
      <c r="AF10" s="338"/>
      <c r="AG10" s="338"/>
      <c r="AH10" s="338"/>
      <c r="AI10" s="338"/>
      <c r="AJ10" s="338">
        <f>$D$10*$E$10</f>
        <v>1840</v>
      </c>
      <c r="AK10" s="338"/>
      <c r="AL10" s="338"/>
      <c r="AM10" s="338"/>
      <c r="AN10" s="347"/>
      <c r="AO10" s="347"/>
      <c r="AP10" s="338">
        <f>$D$10*$E$10</f>
        <v>1840</v>
      </c>
      <c r="AQ10" s="338"/>
      <c r="AR10" s="347"/>
      <c r="AS10" s="347"/>
      <c r="AT10" s="338"/>
      <c r="AU10" s="338"/>
      <c r="AV10" s="338">
        <f>$D$10*$E$10</f>
        <v>1840</v>
      </c>
      <c r="AW10" s="338"/>
      <c r="AX10" s="347"/>
      <c r="AY10" s="347"/>
      <c r="AZ10" s="347"/>
      <c r="BA10" s="347"/>
      <c r="BB10" s="338">
        <f>$D$10*$E$10</f>
        <v>1840</v>
      </c>
      <c r="BC10" s="338"/>
      <c r="BD10" s="338"/>
      <c r="BE10" s="338"/>
      <c r="BF10" s="338"/>
      <c r="BG10" s="338"/>
      <c r="BH10" s="338">
        <f>$D$10*$E$10</f>
        <v>1840</v>
      </c>
      <c r="BI10" s="338"/>
      <c r="BJ10" s="338"/>
      <c r="BK10" s="338"/>
      <c r="BL10" s="338"/>
      <c r="BM10" s="338"/>
      <c r="BN10" s="338">
        <f>$D$10*$E$10</f>
        <v>1840</v>
      </c>
    </row>
    <row r="11" spans="1:66">
      <c r="A11" s="341">
        <v>6</v>
      </c>
      <c r="B11" s="335" t="s">
        <v>168</v>
      </c>
      <c r="C11" s="336" t="s">
        <v>47</v>
      </c>
      <c r="D11" s="334">
        <v>9.8000000000000007</v>
      </c>
      <c r="E11" s="337">
        <f>VLOOKUP(B11,MRP!$A$2:$C$120,2,0)</f>
        <v>301</v>
      </c>
      <c r="F11" s="337"/>
      <c r="G11" s="337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/>
      <c r="W11" s="338"/>
      <c r="X11" s="338"/>
      <c r="Y11" s="338"/>
      <c r="Z11" s="340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>
        <f>D11*E11</f>
        <v>2949.8</v>
      </c>
      <c r="AM11" s="338"/>
      <c r="AN11" s="347"/>
      <c r="AO11" s="347"/>
      <c r="AP11" s="347"/>
      <c r="AQ11" s="347"/>
      <c r="AR11" s="347"/>
      <c r="AS11" s="347"/>
      <c r="AT11" s="347"/>
      <c r="AU11" s="347"/>
      <c r="AV11" s="338"/>
      <c r="AW11" s="338"/>
      <c r="AX11" s="347"/>
      <c r="AY11" s="347"/>
      <c r="AZ11" s="347"/>
      <c r="BA11" s="347"/>
      <c r="BB11" s="338">
        <f>+$E$11*$D$11</f>
        <v>2949.8</v>
      </c>
      <c r="BC11" s="338"/>
      <c r="BD11" s="338"/>
      <c r="BE11" s="338"/>
      <c r="BF11" s="338"/>
      <c r="BG11" s="338"/>
      <c r="BH11" s="338"/>
      <c r="BI11" s="338"/>
      <c r="BJ11" s="347"/>
      <c r="BK11" s="347"/>
      <c r="BL11" s="338"/>
      <c r="BM11" s="338"/>
      <c r="BN11" s="338"/>
    </row>
    <row r="12" spans="1:66">
      <c r="A12" s="334">
        <v>7</v>
      </c>
      <c r="B12" s="335" t="s">
        <v>169</v>
      </c>
      <c r="C12" s="336" t="s">
        <v>25</v>
      </c>
      <c r="D12" s="334">
        <v>3</v>
      </c>
      <c r="E12" s="337">
        <f>VLOOKUP(B12,MRP!$A$2:$C$120,2,0)</f>
        <v>172.5</v>
      </c>
      <c r="F12" s="337"/>
      <c r="G12" s="337"/>
      <c r="H12" s="338"/>
      <c r="I12" s="338"/>
      <c r="J12" s="338"/>
      <c r="K12" s="338"/>
      <c r="L12" s="338"/>
      <c r="M12" s="338"/>
      <c r="N12" s="338">
        <f>$D$12*$E$12</f>
        <v>517.5</v>
      </c>
      <c r="O12" s="338"/>
      <c r="P12" s="338"/>
      <c r="Q12" s="338"/>
      <c r="R12" s="338"/>
      <c r="S12" s="338"/>
      <c r="T12" s="338"/>
      <c r="U12" s="338"/>
      <c r="V12" s="338">
        <f>$D$12*$E$12</f>
        <v>517.5</v>
      </c>
      <c r="W12" s="338"/>
      <c r="X12" s="338"/>
      <c r="Y12" s="338"/>
      <c r="Z12" s="340"/>
      <c r="AA12" s="338"/>
      <c r="AB12" s="338"/>
      <c r="AC12" s="338"/>
      <c r="AD12" s="338">
        <f>$D$12*$E$12</f>
        <v>517.5</v>
      </c>
      <c r="AE12" s="338"/>
      <c r="AF12" s="338"/>
      <c r="AG12" s="338"/>
      <c r="AH12" s="338"/>
      <c r="AI12" s="338"/>
      <c r="AJ12" s="338"/>
      <c r="AK12" s="338"/>
      <c r="AL12" s="338">
        <f>$D$12*$E$12</f>
        <v>517.5</v>
      </c>
      <c r="AM12" s="338"/>
      <c r="AN12" s="347"/>
      <c r="AO12" s="347"/>
      <c r="AP12" s="347"/>
      <c r="AQ12" s="347"/>
      <c r="AR12" s="347"/>
      <c r="AS12" s="347"/>
      <c r="AT12" s="338">
        <f>$D$12*$E$12</f>
        <v>517.5</v>
      </c>
      <c r="AU12" s="338"/>
      <c r="AV12" s="338"/>
      <c r="AW12" s="338"/>
      <c r="AX12" s="347"/>
      <c r="AY12" s="347"/>
      <c r="AZ12" s="347"/>
      <c r="BA12" s="347"/>
      <c r="BB12" s="338">
        <f>$D$12*$E$12</f>
        <v>517.5</v>
      </c>
      <c r="BC12" s="338"/>
      <c r="BD12" s="338"/>
      <c r="BE12" s="338"/>
      <c r="BF12" s="338"/>
      <c r="BG12" s="338"/>
      <c r="BH12" s="338"/>
      <c r="BI12" s="338"/>
      <c r="BJ12" s="338">
        <f>$D$12*$E$12</f>
        <v>517.5</v>
      </c>
      <c r="BK12" s="338"/>
      <c r="BL12" s="338"/>
      <c r="BM12" s="338"/>
      <c r="BN12" s="338"/>
    </row>
    <row r="13" spans="1:66">
      <c r="A13" s="334">
        <v>8</v>
      </c>
      <c r="B13" s="335" t="s">
        <v>170</v>
      </c>
      <c r="C13" s="336" t="s">
        <v>26</v>
      </c>
      <c r="D13" s="334">
        <v>2</v>
      </c>
      <c r="E13" s="337">
        <f>VLOOKUP(B13,MRP!$A$2:$C$120,2,0)</f>
        <v>35.5</v>
      </c>
      <c r="F13" s="337"/>
      <c r="G13" s="337"/>
      <c r="H13" s="338">
        <f t="shared" ref="H13:BN13" si="3">$D$13*$E$13</f>
        <v>71</v>
      </c>
      <c r="I13" s="338"/>
      <c r="J13" s="338">
        <f t="shared" si="3"/>
        <v>71</v>
      </c>
      <c r="K13" s="338"/>
      <c r="L13" s="338">
        <f t="shared" si="3"/>
        <v>71</v>
      </c>
      <c r="M13" s="338"/>
      <c r="N13" s="338">
        <f t="shared" si="3"/>
        <v>71</v>
      </c>
      <c r="O13" s="338"/>
      <c r="P13" s="338">
        <f t="shared" si="3"/>
        <v>71</v>
      </c>
      <c r="Q13" s="338"/>
      <c r="R13" s="338">
        <f t="shared" si="3"/>
        <v>71</v>
      </c>
      <c r="S13" s="338"/>
      <c r="T13" s="338">
        <f t="shared" si="3"/>
        <v>71</v>
      </c>
      <c r="U13" s="338"/>
      <c r="V13" s="338">
        <f t="shared" si="3"/>
        <v>71</v>
      </c>
      <c r="W13" s="338"/>
      <c r="X13" s="338">
        <f t="shared" si="3"/>
        <v>71</v>
      </c>
      <c r="Y13" s="338"/>
      <c r="Z13" s="340">
        <f t="shared" si="3"/>
        <v>71</v>
      </c>
      <c r="AA13" s="338"/>
      <c r="AB13" s="338">
        <f t="shared" si="3"/>
        <v>71</v>
      </c>
      <c r="AC13" s="338"/>
      <c r="AD13" s="338">
        <f t="shared" si="3"/>
        <v>71</v>
      </c>
      <c r="AE13" s="338"/>
      <c r="AF13" s="338">
        <f t="shared" si="3"/>
        <v>71</v>
      </c>
      <c r="AG13" s="338"/>
      <c r="AH13" s="338">
        <f t="shared" si="3"/>
        <v>71</v>
      </c>
      <c r="AI13" s="338"/>
      <c r="AJ13" s="338">
        <f t="shared" si="3"/>
        <v>71</v>
      </c>
      <c r="AK13" s="338"/>
      <c r="AL13" s="338">
        <f t="shared" si="3"/>
        <v>71</v>
      </c>
      <c r="AM13" s="338"/>
      <c r="AN13" s="338">
        <f t="shared" si="3"/>
        <v>71</v>
      </c>
      <c r="AO13" s="338"/>
      <c r="AP13" s="338">
        <f t="shared" si="3"/>
        <v>71</v>
      </c>
      <c r="AQ13" s="338"/>
      <c r="AR13" s="338">
        <f t="shared" si="3"/>
        <v>71</v>
      </c>
      <c r="AS13" s="338"/>
      <c r="AT13" s="338">
        <f t="shared" si="3"/>
        <v>71</v>
      </c>
      <c r="AU13" s="338"/>
      <c r="AV13" s="338">
        <f t="shared" si="3"/>
        <v>71</v>
      </c>
      <c r="AW13" s="338"/>
      <c r="AX13" s="338">
        <f t="shared" si="3"/>
        <v>71</v>
      </c>
      <c r="AY13" s="338"/>
      <c r="AZ13" s="338">
        <f t="shared" si="3"/>
        <v>71</v>
      </c>
      <c r="BA13" s="338"/>
      <c r="BB13" s="338">
        <f t="shared" si="3"/>
        <v>71</v>
      </c>
      <c r="BC13" s="338"/>
      <c r="BD13" s="338">
        <f t="shared" si="3"/>
        <v>71</v>
      </c>
      <c r="BE13" s="338"/>
      <c r="BF13" s="338">
        <f t="shared" si="3"/>
        <v>71</v>
      </c>
      <c r="BG13" s="338"/>
      <c r="BH13" s="338">
        <f t="shared" si="3"/>
        <v>71</v>
      </c>
      <c r="BI13" s="338"/>
      <c r="BJ13" s="338">
        <f t="shared" si="3"/>
        <v>71</v>
      </c>
      <c r="BK13" s="338"/>
      <c r="BL13" s="338">
        <f t="shared" si="3"/>
        <v>71</v>
      </c>
      <c r="BM13" s="338"/>
      <c r="BN13" s="338">
        <f t="shared" si="3"/>
        <v>71</v>
      </c>
    </row>
    <row r="14" spans="1:66" s="414" customFormat="1">
      <c r="A14" s="409">
        <v>9</v>
      </c>
      <c r="B14" s="410" t="s">
        <v>325</v>
      </c>
      <c r="C14" s="411" t="s">
        <v>326</v>
      </c>
      <c r="D14" s="409">
        <v>1</v>
      </c>
      <c r="E14" s="412">
        <f>VLOOKUP(B14,MRP!$A$2:$C$120,2,0)</f>
        <v>850</v>
      </c>
      <c r="F14" s="412"/>
      <c r="G14" s="412"/>
      <c r="H14" s="413"/>
      <c r="I14" s="413"/>
      <c r="J14" s="413"/>
      <c r="K14" s="413"/>
      <c r="L14" s="413"/>
      <c r="M14" s="413"/>
      <c r="N14" s="413"/>
      <c r="O14" s="413"/>
      <c r="P14" s="413"/>
      <c r="Q14" s="413"/>
      <c r="R14" s="413"/>
      <c r="S14" s="413"/>
      <c r="T14" s="413"/>
      <c r="U14" s="413"/>
      <c r="V14" s="413"/>
      <c r="W14" s="413"/>
      <c r="X14" s="413"/>
      <c r="Y14" s="413"/>
      <c r="Z14" s="413"/>
      <c r="AA14" s="413"/>
      <c r="AB14" s="413"/>
      <c r="AC14" s="413"/>
      <c r="AD14" s="413"/>
      <c r="AE14" s="413"/>
      <c r="AF14" s="413"/>
      <c r="AG14" s="413"/>
      <c r="AH14" s="413"/>
      <c r="AI14" s="413"/>
      <c r="AJ14" s="413"/>
      <c r="AK14" s="413"/>
      <c r="AL14" s="413"/>
      <c r="AM14" s="413"/>
      <c r="AN14" s="413"/>
      <c r="AO14" s="413"/>
      <c r="AP14" s="413"/>
      <c r="AQ14" s="413"/>
      <c r="AR14" s="413"/>
      <c r="AS14" s="413"/>
      <c r="AT14" s="413">
        <f>$D$14*$E$14</f>
        <v>850</v>
      </c>
      <c r="AU14" s="413"/>
      <c r="AV14" s="413"/>
      <c r="AW14" s="413"/>
      <c r="AX14" s="413"/>
      <c r="AY14" s="413"/>
      <c r="AZ14" s="413"/>
      <c r="BA14" s="413"/>
      <c r="BB14" s="413"/>
      <c r="BC14" s="413"/>
      <c r="BD14" s="413"/>
      <c r="BE14" s="413"/>
      <c r="BF14" s="413"/>
      <c r="BG14" s="413"/>
      <c r="BH14" s="413"/>
      <c r="BI14" s="413"/>
      <c r="BJ14" s="413"/>
      <c r="BK14" s="413"/>
      <c r="BL14" s="413"/>
      <c r="BM14" s="413"/>
      <c r="BN14" s="413"/>
    </row>
    <row r="15" spans="1:66">
      <c r="A15" s="334">
        <v>10</v>
      </c>
      <c r="B15" s="335" t="s">
        <v>261</v>
      </c>
      <c r="C15" s="336" t="s">
        <v>11</v>
      </c>
      <c r="D15" s="334">
        <v>1</v>
      </c>
      <c r="E15" s="337">
        <f>VLOOKUP(B15,MRP!$A$2:$C$120,2,0)</f>
        <v>2483</v>
      </c>
      <c r="F15" s="337"/>
      <c r="G15" s="337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40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>
        <f>$D$15*$E$15</f>
        <v>2483</v>
      </c>
      <c r="AM15" s="338"/>
      <c r="AN15" s="347"/>
      <c r="AO15" s="347"/>
      <c r="AP15" s="347"/>
      <c r="AQ15" s="347"/>
      <c r="AR15" s="347"/>
      <c r="AS15" s="347"/>
      <c r="AT15" s="338"/>
      <c r="AU15" s="338"/>
      <c r="AV15" s="338"/>
      <c r="AW15" s="338"/>
      <c r="AX15" s="347"/>
      <c r="AY15" s="347"/>
      <c r="AZ15" s="347"/>
      <c r="BA15" s="347"/>
      <c r="BB15" s="338">
        <f>$D$15*$E$15</f>
        <v>2483</v>
      </c>
      <c r="BC15" s="338"/>
      <c r="BD15" s="338"/>
      <c r="BE15" s="338"/>
      <c r="BF15" s="338"/>
      <c r="BG15" s="338"/>
      <c r="BH15" s="338"/>
      <c r="BI15" s="338"/>
      <c r="BJ15" s="338"/>
      <c r="BK15" s="338"/>
      <c r="BL15" s="334"/>
      <c r="BM15" s="334"/>
      <c r="BN15" s="334"/>
    </row>
    <row r="16" spans="1:66">
      <c r="A16" s="334">
        <v>11</v>
      </c>
      <c r="B16" s="339" t="s">
        <v>172</v>
      </c>
      <c r="C16" s="336" t="s">
        <v>2</v>
      </c>
      <c r="D16" s="334">
        <v>2.8</v>
      </c>
      <c r="E16" s="337">
        <f>VLOOKUP(B16,MRP!$A$2:$C$120,2,0)</f>
        <v>315</v>
      </c>
      <c r="F16" s="337"/>
      <c r="G16" s="337"/>
      <c r="H16" s="338"/>
      <c r="I16" s="338"/>
      <c r="J16" s="338"/>
      <c r="K16" s="338"/>
      <c r="L16" s="338"/>
      <c r="M16" s="338"/>
      <c r="N16" s="338">
        <f>$D$16*$E$16</f>
        <v>882</v>
      </c>
      <c r="O16" s="338"/>
      <c r="P16" s="338"/>
      <c r="Q16" s="338"/>
      <c r="R16" s="338"/>
      <c r="S16" s="338"/>
      <c r="T16" s="338"/>
      <c r="U16" s="338"/>
      <c r="V16" s="338">
        <f>$D$16*$E$16</f>
        <v>882</v>
      </c>
      <c r="W16" s="338"/>
      <c r="X16" s="338"/>
      <c r="Y16" s="338"/>
      <c r="Z16" s="340"/>
      <c r="AA16" s="338"/>
      <c r="AB16" s="338"/>
      <c r="AC16" s="338"/>
      <c r="AD16" s="338">
        <f>$D$16*$E$16</f>
        <v>882</v>
      </c>
      <c r="AE16" s="338"/>
      <c r="AF16" s="338"/>
      <c r="AG16" s="338"/>
      <c r="AH16" s="338"/>
      <c r="AI16" s="338"/>
      <c r="AJ16" s="338"/>
      <c r="AK16" s="338"/>
      <c r="AL16" s="338">
        <f>$D$16*$E$16</f>
        <v>882</v>
      </c>
      <c r="AM16" s="338"/>
      <c r="AN16" s="347"/>
      <c r="AO16" s="347"/>
      <c r="AP16" s="347"/>
      <c r="AQ16" s="347"/>
      <c r="AR16" s="347"/>
      <c r="AS16" s="347"/>
      <c r="AT16" s="338">
        <f>$D$16*$E$16</f>
        <v>882</v>
      </c>
      <c r="AU16" s="338"/>
      <c r="AV16" s="338"/>
      <c r="AW16" s="338"/>
      <c r="AX16" s="347"/>
      <c r="AY16" s="347"/>
      <c r="AZ16" s="347"/>
      <c r="BA16" s="347"/>
      <c r="BB16" s="338">
        <f>$D$16*$E$16</f>
        <v>882</v>
      </c>
      <c r="BC16" s="338"/>
      <c r="BD16" s="338"/>
      <c r="BE16" s="338"/>
      <c r="BF16" s="338"/>
      <c r="BG16" s="338"/>
      <c r="BH16" s="338"/>
      <c r="BI16" s="338"/>
      <c r="BJ16" s="338">
        <f>$D$16*$E$16</f>
        <v>882</v>
      </c>
      <c r="BK16" s="338"/>
      <c r="BL16" s="334"/>
      <c r="BM16" s="334"/>
      <c r="BN16" s="334"/>
    </row>
    <row r="17" spans="1:66">
      <c r="B17" s="348"/>
      <c r="C17" s="324"/>
      <c r="D17" s="349"/>
      <c r="E17" s="350"/>
      <c r="F17" s="350"/>
      <c r="G17" s="350"/>
      <c r="H17" s="350"/>
      <c r="I17" s="350"/>
      <c r="J17" s="350"/>
      <c r="K17" s="350"/>
      <c r="L17" s="350"/>
      <c r="M17" s="350"/>
      <c r="N17" s="350"/>
      <c r="O17" s="350"/>
      <c r="P17" s="350"/>
      <c r="Q17" s="350"/>
      <c r="R17" s="350"/>
      <c r="S17" s="350"/>
      <c r="T17" s="350"/>
      <c r="U17" s="350"/>
      <c r="V17" s="350"/>
      <c r="W17" s="350"/>
      <c r="X17" s="350"/>
      <c r="Y17" s="350"/>
      <c r="Z17" s="351"/>
      <c r="AA17" s="350"/>
      <c r="AB17" s="350"/>
      <c r="AC17" s="350"/>
      <c r="AD17" s="349"/>
      <c r="AE17" s="349"/>
      <c r="AF17" s="349"/>
      <c r="AG17" s="349"/>
      <c r="AH17" s="349"/>
      <c r="AI17" s="349"/>
      <c r="AJ17" s="349"/>
      <c r="AK17" s="349"/>
      <c r="AL17" s="349"/>
      <c r="AM17" s="349"/>
      <c r="AN17" s="349"/>
      <c r="AO17" s="349"/>
    </row>
    <row r="18" spans="1:66" s="328" customFormat="1">
      <c r="B18" s="352" t="s">
        <v>226</v>
      </c>
      <c r="C18" s="353" t="s">
        <v>319</v>
      </c>
      <c r="E18" s="354"/>
      <c r="F18" s="355">
        <f t="shared" ref="F18:BN18" si="4">SUM(F6:F16)</f>
        <v>0</v>
      </c>
      <c r="G18" s="355"/>
      <c r="H18" s="355">
        <f t="shared" si="4"/>
        <v>2772</v>
      </c>
      <c r="I18" s="355"/>
      <c r="J18" s="355">
        <f t="shared" si="4"/>
        <v>2772</v>
      </c>
      <c r="K18" s="355"/>
      <c r="L18" s="355">
        <f>SUM(L6:L16)</f>
        <v>6322</v>
      </c>
      <c r="M18" s="355"/>
      <c r="N18" s="355">
        <f t="shared" si="4"/>
        <v>4171.5</v>
      </c>
      <c r="O18" s="355"/>
      <c r="P18" s="355">
        <f t="shared" si="4"/>
        <v>2772</v>
      </c>
      <c r="Q18" s="355"/>
      <c r="R18" s="355">
        <f t="shared" si="4"/>
        <v>6322</v>
      </c>
      <c r="S18" s="355"/>
      <c r="T18" s="355">
        <f t="shared" si="4"/>
        <v>2772</v>
      </c>
      <c r="U18" s="355"/>
      <c r="V18" s="355">
        <f t="shared" si="4"/>
        <v>4171.5</v>
      </c>
      <c r="W18" s="355"/>
      <c r="X18" s="355">
        <f t="shared" si="4"/>
        <v>6322</v>
      </c>
      <c r="Y18" s="355"/>
      <c r="Z18" s="355">
        <f t="shared" si="4"/>
        <v>2772</v>
      </c>
      <c r="AA18" s="355"/>
      <c r="AB18" s="355">
        <f t="shared" si="4"/>
        <v>2772</v>
      </c>
      <c r="AC18" s="355"/>
      <c r="AD18" s="355">
        <f t="shared" si="4"/>
        <v>7721.5</v>
      </c>
      <c r="AE18" s="355"/>
      <c r="AF18" s="355">
        <f t="shared" si="4"/>
        <v>2772</v>
      </c>
      <c r="AG18" s="355"/>
      <c r="AH18" s="355">
        <f t="shared" si="4"/>
        <v>2772</v>
      </c>
      <c r="AI18" s="355"/>
      <c r="AJ18" s="355">
        <f t="shared" si="4"/>
        <v>4612</v>
      </c>
      <c r="AK18" s="355"/>
      <c r="AL18" s="355">
        <f t="shared" si="4"/>
        <v>11314.3</v>
      </c>
      <c r="AM18" s="355"/>
      <c r="AN18" s="355">
        <f t="shared" si="4"/>
        <v>2772</v>
      </c>
      <c r="AO18" s="355"/>
      <c r="AP18" s="355">
        <f t="shared" si="4"/>
        <v>4612</v>
      </c>
      <c r="AQ18" s="355"/>
      <c r="AR18" s="355">
        <f t="shared" si="4"/>
        <v>2772</v>
      </c>
      <c r="AS18" s="355"/>
      <c r="AT18" s="355">
        <f t="shared" si="4"/>
        <v>6731.5</v>
      </c>
      <c r="AU18" s="355"/>
      <c r="AV18" s="355">
        <f t="shared" si="4"/>
        <v>4612</v>
      </c>
      <c r="AW18" s="355"/>
      <c r="AX18" s="355">
        <f t="shared" si="4"/>
        <v>2772</v>
      </c>
      <c r="AY18" s="355"/>
      <c r="AZ18" s="355">
        <f t="shared" si="4"/>
        <v>2772</v>
      </c>
      <c r="BA18" s="355"/>
      <c r="BB18" s="355">
        <f t="shared" si="4"/>
        <v>13154.3</v>
      </c>
      <c r="BC18" s="355"/>
      <c r="BD18" s="355">
        <f t="shared" si="4"/>
        <v>2772</v>
      </c>
      <c r="BE18" s="355"/>
      <c r="BF18" s="355">
        <f t="shared" si="4"/>
        <v>2772</v>
      </c>
      <c r="BG18" s="355"/>
      <c r="BH18" s="355">
        <f t="shared" si="4"/>
        <v>4612</v>
      </c>
      <c r="BI18" s="355"/>
      <c r="BJ18" s="355">
        <f t="shared" si="4"/>
        <v>5881.5</v>
      </c>
      <c r="BK18" s="355"/>
      <c r="BL18" s="355">
        <f t="shared" si="4"/>
        <v>2772</v>
      </c>
      <c r="BM18" s="355"/>
      <c r="BN18" s="355">
        <f t="shared" si="4"/>
        <v>4612</v>
      </c>
    </row>
    <row r="19" spans="1:66">
      <c r="C19" s="324"/>
      <c r="D19" s="349"/>
      <c r="E19" s="356"/>
      <c r="F19" s="357"/>
      <c r="G19" s="357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  <c r="W19" s="358"/>
      <c r="X19" s="358"/>
      <c r="Y19" s="358"/>
      <c r="Z19" s="359"/>
      <c r="AA19" s="358"/>
      <c r="AB19" s="358"/>
      <c r="AC19" s="358"/>
      <c r="AD19" s="358"/>
      <c r="AE19" s="358"/>
      <c r="AF19" s="358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</row>
    <row r="20" spans="1:66">
      <c r="A20" s="334">
        <v>12</v>
      </c>
      <c r="B20" s="352" t="s">
        <v>227</v>
      </c>
      <c r="C20" s="353" t="s">
        <v>320</v>
      </c>
      <c r="D20" s="328"/>
      <c r="E20" s="354"/>
      <c r="F20" s="360"/>
      <c r="G20" s="360"/>
      <c r="H20" s="360"/>
      <c r="I20" s="361">
        <f>'PM &amp; GR Charge'!$B$66</f>
        <v>1587.1</v>
      </c>
      <c r="J20" s="361">
        <f>'PM &amp; GR Charge'!$C$66</f>
        <v>2678.6</v>
      </c>
      <c r="K20" s="361">
        <f>$I$20</f>
        <v>1587.1</v>
      </c>
      <c r="L20" s="361">
        <f>$J$20</f>
        <v>2678.6</v>
      </c>
      <c r="M20" s="361">
        <f>$I$20</f>
        <v>1587.1</v>
      </c>
      <c r="N20" s="361">
        <f>'PM &amp; GR Charge'!$D$66</f>
        <v>3138.7999999999997</v>
      </c>
      <c r="O20" s="361">
        <f>'PM &amp; GR Charge'!$B$66</f>
        <v>1587.1</v>
      </c>
      <c r="P20" s="361">
        <f>'PM &amp; GR Charge'!$C$66</f>
        <v>2678.6</v>
      </c>
      <c r="Q20" s="361">
        <f>'PM &amp; GR Charge'!$B$66</f>
        <v>1587.1</v>
      </c>
      <c r="R20" s="361">
        <f>'PM &amp; GR Charge'!$C$66</f>
        <v>2678.6</v>
      </c>
      <c r="S20" s="361">
        <f>'PM &amp; GR Charge'!$B$66</f>
        <v>1587.1</v>
      </c>
      <c r="T20" s="361">
        <f>'PM &amp; GR Charge'!$C$66</f>
        <v>2678.6</v>
      </c>
      <c r="U20" s="361">
        <f>'PM &amp; GR Charge'!$B$66</f>
        <v>1587.1</v>
      </c>
      <c r="V20" s="361">
        <f>$N$20</f>
        <v>3138.7999999999997</v>
      </c>
      <c r="W20" s="361">
        <f>$U$20</f>
        <v>1587.1</v>
      </c>
      <c r="X20" s="361">
        <f>$T$20</f>
        <v>2678.6</v>
      </c>
      <c r="Y20" s="361">
        <f>W20</f>
        <v>1587.1</v>
      </c>
      <c r="Z20" s="355">
        <f>$X$20</f>
        <v>2678.6</v>
      </c>
      <c r="AA20" s="361">
        <f>[3]Master!$C$10</f>
        <v>825.846</v>
      </c>
      <c r="AB20" s="361">
        <f>[3]Master!$A$10</f>
        <v>1432.59</v>
      </c>
      <c r="AC20" s="361">
        <f>[3]Master!$C$10</f>
        <v>825.846</v>
      </c>
      <c r="AD20" s="361">
        <f>[3]Master!$B$10</f>
        <v>1691.0179999999998</v>
      </c>
      <c r="AE20" s="361">
        <f>[3]Master!$C$10</f>
        <v>825.846</v>
      </c>
      <c r="AF20" s="361">
        <f>[3]Master!$A$10</f>
        <v>1432.59</v>
      </c>
      <c r="AG20" s="361">
        <f>[3]Master!$C$10</f>
        <v>825.846</v>
      </c>
      <c r="AH20" s="361">
        <f>[3]Master!$A$10</f>
        <v>1432.59</v>
      </c>
      <c r="AI20" s="361">
        <f>[3]Master!$C$10</f>
        <v>825.846</v>
      </c>
      <c r="AJ20" s="361">
        <f>[3]Master!$A$10</f>
        <v>1432.59</v>
      </c>
      <c r="AK20" s="361">
        <f>[3]Master!$C$10</f>
        <v>825.846</v>
      </c>
      <c r="AL20" s="361">
        <f>[3]Master!$B$10</f>
        <v>1691.0179999999998</v>
      </c>
      <c r="AM20" s="361">
        <f>[3]Master!$C$10</f>
        <v>825.846</v>
      </c>
      <c r="AN20" s="361">
        <f>[3]Master!$A$10</f>
        <v>1432.59</v>
      </c>
      <c r="AO20" s="361">
        <f>[3]Master!$C$10</f>
        <v>825.846</v>
      </c>
      <c r="AP20" s="361">
        <f>[3]Master!$A$10</f>
        <v>1432.59</v>
      </c>
      <c r="AQ20" s="361">
        <f>[3]Master!$C$10</f>
        <v>825.846</v>
      </c>
      <c r="AR20" s="361">
        <f>[3]Master!$A$10</f>
        <v>1432.59</v>
      </c>
      <c r="AS20" s="361">
        <f>[3]Master!$C$10</f>
        <v>825.846</v>
      </c>
      <c r="AT20" s="361">
        <f>[3]Master!$B$10</f>
        <v>1691.0179999999998</v>
      </c>
      <c r="AU20" s="361">
        <f>[3]Master!$C$10</f>
        <v>825.846</v>
      </c>
      <c r="AV20" s="361">
        <f>[3]Master!$A$10</f>
        <v>1432.59</v>
      </c>
      <c r="AW20" s="361">
        <f>[3]Master!$C$10</f>
        <v>825.846</v>
      </c>
      <c r="AX20" s="361">
        <f>[3]Master!$A$10</f>
        <v>1432.59</v>
      </c>
      <c r="AY20" s="361">
        <f>[3]Master!$C$10</f>
        <v>825.846</v>
      </c>
      <c r="AZ20" s="361">
        <f>[3]Master!$A$10</f>
        <v>1432.59</v>
      </c>
      <c r="BA20" s="361">
        <f>[3]Master!$C$10</f>
        <v>825.846</v>
      </c>
      <c r="BB20" s="361">
        <f>[3]Master!$B$10</f>
        <v>1691.0179999999998</v>
      </c>
      <c r="BC20" s="361">
        <f>[3]Master!$C$10</f>
        <v>825.846</v>
      </c>
      <c r="BD20" s="361">
        <f>[3]Master!$A$10</f>
        <v>1432.59</v>
      </c>
      <c r="BE20" s="361">
        <f>[3]Master!$C$10</f>
        <v>825.846</v>
      </c>
      <c r="BF20" s="361">
        <f>[3]Master!$A$10</f>
        <v>1432.59</v>
      </c>
      <c r="BG20" s="361">
        <f>[3]Master!$C$10</f>
        <v>825.846</v>
      </c>
      <c r="BH20" s="361">
        <f>[3]Master!$A$10</f>
        <v>1432.59</v>
      </c>
      <c r="BI20" s="361">
        <f>[3]Master!$C$10</f>
        <v>825.846</v>
      </c>
      <c r="BJ20" s="361">
        <f>[3]Master!$B$10</f>
        <v>1691.0179999999998</v>
      </c>
      <c r="BK20" s="361">
        <f>[3]Master!$C$10</f>
        <v>825.846</v>
      </c>
      <c r="BL20" s="361">
        <f>[3]Master!$A$10</f>
        <v>1432.59</v>
      </c>
      <c r="BM20" s="361">
        <f>[3]Master!$C$10</f>
        <v>825.846</v>
      </c>
      <c r="BN20" s="361">
        <f>[3]Master!$A$10</f>
        <v>1432.59</v>
      </c>
    </row>
    <row r="21" spans="1:66">
      <c r="X21" s="362"/>
      <c r="Y21" s="362"/>
      <c r="Z21" s="363"/>
      <c r="AA21" s="364"/>
      <c r="AT21" s="364"/>
      <c r="AU21" s="364"/>
      <c r="BN21" s="364"/>
    </row>
    <row r="22" spans="1:66" s="328" customFormat="1">
      <c r="B22" s="365" t="s">
        <v>321</v>
      </c>
      <c r="C22" s="366" t="s">
        <v>322</v>
      </c>
      <c r="E22" s="321"/>
      <c r="F22" s="367">
        <f>F18+F20</f>
        <v>0</v>
      </c>
      <c r="G22" s="367">
        <f t="shared" ref="G22:BN22" si="5">G18+G20</f>
        <v>0</v>
      </c>
      <c r="H22" s="367">
        <f t="shared" si="5"/>
        <v>2772</v>
      </c>
      <c r="I22" s="367">
        <f t="shared" si="5"/>
        <v>1587.1</v>
      </c>
      <c r="J22" s="367">
        <f t="shared" si="5"/>
        <v>5450.6</v>
      </c>
      <c r="K22" s="367">
        <f t="shared" si="5"/>
        <v>1587.1</v>
      </c>
      <c r="L22" s="367">
        <f t="shared" si="5"/>
        <v>9000.6</v>
      </c>
      <c r="M22" s="367">
        <f t="shared" si="5"/>
        <v>1587.1</v>
      </c>
      <c r="N22" s="367">
        <f t="shared" si="5"/>
        <v>7310.2999999999993</v>
      </c>
      <c r="O22" s="367">
        <f t="shared" si="5"/>
        <v>1587.1</v>
      </c>
      <c r="P22" s="367">
        <f t="shared" si="5"/>
        <v>5450.6</v>
      </c>
      <c r="Q22" s="367">
        <f t="shared" si="5"/>
        <v>1587.1</v>
      </c>
      <c r="R22" s="367">
        <f t="shared" si="5"/>
        <v>9000.6</v>
      </c>
      <c r="S22" s="367">
        <f t="shared" si="5"/>
        <v>1587.1</v>
      </c>
      <c r="T22" s="367">
        <f t="shared" si="5"/>
        <v>5450.6</v>
      </c>
      <c r="U22" s="367">
        <f t="shared" si="5"/>
        <v>1587.1</v>
      </c>
      <c r="V22" s="367">
        <f t="shared" si="5"/>
        <v>7310.2999999999993</v>
      </c>
      <c r="W22" s="367">
        <f t="shared" si="5"/>
        <v>1587.1</v>
      </c>
      <c r="X22" s="367">
        <f t="shared" si="5"/>
        <v>9000.6</v>
      </c>
      <c r="Y22" s="367">
        <f t="shared" si="5"/>
        <v>1587.1</v>
      </c>
      <c r="Z22" s="367">
        <f t="shared" si="5"/>
        <v>5450.6</v>
      </c>
      <c r="AA22" s="367">
        <f t="shared" si="5"/>
        <v>825.846</v>
      </c>
      <c r="AB22" s="367">
        <f t="shared" si="5"/>
        <v>4204.59</v>
      </c>
      <c r="AC22" s="367">
        <f t="shared" si="5"/>
        <v>825.846</v>
      </c>
      <c r="AD22" s="367">
        <f t="shared" si="5"/>
        <v>9412.518</v>
      </c>
      <c r="AE22" s="367">
        <f t="shared" si="5"/>
        <v>825.846</v>
      </c>
      <c r="AF22" s="367">
        <f t="shared" si="5"/>
        <v>4204.59</v>
      </c>
      <c r="AG22" s="367">
        <f t="shared" si="5"/>
        <v>825.846</v>
      </c>
      <c r="AH22" s="367">
        <f t="shared" si="5"/>
        <v>4204.59</v>
      </c>
      <c r="AI22" s="367">
        <f t="shared" si="5"/>
        <v>825.846</v>
      </c>
      <c r="AJ22" s="367">
        <f t="shared" si="5"/>
        <v>6044.59</v>
      </c>
      <c r="AK22" s="367">
        <f t="shared" si="5"/>
        <v>825.846</v>
      </c>
      <c r="AL22" s="367">
        <f t="shared" si="5"/>
        <v>13005.317999999999</v>
      </c>
      <c r="AM22" s="367">
        <f t="shared" si="5"/>
        <v>825.846</v>
      </c>
      <c r="AN22" s="367">
        <f t="shared" si="5"/>
        <v>4204.59</v>
      </c>
      <c r="AO22" s="367">
        <f t="shared" si="5"/>
        <v>825.846</v>
      </c>
      <c r="AP22" s="367">
        <f t="shared" si="5"/>
        <v>6044.59</v>
      </c>
      <c r="AQ22" s="367">
        <f t="shared" si="5"/>
        <v>825.846</v>
      </c>
      <c r="AR22" s="367">
        <f t="shared" si="5"/>
        <v>4204.59</v>
      </c>
      <c r="AS22" s="367">
        <f t="shared" si="5"/>
        <v>825.846</v>
      </c>
      <c r="AT22" s="367">
        <f t="shared" si="5"/>
        <v>8422.518</v>
      </c>
      <c r="AU22" s="367">
        <f t="shared" si="5"/>
        <v>825.846</v>
      </c>
      <c r="AV22" s="367">
        <f t="shared" si="5"/>
        <v>6044.59</v>
      </c>
      <c r="AW22" s="367">
        <f t="shared" si="5"/>
        <v>825.846</v>
      </c>
      <c r="AX22" s="367">
        <f t="shared" si="5"/>
        <v>4204.59</v>
      </c>
      <c r="AY22" s="367">
        <f t="shared" si="5"/>
        <v>825.846</v>
      </c>
      <c r="AZ22" s="367">
        <f t="shared" si="5"/>
        <v>4204.59</v>
      </c>
      <c r="BA22" s="367">
        <f t="shared" si="5"/>
        <v>825.846</v>
      </c>
      <c r="BB22" s="367">
        <f t="shared" si="5"/>
        <v>14845.317999999999</v>
      </c>
      <c r="BC22" s="367">
        <f t="shared" si="5"/>
        <v>825.846</v>
      </c>
      <c r="BD22" s="367">
        <f t="shared" si="5"/>
        <v>4204.59</v>
      </c>
      <c r="BE22" s="367">
        <f t="shared" si="5"/>
        <v>825.846</v>
      </c>
      <c r="BF22" s="367">
        <f t="shared" si="5"/>
        <v>4204.59</v>
      </c>
      <c r="BG22" s="367">
        <f t="shared" si="5"/>
        <v>825.846</v>
      </c>
      <c r="BH22" s="367">
        <f t="shared" si="5"/>
        <v>6044.59</v>
      </c>
      <c r="BI22" s="367">
        <f t="shared" si="5"/>
        <v>825.846</v>
      </c>
      <c r="BJ22" s="367">
        <f t="shared" si="5"/>
        <v>7572.518</v>
      </c>
      <c r="BK22" s="367">
        <f t="shared" si="5"/>
        <v>825.846</v>
      </c>
      <c r="BL22" s="367">
        <f t="shared" si="5"/>
        <v>4204.59</v>
      </c>
      <c r="BM22" s="367">
        <f t="shared" si="5"/>
        <v>825.846</v>
      </c>
      <c r="BN22" s="367">
        <f t="shared" si="5"/>
        <v>6044.59</v>
      </c>
    </row>
    <row r="23" spans="1:66">
      <c r="C23" s="368" t="s">
        <v>323</v>
      </c>
      <c r="Z23" s="369">
        <f>SUM(F22:Z22)/Z4</f>
        <v>0.80480699999999994</v>
      </c>
      <c r="AA23" s="370"/>
      <c r="AT23" s="369">
        <f>SUM(F22:AT22)/AT4</f>
        <v>0.76345821999999997</v>
      </c>
      <c r="AU23" s="370"/>
      <c r="BN23" s="369">
        <f>SUM(F22:BN22)/BN4</f>
        <v>0.74174886666666628</v>
      </c>
    </row>
    <row r="24" spans="1:66">
      <c r="X24" s="362"/>
      <c r="Y24" s="362"/>
      <c r="Z24" s="363"/>
      <c r="AA24" s="364"/>
      <c r="AT24" s="364"/>
      <c r="AU24" s="364"/>
      <c r="BN24" s="364"/>
    </row>
    <row r="25" spans="1:66">
      <c r="A25" s="334">
        <v>13</v>
      </c>
      <c r="B25" s="371" t="s">
        <v>327</v>
      </c>
      <c r="C25" s="336" t="s">
        <v>328</v>
      </c>
      <c r="D25" s="372">
        <v>1.2</v>
      </c>
      <c r="E25" s="337">
        <f>VLOOKUP(B25,[3]Master!$A$6:$D$39,4,0)</f>
        <v>471.91199999999998</v>
      </c>
      <c r="F25" s="338"/>
      <c r="G25" s="338"/>
      <c r="H25" s="373">
        <f>$D$25*$E$25</f>
        <v>566.2944</v>
      </c>
      <c r="I25" s="373"/>
      <c r="J25" s="373">
        <f>$D$25*$E$25</f>
        <v>566.2944</v>
      </c>
      <c r="K25" s="373"/>
      <c r="L25" s="373">
        <f t="shared" ref="L25:BN25" si="6">$D$25*$E$25</f>
        <v>566.2944</v>
      </c>
      <c r="M25" s="373"/>
      <c r="N25" s="373">
        <f t="shared" si="6"/>
        <v>566.2944</v>
      </c>
      <c r="O25" s="373"/>
      <c r="P25" s="373">
        <f t="shared" si="6"/>
        <v>566.2944</v>
      </c>
      <c r="Q25" s="373"/>
      <c r="R25" s="373">
        <f t="shared" si="6"/>
        <v>566.2944</v>
      </c>
      <c r="S25" s="373"/>
      <c r="T25" s="373">
        <f t="shared" si="6"/>
        <v>566.2944</v>
      </c>
      <c r="U25" s="373"/>
      <c r="V25" s="373">
        <f t="shared" si="6"/>
        <v>566.2944</v>
      </c>
      <c r="W25" s="373"/>
      <c r="X25" s="373">
        <f t="shared" si="6"/>
        <v>566.2944</v>
      </c>
      <c r="Y25" s="373"/>
      <c r="Z25" s="374">
        <f t="shared" si="6"/>
        <v>566.2944</v>
      </c>
      <c r="AA25" s="373"/>
      <c r="AB25" s="373">
        <f t="shared" si="6"/>
        <v>566.2944</v>
      </c>
      <c r="AC25" s="373"/>
      <c r="AD25" s="373">
        <f t="shared" si="6"/>
        <v>566.2944</v>
      </c>
      <c r="AE25" s="373"/>
      <c r="AF25" s="373">
        <f t="shared" si="6"/>
        <v>566.2944</v>
      </c>
      <c r="AG25" s="373"/>
      <c r="AH25" s="373">
        <f t="shared" si="6"/>
        <v>566.2944</v>
      </c>
      <c r="AI25" s="373"/>
      <c r="AJ25" s="373">
        <f t="shared" si="6"/>
        <v>566.2944</v>
      </c>
      <c r="AK25" s="373"/>
      <c r="AL25" s="373">
        <f t="shared" si="6"/>
        <v>566.2944</v>
      </c>
      <c r="AM25" s="373"/>
      <c r="AN25" s="373">
        <f t="shared" si="6"/>
        <v>566.2944</v>
      </c>
      <c r="AO25" s="373"/>
      <c r="AP25" s="373">
        <f t="shared" si="6"/>
        <v>566.2944</v>
      </c>
      <c r="AQ25" s="373"/>
      <c r="AR25" s="373">
        <f t="shared" si="6"/>
        <v>566.2944</v>
      </c>
      <c r="AS25" s="373"/>
      <c r="AT25" s="373">
        <f t="shared" si="6"/>
        <v>566.2944</v>
      </c>
      <c r="AU25" s="373"/>
      <c r="AV25" s="373">
        <f t="shared" si="6"/>
        <v>566.2944</v>
      </c>
      <c r="AW25" s="373"/>
      <c r="AX25" s="373">
        <f t="shared" si="6"/>
        <v>566.2944</v>
      </c>
      <c r="AY25" s="373"/>
      <c r="AZ25" s="373">
        <f t="shared" si="6"/>
        <v>566.2944</v>
      </c>
      <c r="BA25" s="373"/>
      <c r="BB25" s="373">
        <f t="shared" si="6"/>
        <v>566.2944</v>
      </c>
      <c r="BC25" s="373"/>
      <c r="BD25" s="373">
        <f t="shared" si="6"/>
        <v>566.2944</v>
      </c>
      <c r="BE25" s="373"/>
      <c r="BF25" s="373">
        <f t="shared" si="6"/>
        <v>566.2944</v>
      </c>
      <c r="BG25" s="373"/>
      <c r="BH25" s="373">
        <f t="shared" si="6"/>
        <v>566.2944</v>
      </c>
      <c r="BI25" s="373"/>
      <c r="BJ25" s="373">
        <f t="shared" si="6"/>
        <v>566.2944</v>
      </c>
      <c r="BK25" s="373"/>
      <c r="BL25" s="373">
        <f t="shared" si="6"/>
        <v>566.2944</v>
      </c>
      <c r="BM25" s="373"/>
      <c r="BN25" s="373">
        <f t="shared" si="6"/>
        <v>566.2944</v>
      </c>
    </row>
    <row r="26" spans="1:66">
      <c r="A26" s="334">
        <v>14</v>
      </c>
      <c r="B26" s="371" t="s">
        <v>327</v>
      </c>
      <c r="C26" s="336" t="s">
        <v>41</v>
      </c>
      <c r="D26" s="372">
        <v>1.2</v>
      </c>
      <c r="E26" s="337">
        <f>VLOOKUP(B26,[3]Master!$A$6:$D$39,4,0)</f>
        <v>471.91199999999998</v>
      </c>
      <c r="F26" s="338"/>
      <c r="G26" s="338"/>
      <c r="H26" s="338">
        <f>$D$26*$E$26</f>
        <v>566.2944</v>
      </c>
      <c r="I26" s="338"/>
      <c r="J26" s="338">
        <f>$D$26*$E$26</f>
        <v>566.2944</v>
      </c>
      <c r="K26" s="338"/>
      <c r="L26" s="338">
        <f t="shared" ref="L26:BN26" si="7">$D$26*$E$26</f>
        <v>566.2944</v>
      </c>
      <c r="M26" s="338"/>
      <c r="N26" s="338">
        <f t="shared" si="7"/>
        <v>566.2944</v>
      </c>
      <c r="O26" s="338"/>
      <c r="P26" s="338">
        <f t="shared" si="7"/>
        <v>566.2944</v>
      </c>
      <c r="Q26" s="338"/>
      <c r="R26" s="338">
        <f t="shared" si="7"/>
        <v>566.2944</v>
      </c>
      <c r="S26" s="338"/>
      <c r="T26" s="338">
        <f t="shared" si="7"/>
        <v>566.2944</v>
      </c>
      <c r="U26" s="338"/>
      <c r="V26" s="338">
        <f t="shared" si="7"/>
        <v>566.2944</v>
      </c>
      <c r="W26" s="338"/>
      <c r="X26" s="338">
        <f t="shared" si="7"/>
        <v>566.2944</v>
      </c>
      <c r="Y26" s="338"/>
      <c r="Z26" s="340">
        <f t="shared" si="7"/>
        <v>566.2944</v>
      </c>
      <c r="AA26" s="338"/>
      <c r="AB26" s="338">
        <f t="shared" si="7"/>
        <v>566.2944</v>
      </c>
      <c r="AC26" s="338"/>
      <c r="AD26" s="338">
        <f t="shared" si="7"/>
        <v>566.2944</v>
      </c>
      <c r="AE26" s="338"/>
      <c r="AF26" s="338">
        <f t="shared" si="7"/>
        <v>566.2944</v>
      </c>
      <c r="AG26" s="338"/>
      <c r="AH26" s="338">
        <f t="shared" si="7"/>
        <v>566.2944</v>
      </c>
      <c r="AI26" s="338"/>
      <c r="AJ26" s="338">
        <f t="shared" si="7"/>
        <v>566.2944</v>
      </c>
      <c r="AK26" s="338"/>
      <c r="AL26" s="338">
        <f t="shared" si="7"/>
        <v>566.2944</v>
      </c>
      <c r="AM26" s="338"/>
      <c r="AN26" s="338">
        <f t="shared" si="7"/>
        <v>566.2944</v>
      </c>
      <c r="AO26" s="338"/>
      <c r="AP26" s="338">
        <f t="shared" si="7"/>
        <v>566.2944</v>
      </c>
      <c r="AQ26" s="338"/>
      <c r="AR26" s="338">
        <f t="shared" si="7"/>
        <v>566.2944</v>
      </c>
      <c r="AS26" s="338"/>
      <c r="AT26" s="338">
        <f t="shared" si="7"/>
        <v>566.2944</v>
      </c>
      <c r="AU26" s="338"/>
      <c r="AV26" s="338">
        <f t="shared" si="7"/>
        <v>566.2944</v>
      </c>
      <c r="AW26" s="338"/>
      <c r="AX26" s="338">
        <f t="shared" si="7"/>
        <v>566.2944</v>
      </c>
      <c r="AY26" s="338"/>
      <c r="AZ26" s="338">
        <f t="shared" si="7"/>
        <v>566.2944</v>
      </c>
      <c r="BA26" s="338"/>
      <c r="BB26" s="338">
        <f t="shared" si="7"/>
        <v>566.2944</v>
      </c>
      <c r="BC26" s="338"/>
      <c r="BD26" s="338">
        <f t="shared" si="7"/>
        <v>566.2944</v>
      </c>
      <c r="BE26" s="338"/>
      <c r="BF26" s="338">
        <f t="shared" si="7"/>
        <v>566.2944</v>
      </c>
      <c r="BG26" s="338"/>
      <c r="BH26" s="338">
        <f t="shared" si="7"/>
        <v>566.2944</v>
      </c>
      <c r="BI26" s="338"/>
      <c r="BJ26" s="338">
        <f t="shared" si="7"/>
        <v>566.2944</v>
      </c>
      <c r="BK26" s="338"/>
      <c r="BL26" s="338">
        <f t="shared" si="7"/>
        <v>566.2944</v>
      </c>
      <c r="BM26" s="338"/>
      <c r="BN26" s="338">
        <f t="shared" si="7"/>
        <v>566.2944</v>
      </c>
    </row>
    <row r="27" spans="1:66">
      <c r="D27" s="349"/>
      <c r="E27" s="349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9"/>
      <c r="AA27" s="358"/>
      <c r="AB27" s="358"/>
      <c r="AC27" s="358"/>
      <c r="AD27" s="358"/>
      <c r="AE27" s="358"/>
      <c r="AF27" s="358"/>
      <c r="AG27" s="358"/>
      <c r="AH27" s="358"/>
      <c r="AI27" s="358"/>
      <c r="AJ27" s="358"/>
      <c r="AK27" s="358"/>
      <c r="AL27" s="358"/>
      <c r="AM27" s="358"/>
      <c r="AN27" s="375"/>
      <c r="AO27" s="375"/>
      <c r="AP27" s="375"/>
      <c r="AQ27" s="375"/>
      <c r="AR27" s="375"/>
      <c r="AS27" s="375"/>
      <c r="AT27" s="375"/>
      <c r="AU27" s="375"/>
    </row>
    <row r="28" spans="1:66" s="328" customFormat="1">
      <c r="B28" s="365" t="s">
        <v>329</v>
      </c>
      <c r="C28" s="366" t="s">
        <v>330</v>
      </c>
      <c r="E28" s="321"/>
      <c r="F28" s="367">
        <f>F22+F25+F26</f>
        <v>0</v>
      </c>
      <c r="G28" s="367">
        <f t="shared" ref="G28:BN28" si="8">G22+G25+G26</f>
        <v>0</v>
      </c>
      <c r="H28" s="367">
        <f t="shared" si="8"/>
        <v>3904.5887999999995</v>
      </c>
      <c r="I28" s="367">
        <f t="shared" si="8"/>
        <v>1587.1</v>
      </c>
      <c r="J28" s="367">
        <f t="shared" si="8"/>
        <v>6583.1887999999999</v>
      </c>
      <c r="K28" s="367">
        <f t="shared" si="8"/>
        <v>1587.1</v>
      </c>
      <c r="L28" s="367">
        <f t="shared" si="8"/>
        <v>10133.188800000002</v>
      </c>
      <c r="M28" s="367">
        <f t="shared" si="8"/>
        <v>1587.1</v>
      </c>
      <c r="N28" s="367">
        <f t="shared" si="8"/>
        <v>8442.8887999999988</v>
      </c>
      <c r="O28" s="367">
        <f t="shared" si="8"/>
        <v>1587.1</v>
      </c>
      <c r="P28" s="367">
        <f t="shared" si="8"/>
        <v>6583.1887999999999</v>
      </c>
      <c r="Q28" s="367">
        <f t="shared" si="8"/>
        <v>1587.1</v>
      </c>
      <c r="R28" s="367">
        <f t="shared" si="8"/>
        <v>10133.188800000002</v>
      </c>
      <c r="S28" s="367">
        <f t="shared" si="8"/>
        <v>1587.1</v>
      </c>
      <c r="T28" s="367">
        <f t="shared" si="8"/>
        <v>6583.1887999999999</v>
      </c>
      <c r="U28" s="367">
        <f t="shared" si="8"/>
        <v>1587.1</v>
      </c>
      <c r="V28" s="367">
        <f t="shared" si="8"/>
        <v>8442.8887999999988</v>
      </c>
      <c r="W28" s="367">
        <f t="shared" si="8"/>
        <v>1587.1</v>
      </c>
      <c r="X28" s="367">
        <f t="shared" si="8"/>
        <v>10133.188800000002</v>
      </c>
      <c r="Y28" s="367">
        <f t="shared" si="8"/>
        <v>1587.1</v>
      </c>
      <c r="Z28" s="367">
        <f t="shared" si="8"/>
        <v>6583.1887999999999</v>
      </c>
      <c r="AA28" s="367">
        <f t="shared" si="8"/>
        <v>825.846</v>
      </c>
      <c r="AB28" s="367">
        <f t="shared" si="8"/>
        <v>5337.1787999999997</v>
      </c>
      <c r="AC28" s="367">
        <f t="shared" si="8"/>
        <v>825.846</v>
      </c>
      <c r="AD28" s="367">
        <f t="shared" si="8"/>
        <v>10545.106800000001</v>
      </c>
      <c r="AE28" s="367">
        <f t="shared" si="8"/>
        <v>825.846</v>
      </c>
      <c r="AF28" s="367">
        <f t="shared" si="8"/>
        <v>5337.1787999999997</v>
      </c>
      <c r="AG28" s="367">
        <f t="shared" si="8"/>
        <v>825.846</v>
      </c>
      <c r="AH28" s="367">
        <f t="shared" si="8"/>
        <v>5337.1787999999997</v>
      </c>
      <c r="AI28" s="367">
        <f t="shared" si="8"/>
        <v>825.846</v>
      </c>
      <c r="AJ28" s="367">
        <f t="shared" si="8"/>
        <v>7177.1787999999997</v>
      </c>
      <c r="AK28" s="367">
        <f t="shared" si="8"/>
        <v>825.846</v>
      </c>
      <c r="AL28" s="367">
        <f t="shared" si="8"/>
        <v>14137.906800000001</v>
      </c>
      <c r="AM28" s="367">
        <f t="shared" si="8"/>
        <v>825.846</v>
      </c>
      <c r="AN28" s="367">
        <f t="shared" si="8"/>
        <v>5337.1787999999997</v>
      </c>
      <c r="AO28" s="367">
        <f t="shared" si="8"/>
        <v>825.846</v>
      </c>
      <c r="AP28" s="367">
        <f t="shared" si="8"/>
        <v>7177.1787999999997</v>
      </c>
      <c r="AQ28" s="367">
        <f t="shared" si="8"/>
        <v>825.846</v>
      </c>
      <c r="AR28" s="367">
        <f t="shared" si="8"/>
        <v>5337.1787999999997</v>
      </c>
      <c r="AS28" s="367">
        <f t="shared" si="8"/>
        <v>825.846</v>
      </c>
      <c r="AT28" s="367">
        <f t="shared" si="8"/>
        <v>9555.1068000000014</v>
      </c>
      <c r="AU28" s="367">
        <f t="shared" si="8"/>
        <v>825.846</v>
      </c>
      <c r="AV28" s="367">
        <f t="shared" si="8"/>
        <v>7177.1787999999997</v>
      </c>
      <c r="AW28" s="367">
        <f t="shared" si="8"/>
        <v>825.846</v>
      </c>
      <c r="AX28" s="367">
        <f t="shared" si="8"/>
        <v>5337.1787999999997</v>
      </c>
      <c r="AY28" s="367">
        <f t="shared" si="8"/>
        <v>825.846</v>
      </c>
      <c r="AZ28" s="367">
        <f t="shared" si="8"/>
        <v>5337.1787999999997</v>
      </c>
      <c r="BA28" s="367">
        <f t="shared" si="8"/>
        <v>825.846</v>
      </c>
      <c r="BB28" s="367">
        <f t="shared" si="8"/>
        <v>15977.906800000001</v>
      </c>
      <c r="BC28" s="367">
        <f t="shared" si="8"/>
        <v>825.846</v>
      </c>
      <c r="BD28" s="367">
        <f t="shared" si="8"/>
        <v>5337.1787999999997</v>
      </c>
      <c r="BE28" s="367">
        <f t="shared" si="8"/>
        <v>825.846</v>
      </c>
      <c r="BF28" s="367">
        <f t="shared" si="8"/>
        <v>5337.1787999999997</v>
      </c>
      <c r="BG28" s="367">
        <f t="shared" si="8"/>
        <v>825.846</v>
      </c>
      <c r="BH28" s="367">
        <f t="shared" si="8"/>
        <v>7177.1787999999997</v>
      </c>
      <c r="BI28" s="367">
        <f t="shared" si="8"/>
        <v>825.846</v>
      </c>
      <c r="BJ28" s="367">
        <f t="shared" si="8"/>
        <v>8705.1067999999996</v>
      </c>
      <c r="BK28" s="367">
        <f t="shared" si="8"/>
        <v>825.846</v>
      </c>
      <c r="BL28" s="367">
        <f t="shared" si="8"/>
        <v>5337.1787999999997</v>
      </c>
      <c r="BM28" s="367">
        <f t="shared" si="8"/>
        <v>825.846</v>
      </c>
      <c r="BN28" s="367">
        <f t="shared" si="8"/>
        <v>7177.1787999999997</v>
      </c>
    </row>
    <row r="29" spans="1:66">
      <c r="C29" s="368" t="s">
        <v>323</v>
      </c>
      <c r="Z29" s="369">
        <f>SUM(F28:Z28)/Z4</f>
        <v>0.91806588000000022</v>
      </c>
      <c r="AA29" s="370"/>
      <c r="AT29" s="369">
        <f>SUM(F28:AT28)/AT4</f>
        <v>0.87671709999999992</v>
      </c>
      <c r="AU29" s="370"/>
      <c r="BN29" s="369">
        <f>SUM(F28:BN28)/BN4</f>
        <v>0.85500774666666612</v>
      </c>
    </row>
    <row r="30" spans="1:66"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6"/>
      <c r="AA30" s="375"/>
      <c r="AB30" s="375"/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/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/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  <c r="BL30" s="375"/>
      <c r="BM30" s="375"/>
      <c r="BN30" s="375"/>
    </row>
    <row r="31" spans="1:66">
      <c r="X31" s="362"/>
      <c r="Y31" s="362"/>
    </row>
    <row r="32" spans="1:66">
      <c r="A32" s="331" t="s">
        <v>331</v>
      </c>
      <c r="X32" s="375"/>
      <c r="Y32" s="375"/>
    </row>
    <row r="33" spans="1:66">
      <c r="A33" s="341">
        <v>1</v>
      </c>
      <c r="B33" s="342" t="s">
        <v>332</v>
      </c>
      <c r="C33" s="336" t="s">
        <v>333</v>
      </c>
      <c r="D33" s="334">
        <v>1</v>
      </c>
      <c r="E33" s="377">
        <v>4633</v>
      </c>
      <c r="F33" s="338"/>
      <c r="G33" s="338"/>
      <c r="H33" s="338"/>
      <c r="I33" s="338"/>
      <c r="J33" s="338"/>
      <c r="K33" s="338"/>
      <c r="L33" s="338">
        <f>D33*E33</f>
        <v>4633</v>
      </c>
      <c r="M33" s="338"/>
      <c r="N33" s="338"/>
      <c r="O33" s="338"/>
      <c r="P33" s="338"/>
      <c r="Q33" s="338"/>
      <c r="R33" s="338">
        <f>D33*E33</f>
        <v>4633</v>
      </c>
      <c r="S33" s="338"/>
      <c r="T33" s="338"/>
      <c r="U33" s="338"/>
      <c r="V33" s="338"/>
      <c r="W33" s="338"/>
      <c r="X33" s="338">
        <f>D33*E33</f>
        <v>4633</v>
      </c>
      <c r="Y33" s="338"/>
      <c r="Z33" s="340"/>
      <c r="AA33" s="338"/>
      <c r="AB33" s="338"/>
      <c r="AC33" s="338"/>
      <c r="AD33" s="338">
        <f>D33*E33</f>
        <v>4633</v>
      </c>
      <c r="AE33" s="338"/>
      <c r="AF33" s="338"/>
      <c r="AG33" s="338"/>
      <c r="AH33" s="338"/>
      <c r="AI33" s="338"/>
      <c r="AJ33" s="338">
        <f>D33*E33</f>
        <v>4633</v>
      </c>
      <c r="AK33" s="338"/>
      <c r="AL33" s="338"/>
      <c r="AM33" s="338"/>
      <c r="AN33" s="338"/>
      <c r="AO33" s="338"/>
      <c r="AP33" s="338">
        <f>D33*E33</f>
        <v>4633</v>
      </c>
      <c r="AQ33" s="338"/>
      <c r="AR33" s="338"/>
      <c r="AS33" s="338"/>
      <c r="AT33" s="338"/>
      <c r="AU33" s="338"/>
      <c r="AV33" s="338">
        <f>D33*E33</f>
        <v>4633</v>
      </c>
      <c r="AW33" s="338"/>
      <c r="AX33" s="338"/>
      <c r="AY33" s="338"/>
      <c r="AZ33" s="338"/>
      <c r="BA33" s="338"/>
      <c r="BB33" s="338">
        <f>D33*E33</f>
        <v>4633</v>
      </c>
      <c r="BC33" s="338"/>
      <c r="BD33" s="338"/>
      <c r="BE33" s="338"/>
      <c r="BF33" s="338"/>
      <c r="BG33" s="338"/>
      <c r="BH33" s="338">
        <f>D33*E33</f>
        <v>4633</v>
      </c>
      <c r="BI33" s="338"/>
      <c r="BJ33" s="338"/>
      <c r="BK33" s="338"/>
      <c r="BL33" s="338"/>
      <c r="BM33" s="338"/>
      <c r="BN33" s="338">
        <f>D33*E33</f>
        <v>4633</v>
      </c>
    </row>
    <row r="34" spans="1:66">
      <c r="A34" s="334">
        <v>2</v>
      </c>
      <c r="B34" s="339" t="s">
        <v>334</v>
      </c>
      <c r="C34" s="336" t="s">
        <v>335</v>
      </c>
      <c r="D34" s="334">
        <v>2</v>
      </c>
      <c r="E34" s="377">
        <v>4818.5</v>
      </c>
      <c r="F34" s="338"/>
      <c r="G34" s="338"/>
      <c r="H34" s="338"/>
      <c r="I34" s="338"/>
      <c r="J34" s="338"/>
      <c r="K34" s="338"/>
      <c r="L34" s="338"/>
      <c r="M34" s="338"/>
      <c r="N34" s="338">
        <f>D34*E34</f>
        <v>9637</v>
      </c>
      <c r="O34" s="338"/>
      <c r="P34" s="338"/>
      <c r="Q34" s="338"/>
      <c r="R34" s="338"/>
      <c r="S34" s="338"/>
      <c r="T34" s="338"/>
      <c r="U34" s="338"/>
      <c r="V34" s="338">
        <f>D34*E34</f>
        <v>9637</v>
      </c>
      <c r="W34" s="338"/>
      <c r="X34" s="338"/>
      <c r="Y34" s="338"/>
      <c r="Z34" s="340"/>
      <c r="AA34" s="338"/>
      <c r="AB34" s="338"/>
      <c r="AC34" s="338"/>
      <c r="AD34" s="338">
        <f>D34*E34</f>
        <v>9637</v>
      </c>
      <c r="AE34" s="338"/>
      <c r="AF34" s="338"/>
      <c r="AG34" s="338"/>
      <c r="AH34" s="338"/>
      <c r="AI34" s="338"/>
      <c r="AJ34" s="338"/>
      <c r="AK34" s="338"/>
      <c r="AL34" s="338">
        <f>D34*E34</f>
        <v>9637</v>
      </c>
      <c r="AM34" s="338"/>
      <c r="AN34" s="338"/>
      <c r="AO34" s="338"/>
      <c r="AP34" s="338"/>
      <c r="AQ34" s="338"/>
      <c r="AR34" s="338"/>
      <c r="AS34" s="338"/>
      <c r="AT34" s="338">
        <f>D34*E34</f>
        <v>9637</v>
      </c>
      <c r="AU34" s="338"/>
      <c r="AV34" s="338"/>
      <c r="AW34" s="338"/>
      <c r="AX34" s="338"/>
      <c r="AY34" s="338"/>
      <c r="AZ34" s="338"/>
      <c r="BA34" s="338"/>
      <c r="BB34" s="338">
        <f>D34*E34</f>
        <v>9637</v>
      </c>
      <c r="BC34" s="338"/>
      <c r="BD34" s="338"/>
      <c r="BE34" s="338"/>
      <c r="BF34" s="338"/>
      <c r="BG34" s="338"/>
      <c r="BH34" s="338"/>
      <c r="BI34" s="338"/>
      <c r="BJ34" s="338">
        <f>D34*E34</f>
        <v>9637</v>
      </c>
      <c r="BK34" s="338"/>
      <c r="BL34" s="338"/>
      <c r="BM34" s="338"/>
      <c r="BN34" s="338"/>
    </row>
    <row r="35" spans="1:66">
      <c r="A35" s="334">
        <v>3</v>
      </c>
      <c r="B35" s="335" t="s">
        <v>120</v>
      </c>
      <c r="C35" s="336" t="s">
        <v>336</v>
      </c>
      <c r="D35" s="334">
        <v>1</v>
      </c>
      <c r="E35" s="377">
        <v>2006.5</v>
      </c>
      <c r="F35" s="338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>
        <f>D35*E35</f>
        <v>2006.5</v>
      </c>
      <c r="S35" s="338"/>
      <c r="T35" s="338"/>
      <c r="U35" s="338"/>
      <c r="V35" s="338"/>
      <c r="W35" s="338"/>
      <c r="X35" s="338"/>
      <c r="Y35" s="338"/>
      <c r="Z35" s="340"/>
      <c r="AA35" s="338"/>
      <c r="AB35" s="338"/>
      <c r="AC35" s="338"/>
      <c r="AD35" s="338">
        <f>D35*E35</f>
        <v>2006.5</v>
      </c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8">
        <f>D35*E35</f>
        <v>2006.5</v>
      </c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>
        <f>D35*E35</f>
        <v>2006.5</v>
      </c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38">
        <f>D35*E35</f>
        <v>2006.5</v>
      </c>
    </row>
    <row r="36" spans="1:66">
      <c r="A36" s="341">
        <v>4</v>
      </c>
      <c r="B36" s="339" t="s">
        <v>337</v>
      </c>
      <c r="C36" s="336" t="s">
        <v>338</v>
      </c>
      <c r="D36" s="334">
        <v>2</v>
      </c>
      <c r="E36" s="377">
        <v>6440.5</v>
      </c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>
        <f>D36*E36</f>
        <v>12881</v>
      </c>
      <c r="S36" s="338"/>
      <c r="T36" s="338"/>
      <c r="U36" s="338"/>
      <c r="V36" s="338"/>
      <c r="W36" s="338"/>
      <c r="X36" s="338"/>
      <c r="Y36" s="338"/>
      <c r="Z36" s="340"/>
      <c r="AA36" s="338"/>
      <c r="AB36" s="338"/>
      <c r="AC36" s="338"/>
      <c r="AD36" s="338">
        <f>D36*E36</f>
        <v>12881</v>
      </c>
      <c r="AE36" s="338"/>
      <c r="AF36" s="338"/>
      <c r="AG36" s="338"/>
      <c r="AH36" s="338"/>
      <c r="AI36" s="338"/>
      <c r="AJ36" s="338"/>
      <c r="AK36" s="338"/>
      <c r="AL36" s="338"/>
      <c r="AM36" s="338"/>
      <c r="AN36" s="338"/>
      <c r="AO36" s="338"/>
      <c r="AP36" s="338">
        <f>D36*E36</f>
        <v>12881</v>
      </c>
      <c r="AQ36" s="338"/>
      <c r="AR36" s="338"/>
      <c r="AS36" s="338"/>
      <c r="AT36" s="338"/>
      <c r="AU36" s="338"/>
      <c r="AV36" s="338"/>
      <c r="AW36" s="338"/>
      <c r="AX36" s="338"/>
      <c r="AY36" s="338"/>
      <c r="AZ36" s="338"/>
      <c r="BA36" s="338"/>
      <c r="BB36" s="338">
        <f>D36*E36</f>
        <v>12881</v>
      </c>
      <c r="BC36" s="338"/>
      <c r="BD36" s="338"/>
      <c r="BE36" s="338"/>
      <c r="BF36" s="338"/>
      <c r="BG36" s="338"/>
      <c r="BH36" s="338"/>
      <c r="BI36" s="338"/>
      <c r="BJ36" s="338"/>
      <c r="BK36" s="338"/>
      <c r="BL36" s="338"/>
      <c r="BM36" s="338"/>
      <c r="BN36" s="338">
        <f>D36*E36</f>
        <v>12881</v>
      </c>
    </row>
    <row r="37" spans="1:66">
      <c r="A37" s="334">
        <v>5</v>
      </c>
      <c r="B37" s="339" t="s">
        <v>339</v>
      </c>
      <c r="C37" s="336" t="s">
        <v>340</v>
      </c>
      <c r="D37" s="334">
        <v>1</v>
      </c>
      <c r="E37" s="377">
        <v>421.5</v>
      </c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>
        <f>D37*E37</f>
        <v>421.5</v>
      </c>
      <c r="S37" s="338"/>
      <c r="T37" s="338"/>
      <c r="U37" s="338"/>
      <c r="V37" s="338"/>
      <c r="W37" s="338"/>
      <c r="X37" s="338"/>
      <c r="Y37" s="338"/>
      <c r="Z37" s="340"/>
      <c r="AA37" s="338"/>
      <c r="AB37" s="338"/>
      <c r="AC37" s="338"/>
      <c r="AD37" s="338">
        <f>D37*E37</f>
        <v>421.5</v>
      </c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>
        <f>D37*E37</f>
        <v>421.5</v>
      </c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>
        <f>D37*E37</f>
        <v>421.5</v>
      </c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>
        <f>D37*E37</f>
        <v>421.5</v>
      </c>
    </row>
    <row r="38" spans="1:66">
      <c r="A38" s="334">
        <v>6</v>
      </c>
      <c r="B38" s="339" t="s">
        <v>341</v>
      </c>
      <c r="C38" s="336" t="s">
        <v>342</v>
      </c>
      <c r="D38" s="334">
        <v>1</v>
      </c>
      <c r="E38" s="377">
        <v>2761</v>
      </c>
      <c r="F38" s="338"/>
      <c r="G38" s="338"/>
      <c r="H38" s="338"/>
      <c r="I38" s="338"/>
      <c r="J38" s="338"/>
      <c r="K38" s="338"/>
      <c r="L38" s="338"/>
      <c r="M38" s="338"/>
      <c r="N38" s="338"/>
      <c r="O38" s="338"/>
      <c r="P38" s="338">
        <f>D38*E38</f>
        <v>2761</v>
      </c>
      <c r="Q38" s="338"/>
      <c r="R38" s="338"/>
      <c r="S38" s="338"/>
      <c r="T38" s="338"/>
      <c r="U38" s="338"/>
      <c r="V38" s="338"/>
      <c r="W38" s="338"/>
      <c r="X38" s="338"/>
      <c r="Y38" s="338"/>
      <c r="Z38" s="340">
        <f>D38*E38</f>
        <v>2761</v>
      </c>
      <c r="AA38" s="338"/>
      <c r="AB38" s="338"/>
      <c r="AC38" s="338"/>
      <c r="AD38" s="338"/>
      <c r="AE38" s="338"/>
      <c r="AF38" s="338"/>
      <c r="AG38" s="338"/>
      <c r="AH38" s="338"/>
      <c r="AI38" s="338"/>
      <c r="AJ38" s="338">
        <f>D38*E38</f>
        <v>2761</v>
      </c>
      <c r="AK38" s="338"/>
      <c r="AL38" s="338"/>
      <c r="AM38" s="338"/>
      <c r="AN38" s="338"/>
      <c r="AO38" s="338"/>
      <c r="AP38" s="338"/>
      <c r="AQ38" s="338"/>
      <c r="AR38" s="338"/>
      <c r="AS38" s="338"/>
      <c r="AT38" s="338">
        <f>D38*E38</f>
        <v>2761</v>
      </c>
      <c r="AU38" s="338"/>
      <c r="AV38" s="338"/>
      <c r="AW38" s="338"/>
      <c r="AX38" s="338"/>
      <c r="AY38" s="338"/>
      <c r="AZ38" s="338"/>
      <c r="BA38" s="338"/>
      <c r="BB38" s="338"/>
      <c r="BC38" s="338"/>
      <c r="BD38" s="338">
        <f>D38*E38</f>
        <v>2761</v>
      </c>
      <c r="BE38" s="338"/>
      <c r="BF38" s="338"/>
      <c r="BG38" s="338"/>
      <c r="BH38" s="338"/>
      <c r="BI38" s="338"/>
      <c r="BJ38" s="338"/>
      <c r="BK38" s="338"/>
      <c r="BL38" s="338"/>
      <c r="BM38" s="338"/>
      <c r="BN38" s="338">
        <f>D38*E38</f>
        <v>2761</v>
      </c>
    </row>
    <row r="39" spans="1:66">
      <c r="A39" s="341">
        <v>7</v>
      </c>
      <c r="B39" s="378" t="s">
        <v>125</v>
      </c>
      <c r="C39" s="336" t="s">
        <v>343</v>
      </c>
      <c r="D39" s="334">
        <v>1</v>
      </c>
      <c r="E39" s="377">
        <v>4215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>
        <f>D39*E39</f>
        <v>4215</v>
      </c>
      <c r="Q39" s="338"/>
      <c r="R39" s="338"/>
      <c r="S39" s="338"/>
      <c r="T39" s="338"/>
      <c r="U39" s="338"/>
      <c r="V39" s="338"/>
      <c r="W39" s="338"/>
      <c r="X39" s="338"/>
      <c r="Y39" s="338"/>
      <c r="Z39" s="340">
        <f>D39*E39</f>
        <v>4215</v>
      </c>
      <c r="AA39" s="338"/>
      <c r="AB39" s="338"/>
      <c r="AC39" s="338"/>
      <c r="AD39" s="338"/>
      <c r="AE39" s="338"/>
      <c r="AF39" s="338"/>
      <c r="AG39" s="338"/>
      <c r="AH39" s="338"/>
      <c r="AI39" s="338"/>
      <c r="AJ39" s="338">
        <f>D39*E39</f>
        <v>4215</v>
      </c>
      <c r="AK39" s="338"/>
      <c r="AL39" s="338"/>
      <c r="AM39" s="338"/>
      <c r="AN39" s="338"/>
      <c r="AO39" s="338"/>
      <c r="AP39" s="338"/>
      <c r="AQ39" s="338"/>
      <c r="AR39" s="338"/>
      <c r="AS39" s="338"/>
      <c r="AT39" s="338">
        <f>D39*E39</f>
        <v>4215</v>
      </c>
      <c r="AU39" s="338"/>
      <c r="AV39" s="338"/>
      <c r="AW39" s="338"/>
      <c r="AX39" s="338"/>
      <c r="AY39" s="338"/>
      <c r="AZ39" s="338"/>
      <c r="BA39" s="338"/>
      <c r="BB39" s="338"/>
      <c r="BC39" s="338"/>
      <c r="BD39" s="338">
        <f>D39*E39</f>
        <v>4215</v>
      </c>
      <c r="BE39" s="338"/>
      <c r="BF39" s="338"/>
      <c r="BG39" s="338"/>
      <c r="BH39" s="338"/>
      <c r="BI39" s="338"/>
      <c r="BJ39" s="338"/>
      <c r="BK39" s="338"/>
      <c r="BL39" s="338"/>
      <c r="BM39" s="338"/>
      <c r="BN39" s="338">
        <f>D39*E39</f>
        <v>4215</v>
      </c>
    </row>
    <row r="40" spans="1:66">
      <c r="A40" s="334">
        <v>8</v>
      </c>
      <c r="B40" s="378" t="s">
        <v>344</v>
      </c>
      <c r="C40" s="336" t="s">
        <v>345</v>
      </c>
      <c r="D40" s="334">
        <v>2</v>
      </c>
      <c r="E40" s="377">
        <v>2791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40"/>
      <c r="AA40" s="338"/>
      <c r="AB40" s="338">
        <f>D40*E40</f>
        <v>5582</v>
      </c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>
        <f>D40*E40</f>
        <v>5582</v>
      </c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>
        <f>D40*E40</f>
        <v>5582</v>
      </c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>
        <f>D40*E40</f>
        <v>5582</v>
      </c>
      <c r="BM40" s="338"/>
      <c r="BN40" s="334"/>
    </row>
    <row r="41" spans="1:66">
      <c r="A41" s="334">
        <v>9</v>
      </c>
      <c r="B41" s="342" t="s">
        <v>346</v>
      </c>
      <c r="C41" s="336" t="s">
        <v>347</v>
      </c>
      <c r="D41" s="334">
        <v>2</v>
      </c>
      <c r="E41" s="377">
        <v>1339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40"/>
      <c r="AA41" s="338"/>
      <c r="AB41" s="338">
        <f>D41*E41</f>
        <v>2678</v>
      </c>
      <c r="AC41" s="338"/>
      <c r="AD41" s="338"/>
      <c r="AE41" s="338"/>
      <c r="AF41" s="338"/>
      <c r="AG41" s="338"/>
      <c r="AH41" s="338"/>
      <c r="AI41" s="338"/>
      <c r="AJ41" s="338"/>
      <c r="AK41" s="338"/>
      <c r="AL41" s="338"/>
      <c r="AM41" s="338"/>
      <c r="AN41" s="338">
        <f>D41*E41</f>
        <v>2678</v>
      </c>
      <c r="AO41" s="338"/>
      <c r="AP41" s="338"/>
      <c r="AQ41" s="338"/>
      <c r="AR41" s="338"/>
      <c r="AS41" s="338"/>
      <c r="AT41" s="338"/>
      <c r="AU41" s="338"/>
      <c r="AV41" s="338"/>
      <c r="AW41" s="338"/>
      <c r="AX41" s="338"/>
      <c r="AY41" s="338"/>
      <c r="AZ41" s="338">
        <f>D41*E41</f>
        <v>2678</v>
      </c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>
        <f>D41*E41</f>
        <v>2678</v>
      </c>
      <c r="BM41" s="338"/>
      <c r="BN41" s="334"/>
    </row>
    <row r="42" spans="1:66">
      <c r="A42" s="341">
        <v>10</v>
      </c>
      <c r="B42" s="342" t="s">
        <v>348</v>
      </c>
      <c r="C42" s="336" t="s">
        <v>349</v>
      </c>
      <c r="D42" s="334">
        <v>2</v>
      </c>
      <c r="E42" s="377">
        <v>733.5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40"/>
      <c r="AA42" s="338"/>
      <c r="AB42" s="338">
        <f>D42*E42</f>
        <v>1467</v>
      </c>
      <c r="AC42" s="338"/>
      <c r="AD42" s="338"/>
      <c r="AE42" s="338"/>
      <c r="AF42" s="338"/>
      <c r="AG42" s="338"/>
      <c r="AH42" s="338"/>
      <c r="AI42" s="338"/>
      <c r="AJ42" s="338"/>
      <c r="AK42" s="338"/>
      <c r="AL42" s="338"/>
      <c r="AM42" s="338"/>
      <c r="AN42" s="338">
        <f>D42*E42</f>
        <v>1467</v>
      </c>
      <c r="AO42" s="338"/>
      <c r="AP42" s="338"/>
      <c r="AQ42" s="338"/>
      <c r="AR42" s="338"/>
      <c r="AS42" s="338"/>
      <c r="AT42" s="338"/>
      <c r="AU42" s="338"/>
      <c r="AV42" s="338"/>
      <c r="AW42" s="338"/>
      <c r="AX42" s="338"/>
      <c r="AY42" s="338"/>
      <c r="AZ42" s="338">
        <f>D42*E42</f>
        <v>1467</v>
      </c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338">
        <f>D42*E42</f>
        <v>1467</v>
      </c>
      <c r="BM42" s="338"/>
      <c r="BN42" s="334"/>
    </row>
    <row r="43" spans="1:66">
      <c r="A43" s="334">
        <v>11</v>
      </c>
      <c r="B43" s="378" t="s">
        <v>350</v>
      </c>
      <c r="C43" s="336" t="s">
        <v>351</v>
      </c>
      <c r="D43" s="334">
        <v>1</v>
      </c>
      <c r="E43" s="377">
        <v>5406.5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40">
        <f>D43*E43</f>
        <v>5406.5</v>
      </c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>
        <f>D43*E43</f>
        <v>5406.5</v>
      </c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>
        <f>D43*E43</f>
        <v>5406.5</v>
      </c>
    </row>
    <row r="44" spans="1:66">
      <c r="A44" s="334">
        <v>12</v>
      </c>
      <c r="B44" s="342" t="s">
        <v>352</v>
      </c>
      <c r="C44" s="336" t="s">
        <v>353</v>
      </c>
      <c r="D44" s="334">
        <v>2.2000000000000002</v>
      </c>
      <c r="E44" s="379">
        <v>350</v>
      </c>
      <c r="F44" s="338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>
        <f>D44*E44</f>
        <v>770.00000000000011</v>
      </c>
      <c r="W44" s="338"/>
      <c r="X44" s="338"/>
      <c r="Y44" s="338"/>
      <c r="Z44" s="340"/>
      <c r="AA44" s="338"/>
      <c r="AB44" s="338"/>
      <c r="AC44" s="338"/>
      <c r="AD44" s="338"/>
      <c r="AE44" s="338"/>
      <c r="AF44" s="338"/>
      <c r="AG44" s="338"/>
      <c r="AH44" s="338"/>
      <c r="AI44" s="338"/>
      <c r="AJ44" s="338"/>
      <c r="AK44" s="338"/>
      <c r="AL44" s="338">
        <f>D44*E44</f>
        <v>770.00000000000011</v>
      </c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>
        <f>D44*E44</f>
        <v>770.00000000000011</v>
      </c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38"/>
    </row>
    <row r="45" spans="1:66">
      <c r="A45" s="331" t="s">
        <v>354</v>
      </c>
      <c r="B45" s="328"/>
      <c r="C45" s="380"/>
    </row>
    <row r="46" spans="1:66">
      <c r="A46" s="334">
        <v>1</v>
      </c>
      <c r="B46" s="371" t="s">
        <v>327</v>
      </c>
      <c r="C46" s="336" t="s">
        <v>355</v>
      </c>
      <c r="D46" s="334">
        <v>0.5</v>
      </c>
      <c r="E46" s="337">
        <f>VLOOKUP(B46,[3]Master!$A$6:$D$39,4,0)</f>
        <v>471.91199999999998</v>
      </c>
      <c r="F46" s="338"/>
      <c r="G46" s="338"/>
      <c r="H46" s="338"/>
      <c r="I46" s="338"/>
      <c r="J46" s="338"/>
      <c r="K46" s="338"/>
      <c r="L46" s="338">
        <f>$D$46*$E$46</f>
        <v>235.95599999999999</v>
      </c>
      <c r="M46" s="338"/>
      <c r="N46" s="338"/>
      <c r="O46" s="338"/>
      <c r="P46" s="338"/>
      <c r="Q46" s="338"/>
      <c r="R46" s="338">
        <f>$D$46*$E$46</f>
        <v>235.95599999999999</v>
      </c>
      <c r="S46" s="338"/>
      <c r="T46" s="338"/>
      <c r="U46" s="338"/>
      <c r="V46" s="338"/>
      <c r="W46" s="338"/>
      <c r="X46" s="338">
        <f>$D$46*$E$46</f>
        <v>235.95599999999999</v>
      </c>
      <c r="Y46" s="338"/>
      <c r="Z46" s="340"/>
      <c r="AA46" s="338"/>
      <c r="AB46" s="338"/>
      <c r="AC46" s="338"/>
      <c r="AD46" s="381"/>
      <c r="AE46" s="381"/>
      <c r="AF46" s="338"/>
      <c r="AG46" s="338"/>
      <c r="AH46" s="338"/>
      <c r="AI46" s="338"/>
      <c r="AJ46" s="338">
        <f>$D$46*$E$46</f>
        <v>235.95599999999999</v>
      </c>
      <c r="AK46" s="338"/>
      <c r="AL46" s="338"/>
      <c r="AM46" s="338"/>
      <c r="AN46" s="338"/>
      <c r="AO46" s="338"/>
      <c r="AP46" s="338">
        <f>$D$46*$E$46</f>
        <v>235.95599999999999</v>
      </c>
      <c r="AQ46" s="338"/>
      <c r="AR46" s="338"/>
      <c r="AS46" s="338"/>
      <c r="AT46" s="338"/>
      <c r="AU46" s="338"/>
      <c r="AV46" s="338">
        <f>$D$46*$E$46</f>
        <v>235.95599999999999</v>
      </c>
      <c r="AW46" s="338"/>
      <c r="AX46" s="338"/>
      <c r="AY46" s="338"/>
      <c r="AZ46" s="338"/>
      <c r="BA46" s="338"/>
      <c r="BB46" s="381"/>
      <c r="BC46" s="381"/>
      <c r="BD46" s="338"/>
      <c r="BE46" s="338"/>
      <c r="BF46" s="338"/>
      <c r="BG46" s="338"/>
      <c r="BH46" s="338">
        <f>$D$46*$E$46</f>
        <v>235.95599999999999</v>
      </c>
      <c r="BI46" s="338"/>
      <c r="BJ46" s="338"/>
      <c r="BK46" s="338"/>
      <c r="BL46" s="338"/>
      <c r="BM46" s="338"/>
      <c r="BN46" s="338">
        <f>$D$46*$E$46</f>
        <v>235.95599999999999</v>
      </c>
    </row>
    <row r="47" spans="1:66">
      <c r="A47" s="334">
        <v>2</v>
      </c>
      <c r="B47" s="371" t="s">
        <v>327</v>
      </c>
      <c r="C47" s="336" t="s">
        <v>356</v>
      </c>
      <c r="D47" s="334">
        <v>1.1000000000000001</v>
      </c>
      <c r="E47" s="337">
        <f>VLOOKUP(B47,[3]Master!$A$6:$D$39,4,0)</f>
        <v>471.91199999999998</v>
      </c>
      <c r="F47" s="338"/>
      <c r="G47" s="338"/>
      <c r="H47" s="338"/>
      <c r="I47" s="338"/>
      <c r="J47" s="338"/>
      <c r="K47" s="338"/>
      <c r="L47" s="338"/>
      <c r="M47" s="338"/>
      <c r="N47" s="338">
        <f>$D$47*$E$47</f>
        <v>519.10320000000002</v>
      </c>
      <c r="O47" s="338"/>
      <c r="P47" s="338"/>
      <c r="Q47" s="338"/>
      <c r="R47" s="338"/>
      <c r="S47" s="338"/>
      <c r="T47" s="338"/>
      <c r="U47" s="338"/>
      <c r="V47" s="338">
        <f>$D$47*$E$47</f>
        <v>519.10320000000002</v>
      </c>
      <c r="W47" s="338"/>
      <c r="X47" s="338"/>
      <c r="Y47" s="338"/>
      <c r="Z47" s="340"/>
      <c r="AA47" s="338"/>
      <c r="AB47" s="338"/>
      <c r="AC47" s="338"/>
      <c r="AD47" s="381">
        <f>$D$47*$E$47</f>
        <v>519.10320000000002</v>
      </c>
      <c r="AE47" s="381"/>
      <c r="AF47" s="338"/>
      <c r="AG47" s="338"/>
      <c r="AH47" s="338"/>
      <c r="AI47" s="338"/>
      <c r="AJ47" s="338"/>
      <c r="AK47" s="338"/>
      <c r="AL47" s="338">
        <f>$D$47*$E$47</f>
        <v>519.10320000000002</v>
      </c>
      <c r="AM47" s="338"/>
      <c r="AN47" s="338"/>
      <c r="AO47" s="338"/>
      <c r="AP47" s="338"/>
      <c r="AQ47" s="338"/>
      <c r="AR47" s="338"/>
      <c r="AS47" s="338"/>
      <c r="AT47" s="338">
        <f>$D$47*$E$47</f>
        <v>519.10320000000002</v>
      </c>
      <c r="AU47" s="338"/>
      <c r="AV47" s="338"/>
      <c r="AW47" s="338"/>
      <c r="AX47" s="338"/>
      <c r="AY47" s="338"/>
      <c r="AZ47" s="338"/>
      <c r="BA47" s="338"/>
      <c r="BB47" s="381">
        <f>$D$47*$E$47</f>
        <v>519.10320000000002</v>
      </c>
      <c r="BC47" s="381"/>
      <c r="BD47" s="338"/>
      <c r="BE47" s="338"/>
      <c r="BF47" s="338"/>
      <c r="BG47" s="338"/>
      <c r="BH47" s="338"/>
      <c r="BI47" s="338"/>
      <c r="BJ47" s="338">
        <f>$D$47*$E$47</f>
        <v>519.10320000000002</v>
      </c>
      <c r="BK47" s="338"/>
      <c r="BL47" s="338"/>
      <c r="BM47" s="338"/>
      <c r="BN47" s="338"/>
    </row>
    <row r="48" spans="1:66">
      <c r="A48" s="334">
        <v>3</v>
      </c>
      <c r="B48" s="371" t="s">
        <v>327</v>
      </c>
      <c r="C48" s="336" t="s">
        <v>357</v>
      </c>
      <c r="D48" s="382">
        <v>0.9</v>
      </c>
      <c r="E48" s="337">
        <f>VLOOKUP(B48,[3]Master!$A$6:$D$39,4,0)</f>
        <v>471.91199999999998</v>
      </c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>
        <f>$D$48*$E$48</f>
        <v>424.7208</v>
      </c>
      <c r="S48" s="338"/>
      <c r="T48" s="338"/>
      <c r="U48" s="338"/>
      <c r="V48" s="338"/>
      <c r="W48" s="338"/>
      <c r="X48" s="338"/>
      <c r="Y48" s="338"/>
      <c r="Z48" s="340"/>
      <c r="AA48" s="338"/>
      <c r="AB48" s="338"/>
      <c r="AC48" s="338"/>
      <c r="AD48" s="338">
        <f>$D$48*$E$48</f>
        <v>424.7208</v>
      </c>
      <c r="AE48" s="338"/>
      <c r="AF48" s="338"/>
      <c r="AG48" s="338"/>
      <c r="AH48" s="338"/>
      <c r="AI48" s="338"/>
      <c r="AJ48" s="338"/>
      <c r="AK48" s="338"/>
      <c r="AL48" s="338"/>
      <c r="AM48" s="338"/>
      <c r="AN48" s="338"/>
      <c r="AO48" s="338"/>
      <c r="AP48" s="338">
        <f>$D$48*$E$48</f>
        <v>424.7208</v>
      </c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/>
      <c r="BB48" s="338">
        <f>$D$48*$E$48</f>
        <v>424.7208</v>
      </c>
      <c r="BC48" s="338"/>
      <c r="BD48" s="338"/>
      <c r="BE48" s="338"/>
      <c r="BF48" s="338"/>
      <c r="BG48" s="338"/>
      <c r="BH48" s="338"/>
      <c r="BI48" s="338"/>
      <c r="BJ48" s="338"/>
      <c r="BK48" s="338"/>
      <c r="BL48" s="338"/>
      <c r="BM48" s="338"/>
      <c r="BN48" s="338">
        <f>$D$48*$E$48</f>
        <v>424.7208</v>
      </c>
    </row>
    <row r="49" spans="1:67">
      <c r="A49" s="334">
        <v>4</v>
      </c>
      <c r="B49" s="371" t="s">
        <v>327</v>
      </c>
      <c r="C49" s="336" t="s">
        <v>358</v>
      </c>
      <c r="D49" s="334">
        <v>0.1</v>
      </c>
      <c r="E49" s="337">
        <f>VLOOKUP(B49,[3]Master!$A$6:$D$39,4,0)</f>
        <v>471.91199999999998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>
        <f>$E$49*$D$49</f>
        <v>47.191200000000002</v>
      </c>
      <c r="S49" s="338"/>
      <c r="T49" s="338"/>
      <c r="U49" s="338"/>
      <c r="V49" s="338"/>
      <c r="W49" s="338"/>
      <c r="X49" s="338"/>
      <c r="Y49" s="338"/>
      <c r="Z49" s="340"/>
      <c r="AA49" s="338"/>
      <c r="AB49" s="338"/>
      <c r="AC49" s="338"/>
      <c r="AD49" s="338">
        <f>$E$49*$D$49</f>
        <v>47.191200000000002</v>
      </c>
      <c r="AE49" s="338"/>
      <c r="AF49" s="338"/>
      <c r="AG49" s="338"/>
      <c r="AH49" s="338"/>
      <c r="AI49" s="338"/>
      <c r="AJ49" s="338"/>
      <c r="AK49" s="338"/>
      <c r="AL49" s="338"/>
      <c r="AM49" s="338"/>
      <c r="AN49" s="338"/>
      <c r="AO49" s="338"/>
      <c r="AP49" s="338">
        <f>$E$49*$D$49</f>
        <v>47.191200000000002</v>
      </c>
      <c r="AQ49" s="338"/>
      <c r="AR49" s="338"/>
      <c r="AS49" s="338"/>
      <c r="AT49" s="338"/>
      <c r="AU49" s="338"/>
      <c r="AV49" s="338"/>
      <c r="AW49" s="338"/>
      <c r="AX49" s="338"/>
      <c r="AY49" s="338"/>
      <c r="AZ49" s="338"/>
      <c r="BA49" s="338"/>
      <c r="BB49" s="338">
        <f>$E$49*$D$49</f>
        <v>47.191200000000002</v>
      </c>
      <c r="BC49" s="338"/>
      <c r="BD49" s="338"/>
      <c r="BE49" s="338"/>
      <c r="BF49" s="338"/>
      <c r="BG49" s="338"/>
      <c r="BH49" s="338"/>
      <c r="BI49" s="338"/>
      <c r="BJ49" s="338"/>
      <c r="BK49" s="338"/>
      <c r="BL49" s="338"/>
      <c r="BM49" s="338"/>
      <c r="BN49" s="338">
        <f>$E$49*$D$49</f>
        <v>47.191200000000002</v>
      </c>
    </row>
    <row r="50" spans="1:67">
      <c r="A50" s="334">
        <v>5</v>
      </c>
      <c r="B50" s="371" t="s">
        <v>327</v>
      </c>
      <c r="C50" s="336" t="s">
        <v>359</v>
      </c>
      <c r="D50" s="334">
        <v>2.2000000000000002</v>
      </c>
      <c r="E50" s="337">
        <f>VLOOKUP(B50,[3]Master!$A$6:$D$39,4,0)</f>
        <v>471.91199999999998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>
        <f>$D$50*$E$50</f>
        <v>1038.2064</v>
      </c>
      <c r="Q50" s="338"/>
      <c r="R50" s="338"/>
      <c r="S50" s="338"/>
      <c r="T50" s="338"/>
      <c r="U50" s="338"/>
      <c r="V50" s="338"/>
      <c r="W50" s="338"/>
      <c r="X50" s="338"/>
      <c r="Y50" s="338"/>
      <c r="Z50" s="340">
        <f>$D$50*$E$50</f>
        <v>1038.2064</v>
      </c>
      <c r="AA50" s="338"/>
      <c r="AB50" s="338"/>
      <c r="AC50" s="338"/>
      <c r="AD50" s="338"/>
      <c r="AE50" s="338"/>
      <c r="AF50" s="338"/>
      <c r="AG50" s="338"/>
      <c r="AH50" s="338"/>
      <c r="AI50" s="338"/>
      <c r="AJ50" s="338">
        <f>$D$50*$E$50</f>
        <v>1038.2064</v>
      </c>
      <c r="AK50" s="338"/>
      <c r="AL50" s="338"/>
      <c r="AM50" s="338"/>
      <c r="AN50" s="338"/>
      <c r="AO50" s="338"/>
      <c r="AP50" s="338"/>
      <c r="AQ50" s="338"/>
      <c r="AR50" s="338"/>
      <c r="AS50" s="338"/>
      <c r="AT50" s="338">
        <f>$D$50*$E$50</f>
        <v>1038.2064</v>
      </c>
      <c r="AU50" s="338"/>
      <c r="AV50" s="338"/>
      <c r="AW50" s="338"/>
      <c r="AX50" s="338"/>
      <c r="AY50" s="338"/>
      <c r="AZ50" s="338"/>
      <c r="BA50" s="338"/>
      <c r="BB50" s="338"/>
      <c r="BC50" s="338"/>
      <c r="BD50" s="338">
        <f>$D$50*$E$50</f>
        <v>1038.2064</v>
      </c>
      <c r="BE50" s="338"/>
      <c r="BF50" s="338"/>
      <c r="BG50" s="338"/>
      <c r="BH50" s="338"/>
      <c r="BI50" s="338"/>
      <c r="BJ50" s="338"/>
      <c r="BK50" s="338"/>
      <c r="BL50" s="338"/>
      <c r="BM50" s="338"/>
      <c r="BN50" s="338">
        <f>$D$50*$E$50</f>
        <v>1038.2064</v>
      </c>
    </row>
    <row r="51" spans="1:67">
      <c r="A51" s="334">
        <v>6</v>
      </c>
      <c r="B51" s="371" t="s">
        <v>327</v>
      </c>
      <c r="C51" s="336" t="s">
        <v>360</v>
      </c>
      <c r="D51" s="334">
        <v>2.2000000000000002</v>
      </c>
      <c r="E51" s="337">
        <f>VLOOKUP(B51,[3]Master!$A$6:$D$39,4,0)</f>
        <v>471.91199999999998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40"/>
      <c r="AA51" s="338"/>
      <c r="AB51" s="338">
        <f>$D$51*$E$51</f>
        <v>1038.2064</v>
      </c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>
        <f>$D$51*$E$51</f>
        <v>1038.2064</v>
      </c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>
        <f>$D$51*$E$51</f>
        <v>1038.2064</v>
      </c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>
        <f>$D$51*$E$51</f>
        <v>1038.2064</v>
      </c>
      <c r="BM51" s="338"/>
      <c r="BN51" s="334"/>
    </row>
    <row r="52" spans="1:67">
      <c r="A52" s="334">
        <v>7</v>
      </c>
      <c r="B52" s="371" t="s">
        <v>327</v>
      </c>
      <c r="C52" s="336" t="s">
        <v>361</v>
      </c>
      <c r="D52" s="334">
        <v>0.3</v>
      </c>
      <c r="E52" s="337">
        <f>VLOOKUP(B52,[3]Master!$A$6:$D$39,4,0)</f>
        <v>471.91199999999998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40">
        <f>$D$52*$E$52</f>
        <v>141.5736</v>
      </c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>
        <f>$D$52*$E$52</f>
        <v>141.5736</v>
      </c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>
        <f>$D$52*$E$52</f>
        <v>141.5736</v>
      </c>
    </row>
    <row r="53" spans="1:67">
      <c r="A53" s="334">
        <v>8</v>
      </c>
      <c r="B53" s="371" t="s">
        <v>327</v>
      </c>
      <c r="C53" s="336" t="s">
        <v>362</v>
      </c>
      <c r="D53" s="334">
        <v>0.5</v>
      </c>
      <c r="E53" s="337">
        <f>VLOOKUP(B53,[3]Master!$A$6:$D$39,4,0)</f>
        <v>471.91199999999998</v>
      </c>
      <c r="F53" s="338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>
        <f>D53*E53</f>
        <v>235.95599999999999</v>
      </c>
      <c r="W53" s="338"/>
      <c r="X53" s="338"/>
      <c r="Y53" s="338"/>
      <c r="Z53" s="340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>
        <f>D53*E53</f>
        <v>235.95599999999999</v>
      </c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>
        <f>D53*E53</f>
        <v>235.95599999999999</v>
      </c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</row>
    <row r="54" spans="1:67">
      <c r="C54" s="324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83"/>
      <c r="AA54" s="349"/>
      <c r="AB54" s="349"/>
      <c r="AC54" s="349"/>
      <c r="AD54" s="349"/>
      <c r="AE54" s="349"/>
      <c r="AF54" s="349"/>
      <c r="AG54" s="349"/>
      <c r="AH54" s="349"/>
      <c r="AI54" s="349"/>
      <c r="AJ54" s="349"/>
      <c r="AK54" s="349"/>
      <c r="AL54" s="349"/>
      <c r="AM54" s="349"/>
    </row>
    <row r="55" spans="1:67" ht="18.75">
      <c r="B55" s="352" t="s">
        <v>363</v>
      </c>
      <c r="C55" s="353" t="s">
        <v>364</v>
      </c>
      <c r="D55" s="328"/>
      <c r="E55" s="321"/>
      <c r="F55" s="355">
        <f>SUM(F33:F53)</f>
        <v>0</v>
      </c>
      <c r="G55" s="355"/>
      <c r="H55" s="355">
        <f t="shared" ref="H55:BN55" si="9">SUM(H33:H53)</f>
        <v>0</v>
      </c>
      <c r="I55" s="355"/>
      <c r="J55" s="355">
        <f t="shared" si="9"/>
        <v>0</v>
      </c>
      <c r="K55" s="355"/>
      <c r="L55" s="355">
        <f t="shared" si="9"/>
        <v>4868.9560000000001</v>
      </c>
      <c r="M55" s="355"/>
      <c r="N55" s="355">
        <f t="shared" si="9"/>
        <v>10156.1032</v>
      </c>
      <c r="O55" s="355"/>
      <c r="P55" s="355">
        <f t="shared" si="9"/>
        <v>8014.2064</v>
      </c>
      <c r="Q55" s="355"/>
      <c r="R55" s="355">
        <f t="shared" si="9"/>
        <v>20649.867999999999</v>
      </c>
      <c r="S55" s="355"/>
      <c r="T55" s="355">
        <f t="shared" si="9"/>
        <v>0</v>
      </c>
      <c r="U55" s="355"/>
      <c r="V55" s="355">
        <f t="shared" si="9"/>
        <v>11162.0592</v>
      </c>
      <c r="W55" s="355"/>
      <c r="X55" s="355">
        <f t="shared" si="9"/>
        <v>4868.9560000000001</v>
      </c>
      <c r="Y55" s="355"/>
      <c r="Z55" s="384">
        <f t="shared" si="9"/>
        <v>13562.279999999999</v>
      </c>
      <c r="AA55" s="355"/>
      <c r="AB55" s="355">
        <f t="shared" si="9"/>
        <v>10765.206399999999</v>
      </c>
      <c r="AC55" s="355"/>
      <c r="AD55" s="355">
        <f t="shared" si="9"/>
        <v>30570.015200000002</v>
      </c>
      <c r="AE55" s="355"/>
      <c r="AF55" s="355">
        <f t="shared" si="9"/>
        <v>0</v>
      </c>
      <c r="AG55" s="355"/>
      <c r="AH55" s="355">
        <f t="shared" si="9"/>
        <v>0</v>
      </c>
      <c r="AI55" s="355"/>
      <c r="AJ55" s="355">
        <f t="shared" si="9"/>
        <v>12883.162400000001</v>
      </c>
      <c r="AK55" s="355"/>
      <c r="AL55" s="355">
        <f t="shared" si="9"/>
        <v>11162.0592</v>
      </c>
      <c r="AM55" s="355"/>
      <c r="AN55" s="355">
        <f t="shared" si="9"/>
        <v>10765.206399999999</v>
      </c>
      <c r="AO55" s="355"/>
      <c r="AP55" s="355">
        <f t="shared" si="9"/>
        <v>20649.867999999999</v>
      </c>
      <c r="AQ55" s="355"/>
      <c r="AR55" s="355">
        <f t="shared" si="9"/>
        <v>0</v>
      </c>
      <c r="AS55" s="355"/>
      <c r="AT55" s="355">
        <f t="shared" si="9"/>
        <v>23718.3832</v>
      </c>
      <c r="AU55" s="355"/>
      <c r="AV55" s="355">
        <f t="shared" si="9"/>
        <v>4868.9560000000001</v>
      </c>
      <c r="AW55" s="355"/>
      <c r="AX55" s="355">
        <f t="shared" si="9"/>
        <v>0</v>
      </c>
      <c r="AY55" s="355"/>
      <c r="AZ55" s="355">
        <f t="shared" si="9"/>
        <v>10765.206399999999</v>
      </c>
      <c r="BA55" s="355"/>
      <c r="BB55" s="355">
        <f t="shared" si="9"/>
        <v>31575.9712</v>
      </c>
      <c r="BC55" s="355"/>
      <c r="BD55" s="355">
        <f t="shared" si="9"/>
        <v>8014.2064</v>
      </c>
      <c r="BE55" s="355"/>
      <c r="BF55" s="355">
        <f t="shared" si="9"/>
        <v>0</v>
      </c>
      <c r="BG55" s="355"/>
      <c r="BH55" s="355">
        <f t="shared" si="9"/>
        <v>4868.9560000000001</v>
      </c>
      <c r="BI55" s="355"/>
      <c r="BJ55" s="355">
        <f t="shared" si="9"/>
        <v>10156.1032</v>
      </c>
      <c r="BK55" s="355"/>
      <c r="BL55" s="355">
        <f t="shared" si="9"/>
        <v>10765.206399999999</v>
      </c>
      <c r="BM55" s="355"/>
      <c r="BN55" s="355">
        <f t="shared" si="9"/>
        <v>34212.148000000008</v>
      </c>
      <c r="BO55" s="385"/>
    </row>
    <row r="56" spans="1:67">
      <c r="C56" s="324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83"/>
      <c r="AA56" s="349"/>
      <c r="AB56" s="349"/>
      <c r="AC56" s="349"/>
      <c r="AD56" s="349"/>
      <c r="AE56" s="349"/>
      <c r="AF56" s="349"/>
      <c r="AG56" s="349"/>
      <c r="AH56" s="349"/>
      <c r="AI56" s="349"/>
      <c r="AJ56" s="349"/>
      <c r="AK56" s="349"/>
      <c r="AL56" s="349"/>
      <c r="AM56" s="349"/>
    </row>
    <row r="57" spans="1:67">
      <c r="B57" s="365" t="s">
        <v>365</v>
      </c>
      <c r="C57" s="366" t="s">
        <v>366</v>
      </c>
      <c r="F57" s="367">
        <f t="shared" ref="F57:BN57" si="10">F28+F55</f>
        <v>0</v>
      </c>
      <c r="G57" s="367">
        <f t="shared" si="10"/>
        <v>0</v>
      </c>
      <c r="H57" s="367">
        <f t="shared" si="10"/>
        <v>3904.5887999999995</v>
      </c>
      <c r="I57" s="367">
        <f t="shared" si="10"/>
        <v>1587.1</v>
      </c>
      <c r="J57" s="367">
        <f t="shared" si="10"/>
        <v>6583.1887999999999</v>
      </c>
      <c r="K57" s="367">
        <f t="shared" si="10"/>
        <v>1587.1</v>
      </c>
      <c r="L57" s="367">
        <f t="shared" si="10"/>
        <v>15002.144800000002</v>
      </c>
      <c r="M57" s="367">
        <f t="shared" si="10"/>
        <v>1587.1</v>
      </c>
      <c r="N57" s="367">
        <f t="shared" si="10"/>
        <v>18598.991999999998</v>
      </c>
      <c r="O57" s="367">
        <f t="shared" si="10"/>
        <v>1587.1</v>
      </c>
      <c r="P57" s="367">
        <f t="shared" si="10"/>
        <v>14597.395199999999</v>
      </c>
      <c r="Q57" s="367">
        <f t="shared" si="10"/>
        <v>1587.1</v>
      </c>
      <c r="R57" s="367">
        <f t="shared" si="10"/>
        <v>30783.056799999998</v>
      </c>
      <c r="S57" s="367">
        <f t="shared" si="10"/>
        <v>1587.1</v>
      </c>
      <c r="T57" s="367">
        <f t="shared" si="10"/>
        <v>6583.1887999999999</v>
      </c>
      <c r="U57" s="367">
        <f t="shared" si="10"/>
        <v>1587.1</v>
      </c>
      <c r="V57" s="367">
        <f t="shared" si="10"/>
        <v>19604.947999999997</v>
      </c>
      <c r="W57" s="367">
        <f t="shared" si="10"/>
        <v>1587.1</v>
      </c>
      <c r="X57" s="367">
        <f t="shared" si="10"/>
        <v>15002.144800000002</v>
      </c>
      <c r="Y57" s="367">
        <f t="shared" si="10"/>
        <v>1587.1</v>
      </c>
      <c r="Z57" s="384">
        <f t="shared" si="10"/>
        <v>20145.468799999999</v>
      </c>
      <c r="AA57" s="367">
        <f t="shared" si="10"/>
        <v>825.846</v>
      </c>
      <c r="AB57" s="367">
        <f t="shared" si="10"/>
        <v>16102.385199999999</v>
      </c>
      <c r="AC57" s="367">
        <f t="shared" si="10"/>
        <v>825.846</v>
      </c>
      <c r="AD57" s="367">
        <f t="shared" si="10"/>
        <v>41115.122000000003</v>
      </c>
      <c r="AE57" s="367">
        <f t="shared" si="10"/>
        <v>825.846</v>
      </c>
      <c r="AF57" s="367">
        <f t="shared" si="10"/>
        <v>5337.1787999999997</v>
      </c>
      <c r="AG57" s="367">
        <f t="shared" si="10"/>
        <v>825.846</v>
      </c>
      <c r="AH57" s="367">
        <f t="shared" si="10"/>
        <v>5337.1787999999997</v>
      </c>
      <c r="AI57" s="367">
        <f t="shared" si="10"/>
        <v>825.846</v>
      </c>
      <c r="AJ57" s="367">
        <f t="shared" si="10"/>
        <v>20060.341200000003</v>
      </c>
      <c r="AK57" s="367">
        <f t="shared" si="10"/>
        <v>825.846</v>
      </c>
      <c r="AL57" s="367">
        <f t="shared" si="10"/>
        <v>25299.966</v>
      </c>
      <c r="AM57" s="367">
        <f t="shared" si="10"/>
        <v>825.846</v>
      </c>
      <c r="AN57" s="367">
        <f t="shared" si="10"/>
        <v>16102.385199999999</v>
      </c>
      <c r="AO57" s="367">
        <f t="shared" si="10"/>
        <v>825.846</v>
      </c>
      <c r="AP57" s="367">
        <f t="shared" si="10"/>
        <v>27827.046799999996</v>
      </c>
      <c r="AQ57" s="367">
        <f t="shared" si="10"/>
        <v>825.846</v>
      </c>
      <c r="AR57" s="367">
        <f t="shared" si="10"/>
        <v>5337.1787999999997</v>
      </c>
      <c r="AS57" s="367">
        <f t="shared" si="10"/>
        <v>825.846</v>
      </c>
      <c r="AT57" s="367">
        <f t="shared" si="10"/>
        <v>33273.490000000005</v>
      </c>
      <c r="AU57" s="367">
        <f t="shared" si="10"/>
        <v>825.846</v>
      </c>
      <c r="AV57" s="367">
        <f t="shared" si="10"/>
        <v>12046.1348</v>
      </c>
      <c r="AW57" s="367">
        <f t="shared" si="10"/>
        <v>825.846</v>
      </c>
      <c r="AX57" s="367">
        <f t="shared" si="10"/>
        <v>5337.1787999999997</v>
      </c>
      <c r="AY57" s="367">
        <f t="shared" si="10"/>
        <v>825.846</v>
      </c>
      <c r="AZ57" s="367">
        <f t="shared" si="10"/>
        <v>16102.385199999999</v>
      </c>
      <c r="BA57" s="367">
        <f t="shared" si="10"/>
        <v>825.846</v>
      </c>
      <c r="BB57" s="367">
        <f t="shared" si="10"/>
        <v>47553.877999999997</v>
      </c>
      <c r="BC57" s="367">
        <f t="shared" si="10"/>
        <v>825.846</v>
      </c>
      <c r="BD57" s="367">
        <f t="shared" si="10"/>
        <v>13351.385200000001</v>
      </c>
      <c r="BE57" s="367">
        <f t="shared" si="10"/>
        <v>825.846</v>
      </c>
      <c r="BF57" s="367">
        <f t="shared" si="10"/>
        <v>5337.1787999999997</v>
      </c>
      <c r="BG57" s="367">
        <f t="shared" si="10"/>
        <v>825.846</v>
      </c>
      <c r="BH57" s="367">
        <f t="shared" si="10"/>
        <v>12046.1348</v>
      </c>
      <c r="BI57" s="367">
        <f t="shared" si="10"/>
        <v>825.846</v>
      </c>
      <c r="BJ57" s="367">
        <f t="shared" si="10"/>
        <v>18861.21</v>
      </c>
      <c r="BK57" s="367">
        <f t="shared" si="10"/>
        <v>825.846</v>
      </c>
      <c r="BL57" s="367">
        <f t="shared" si="10"/>
        <v>16102.385199999999</v>
      </c>
      <c r="BM57" s="367">
        <f t="shared" si="10"/>
        <v>825.846</v>
      </c>
      <c r="BN57" s="367">
        <f t="shared" si="10"/>
        <v>41389.32680000001</v>
      </c>
    </row>
    <row r="58" spans="1:67">
      <c r="C58" s="368" t="s">
        <v>323</v>
      </c>
      <c r="Z58" s="369">
        <f>SUM(F57:Z57)/Z4</f>
        <v>1.6508901680000003</v>
      </c>
      <c r="AT58" s="369">
        <f>SUM(F57:AT57)/AT4</f>
        <v>1.8456987480000002</v>
      </c>
      <c r="AU58" s="370"/>
      <c r="BN58" s="369">
        <f>SUM(F57:BN57)/BN4</f>
        <v>1.8850846906666674</v>
      </c>
    </row>
    <row r="61" spans="1:67">
      <c r="A61" s="331" t="s">
        <v>367</v>
      </c>
    </row>
    <row r="62" spans="1:67">
      <c r="C62" s="336" t="s">
        <v>368</v>
      </c>
      <c r="D62" s="334">
        <v>5</v>
      </c>
      <c r="E62" s="377">
        <v>6979</v>
      </c>
      <c r="F62" s="338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>
        <f>$D$62*$E$62</f>
        <v>34895</v>
      </c>
      <c r="S62" s="338"/>
      <c r="T62" s="338"/>
      <c r="U62" s="338"/>
      <c r="V62" s="338"/>
      <c r="W62" s="338"/>
      <c r="X62" s="338"/>
      <c r="Y62" s="338"/>
      <c r="Z62" s="340"/>
      <c r="AA62" s="338"/>
      <c r="AB62" s="338"/>
      <c r="AC62" s="338"/>
      <c r="AD62" s="338">
        <f>$D$62*$E$62</f>
        <v>34895</v>
      </c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>
        <f>$D$62*$E$62</f>
        <v>34895</v>
      </c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>
        <f>$D$62*$E$62</f>
        <v>34895</v>
      </c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>
        <f>$D$62*$E$62</f>
        <v>34895</v>
      </c>
    </row>
    <row r="63" spans="1:67">
      <c r="C63" s="336" t="s">
        <v>369</v>
      </c>
      <c r="D63" s="334">
        <v>1</v>
      </c>
      <c r="E63" s="377">
        <v>4659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40">
        <f>$D$63*$E$63</f>
        <v>4659</v>
      </c>
      <c r="AA63" s="338"/>
      <c r="AB63" s="338"/>
      <c r="AC63" s="338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>
        <f>$D$63*$E$63</f>
        <v>4659</v>
      </c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>
        <f>$D$63*$E$63</f>
        <v>4659</v>
      </c>
    </row>
    <row r="65" spans="2:66">
      <c r="B65" s="365" t="s">
        <v>370</v>
      </c>
      <c r="C65" s="366" t="s">
        <v>371</v>
      </c>
      <c r="F65" s="367">
        <f t="shared" ref="F65:BN65" si="11">F57+F62+F63</f>
        <v>0</v>
      </c>
      <c r="G65" s="367">
        <f t="shared" si="11"/>
        <v>0</v>
      </c>
      <c r="H65" s="367">
        <f t="shared" si="11"/>
        <v>3904.5887999999995</v>
      </c>
      <c r="I65" s="367">
        <f t="shared" si="11"/>
        <v>1587.1</v>
      </c>
      <c r="J65" s="367">
        <f t="shared" si="11"/>
        <v>6583.1887999999999</v>
      </c>
      <c r="K65" s="367">
        <f t="shared" si="11"/>
        <v>1587.1</v>
      </c>
      <c r="L65" s="367">
        <f t="shared" si="11"/>
        <v>15002.144800000002</v>
      </c>
      <c r="M65" s="367">
        <f t="shared" si="11"/>
        <v>1587.1</v>
      </c>
      <c r="N65" s="367">
        <f t="shared" si="11"/>
        <v>18598.991999999998</v>
      </c>
      <c r="O65" s="367">
        <f t="shared" si="11"/>
        <v>1587.1</v>
      </c>
      <c r="P65" s="367">
        <f t="shared" si="11"/>
        <v>14597.395199999999</v>
      </c>
      <c r="Q65" s="367">
        <f t="shared" si="11"/>
        <v>1587.1</v>
      </c>
      <c r="R65" s="367">
        <f t="shared" si="11"/>
        <v>65678.056799999991</v>
      </c>
      <c r="S65" s="367">
        <f t="shared" si="11"/>
        <v>1587.1</v>
      </c>
      <c r="T65" s="367">
        <f t="shared" si="11"/>
        <v>6583.1887999999999</v>
      </c>
      <c r="U65" s="367">
        <f t="shared" si="11"/>
        <v>1587.1</v>
      </c>
      <c r="V65" s="367">
        <f t="shared" si="11"/>
        <v>19604.947999999997</v>
      </c>
      <c r="W65" s="367">
        <f t="shared" si="11"/>
        <v>1587.1</v>
      </c>
      <c r="X65" s="367">
        <f t="shared" si="11"/>
        <v>15002.144800000002</v>
      </c>
      <c r="Y65" s="367">
        <f t="shared" si="11"/>
        <v>1587.1</v>
      </c>
      <c r="Z65" s="384">
        <f t="shared" si="11"/>
        <v>24804.468799999999</v>
      </c>
      <c r="AA65" s="367">
        <f t="shared" si="11"/>
        <v>825.846</v>
      </c>
      <c r="AB65" s="367">
        <f t="shared" si="11"/>
        <v>16102.385199999999</v>
      </c>
      <c r="AC65" s="367">
        <f t="shared" si="11"/>
        <v>825.846</v>
      </c>
      <c r="AD65" s="367">
        <f t="shared" si="11"/>
        <v>76010.122000000003</v>
      </c>
      <c r="AE65" s="367">
        <f t="shared" si="11"/>
        <v>825.846</v>
      </c>
      <c r="AF65" s="367">
        <f t="shared" si="11"/>
        <v>5337.1787999999997</v>
      </c>
      <c r="AG65" s="367">
        <f t="shared" si="11"/>
        <v>825.846</v>
      </c>
      <c r="AH65" s="367">
        <f t="shared" si="11"/>
        <v>5337.1787999999997</v>
      </c>
      <c r="AI65" s="367">
        <f t="shared" si="11"/>
        <v>825.846</v>
      </c>
      <c r="AJ65" s="367">
        <f t="shared" si="11"/>
        <v>20060.341200000003</v>
      </c>
      <c r="AK65" s="367">
        <f t="shared" si="11"/>
        <v>825.846</v>
      </c>
      <c r="AL65" s="367">
        <f t="shared" si="11"/>
        <v>25299.966</v>
      </c>
      <c r="AM65" s="367">
        <f t="shared" si="11"/>
        <v>825.846</v>
      </c>
      <c r="AN65" s="367">
        <f t="shared" si="11"/>
        <v>16102.385199999999</v>
      </c>
      <c r="AO65" s="367">
        <f t="shared" si="11"/>
        <v>825.846</v>
      </c>
      <c r="AP65" s="367">
        <f t="shared" si="11"/>
        <v>62722.046799999996</v>
      </c>
      <c r="AQ65" s="367">
        <f t="shared" si="11"/>
        <v>825.846</v>
      </c>
      <c r="AR65" s="367">
        <f t="shared" si="11"/>
        <v>5337.1787999999997</v>
      </c>
      <c r="AS65" s="367">
        <f t="shared" si="11"/>
        <v>825.846</v>
      </c>
      <c r="AT65" s="367">
        <f t="shared" si="11"/>
        <v>37932.490000000005</v>
      </c>
      <c r="AU65" s="367">
        <f t="shared" si="11"/>
        <v>825.846</v>
      </c>
      <c r="AV65" s="367">
        <f t="shared" si="11"/>
        <v>12046.1348</v>
      </c>
      <c r="AW65" s="367">
        <f t="shared" si="11"/>
        <v>825.846</v>
      </c>
      <c r="AX65" s="367">
        <f t="shared" si="11"/>
        <v>5337.1787999999997</v>
      </c>
      <c r="AY65" s="367">
        <f t="shared" si="11"/>
        <v>825.846</v>
      </c>
      <c r="AZ65" s="367">
        <f t="shared" si="11"/>
        <v>16102.385199999999</v>
      </c>
      <c r="BA65" s="367">
        <f t="shared" si="11"/>
        <v>825.846</v>
      </c>
      <c r="BB65" s="367">
        <f t="shared" si="11"/>
        <v>82448.877999999997</v>
      </c>
      <c r="BC65" s="367">
        <f t="shared" si="11"/>
        <v>825.846</v>
      </c>
      <c r="BD65" s="367">
        <f t="shared" si="11"/>
        <v>13351.385200000001</v>
      </c>
      <c r="BE65" s="367">
        <f t="shared" si="11"/>
        <v>825.846</v>
      </c>
      <c r="BF65" s="367">
        <f t="shared" si="11"/>
        <v>5337.1787999999997</v>
      </c>
      <c r="BG65" s="367">
        <f t="shared" si="11"/>
        <v>825.846</v>
      </c>
      <c r="BH65" s="367">
        <f t="shared" si="11"/>
        <v>12046.1348</v>
      </c>
      <c r="BI65" s="367">
        <f t="shared" si="11"/>
        <v>825.846</v>
      </c>
      <c r="BJ65" s="367">
        <f t="shared" si="11"/>
        <v>18861.21</v>
      </c>
      <c r="BK65" s="367">
        <f t="shared" si="11"/>
        <v>825.846</v>
      </c>
      <c r="BL65" s="367">
        <f t="shared" si="11"/>
        <v>16102.385199999999</v>
      </c>
      <c r="BM65" s="367">
        <f t="shared" si="11"/>
        <v>825.846</v>
      </c>
      <c r="BN65" s="367">
        <f t="shared" si="11"/>
        <v>80943.32680000001</v>
      </c>
    </row>
    <row r="66" spans="2:66">
      <c r="C66" s="368" t="s">
        <v>323</v>
      </c>
      <c r="Z66" s="369">
        <f>SUM(F65:Z65)/Z4</f>
        <v>2.0464301680000005</v>
      </c>
      <c r="AT66" s="369">
        <f>SUM(F65:AT65)/AT4</f>
        <v>2.4157137480000013</v>
      </c>
      <c r="AU66" s="370"/>
      <c r="BN66" s="369">
        <f>SUM(F65:BN65)/BN4</f>
        <v>2.5132580240000015</v>
      </c>
    </row>
  </sheetData>
  <protectedRanges>
    <protectedRange sqref="E6:E16" name="Range1_2"/>
  </protectedRanges>
  <mergeCells count="1">
    <mergeCell ref="F3:BN3"/>
  </mergeCells>
  <pageMargins left="0.70866141732283472" right="0.70866141732283472" top="0.74803149606299213" bottom="0.74803149606299213" header="0.31496062992125984" footer="0.31496062992125984"/>
  <pageSetup paperSize="8" scale="2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AR36"/>
  <sheetViews>
    <sheetView showGridLines="0" zoomScale="70" zoomScaleNormal="70" workbookViewId="0">
      <pane xSplit="5" ySplit="4" topLeftCell="N5" activePane="bottomRight" state="frozen"/>
      <selection activeCell="P11" sqref="P11"/>
      <selection pane="topRight" activeCell="P11" sqref="P11"/>
      <selection pane="bottomLeft" activeCell="P11" sqref="P11"/>
      <selection pane="bottomRight" activeCell="D6" sqref="D6"/>
    </sheetView>
  </sheetViews>
  <sheetFormatPr defaultColWidth="9.140625" defaultRowHeight="15.75"/>
  <cols>
    <col min="1" max="1" width="5.140625" style="220" bestFit="1" customWidth="1"/>
    <col min="2" max="2" width="17" style="220" bestFit="1" customWidth="1"/>
    <col min="3" max="3" width="36.85546875" style="220" bestFit="1" customWidth="1"/>
    <col min="4" max="4" width="15.28515625" style="220" customWidth="1"/>
    <col min="5" max="5" width="19.28515625" style="220" customWidth="1"/>
    <col min="6" max="6" width="10.7109375" style="220" customWidth="1"/>
    <col min="7" max="7" width="12" style="220" bestFit="1" customWidth="1"/>
    <col min="8" max="8" width="11.5703125" style="220" bestFit="1" customWidth="1"/>
    <col min="9" max="9" width="12" style="220" bestFit="1" customWidth="1"/>
    <col min="10" max="16384" width="9.140625" style="220"/>
  </cols>
  <sheetData>
    <row r="1" spans="1:44" ht="39.950000000000003" customHeight="1">
      <c r="A1" s="1339" t="s">
        <v>37</v>
      </c>
      <c r="B1" s="1340"/>
      <c r="C1" s="1340"/>
      <c r="D1" s="1340"/>
      <c r="E1" s="1340"/>
      <c r="F1" s="1340"/>
      <c r="G1" s="1340"/>
      <c r="H1" s="1340"/>
      <c r="I1" s="1340"/>
    </row>
    <row r="2" spans="1:44" ht="20.100000000000001" customHeight="1">
      <c r="G2" s="220" t="s">
        <v>65</v>
      </c>
    </row>
    <row r="3" spans="1:44" ht="20.100000000000001" customHeight="1">
      <c r="A3" s="1341" t="s">
        <v>13</v>
      </c>
      <c r="B3" s="1341" t="s">
        <v>3</v>
      </c>
      <c r="C3" s="1341" t="s">
        <v>15</v>
      </c>
      <c r="D3" s="1342" t="s">
        <v>14</v>
      </c>
      <c r="E3" s="1342" t="s">
        <v>32</v>
      </c>
      <c r="F3" s="1338" t="s">
        <v>268</v>
      </c>
      <c r="G3" s="1338"/>
      <c r="H3" s="1338"/>
      <c r="I3" s="1338"/>
    </row>
    <row r="4" spans="1:44" ht="39.950000000000003" customHeight="1">
      <c r="A4" s="1341"/>
      <c r="B4" s="1341"/>
      <c r="C4" s="1341"/>
      <c r="D4" s="1342"/>
      <c r="E4" s="1342"/>
      <c r="F4" s="183">
        <v>1000</v>
      </c>
      <c r="G4" s="183">
        <v>5000</v>
      </c>
      <c r="H4" s="183">
        <v>10000</v>
      </c>
      <c r="I4" s="183">
        <v>15000</v>
      </c>
      <c r="J4" s="183">
        <v>20000</v>
      </c>
      <c r="K4" s="183">
        <v>25000</v>
      </c>
      <c r="L4" s="183">
        <v>30000</v>
      </c>
      <c r="M4" s="183">
        <v>35000</v>
      </c>
      <c r="N4" s="183">
        <v>40000</v>
      </c>
      <c r="O4" s="183">
        <v>45000</v>
      </c>
      <c r="P4" s="183">
        <v>50000</v>
      </c>
      <c r="Q4" s="183">
        <v>55000</v>
      </c>
      <c r="R4" s="183">
        <v>60000</v>
      </c>
      <c r="S4" s="183">
        <v>65000</v>
      </c>
      <c r="T4" s="183">
        <v>70000</v>
      </c>
      <c r="U4" s="183">
        <v>75000</v>
      </c>
      <c r="V4" s="183">
        <v>80000</v>
      </c>
      <c r="W4" s="183">
        <v>85000</v>
      </c>
      <c r="X4" s="183">
        <v>90000</v>
      </c>
      <c r="Y4" s="183">
        <v>95000</v>
      </c>
      <c r="Z4" s="183">
        <v>100000</v>
      </c>
    </row>
    <row r="5" spans="1:44" ht="30" customHeight="1">
      <c r="A5" s="222">
        <v>2</v>
      </c>
      <c r="B5" s="228" t="s">
        <v>163</v>
      </c>
      <c r="C5" s="229" t="s">
        <v>632</v>
      </c>
      <c r="D5" s="230">
        <v>6.9</v>
      </c>
      <c r="E5" s="225">
        <f>VLOOKUP(B5,MRP!$A:$B,2,0)</f>
        <v>325</v>
      </c>
      <c r="F5" s="226"/>
      <c r="G5" s="226"/>
      <c r="H5" s="226">
        <f t="shared" ref="H5:Z5" si="0">+$E$5*$D$5</f>
        <v>2242.5</v>
      </c>
      <c r="I5" s="226"/>
      <c r="J5" s="226">
        <f t="shared" si="0"/>
        <v>2242.5</v>
      </c>
      <c r="K5" s="893"/>
      <c r="L5" s="226">
        <f t="shared" si="0"/>
        <v>2242.5</v>
      </c>
      <c r="M5" s="893"/>
      <c r="N5" s="226">
        <f t="shared" si="0"/>
        <v>2242.5</v>
      </c>
      <c r="O5" s="893"/>
      <c r="P5" s="226">
        <f t="shared" si="0"/>
        <v>2242.5</v>
      </c>
      <c r="Q5" s="893"/>
      <c r="R5" s="226">
        <f t="shared" si="0"/>
        <v>2242.5</v>
      </c>
      <c r="S5" s="893"/>
      <c r="T5" s="226">
        <f t="shared" si="0"/>
        <v>2242.5</v>
      </c>
      <c r="U5" s="893"/>
      <c r="V5" s="226">
        <f t="shared" si="0"/>
        <v>2242.5</v>
      </c>
      <c r="W5" s="893"/>
      <c r="X5" s="226">
        <f t="shared" si="0"/>
        <v>2242.5</v>
      </c>
      <c r="Y5" s="893"/>
      <c r="Z5" s="226">
        <f t="shared" si="0"/>
        <v>2242.5</v>
      </c>
      <c r="AA5" s="227"/>
      <c r="AB5" s="227"/>
      <c r="AC5" s="227"/>
      <c r="AD5" s="227"/>
      <c r="AE5" s="227"/>
      <c r="AF5" s="227"/>
      <c r="AG5" s="227"/>
      <c r="AH5" s="227"/>
      <c r="AI5" s="227"/>
      <c r="AJ5" s="227"/>
      <c r="AK5" s="227"/>
      <c r="AL5" s="227"/>
      <c r="AM5" s="227"/>
      <c r="AN5" s="227"/>
      <c r="AO5" s="227"/>
      <c r="AP5" s="227"/>
      <c r="AQ5" s="227"/>
      <c r="AR5" s="227"/>
    </row>
    <row r="6" spans="1:44" ht="30" customHeight="1">
      <c r="A6" s="222">
        <v>3</v>
      </c>
      <c r="B6" s="223" t="s">
        <v>162</v>
      </c>
      <c r="C6" s="229" t="s">
        <v>16</v>
      </c>
      <c r="D6" s="224">
        <v>1</v>
      </c>
      <c r="E6" s="225">
        <f>VLOOKUP(B6,MRP!$A:$B,2,0)</f>
        <v>400.5</v>
      </c>
      <c r="F6" s="226"/>
      <c r="G6" s="226"/>
      <c r="H6" s="226">
        <f t="shared" ref="H6:Z6" si="1">+$E$6*$D$6</f>
        <v>400.5</v>
      </c>
      <c r="I6" s="226"/>
      <c r="J6" s="226">
        <f t="shared" si="1"/>
        <v>400.5</v>
      </c>
      <c r="K6" s="893"/>
      <c r="L6" s="226">
        <f t="shared" si="1"/>
        <v>400.5</v>
      </c>
      <c r="M6" s="893"/>
      <c r="N6" s="226">
        <f t="shared" si="1"/>
        <v>400.5</v>
      </c>
      <c r="O6" s="893"/>
      <c r="P6" s="226">
        <f t="shared" si="1"/>
        <v>400.5</v>
      </c>
      <c r="Q6" s="893"/>
      <c r="R6" s="226">
        <f t="shared" si="1"/>
        <v>400.5</v>
      </c>
      <c r="S6" s="893"/>
      <c r="T6" s="226">
        <f t="shared" si="1"/>
        <v>400.5</v>
      </c>
      <c r="U6" s="893"/>
      <c r="V6" s="226">
        <f t="shared" si="1"/>
        <v>400.5</v>
      </c>
      <c r="W6" s="893"/>
      <c r="X6" s="226">
        <f t="shared" si="1"/>
        <v>400.5</v>
      </c>
      <c r="Y6" s="893"/>
      <c r="Z6" s="226">
        <f t="shared" si="1"/>
        <v>400.5</v>
      </c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7"/>
      <c r="AR6" s="227"/>
    </row>
    <row r="7" spans="1:44" ht="30" customHeight="1">
      <c r="A7" s="222">
        <v>4</v>
      </c>
      <c r="B7" s="223" t="s">
        <v>165</v>
      </c>
      <c r="C7" s="229" t="s">
        <v>18</v>
      </c>
      <c r="D7" s="224">
        <v>1</v>
      </c>
      <c r="E7" s="225">
        <f>VLOOKUP(B7,MRP!$A:$B,2,0)</f>
        <v>58</v>
      </c>
      <c r="F7" s="226"/>
      <c r="G7" s="226"/>
      <c r="H7" s="226">
        <f t="shared" ref="H7:Z7" si="2">+$E$7*$D$7</f>
        <v>58</v>
      </c>
      <c r="I7" s="226"/>
      <c r="J7" s="226">
        <f t="shared" si="2"/>
        <v>58</v>
      </c>
      <c r="K7" s="893"/>
      <c r="L7" s="226">
        <f t="shared" si="2"/>
        <v>58</v>
      </c>
      <c r="M7" s="893"/>
      <c r="N7" s="226">
        <f t="shared" si="2"/>
        <v>58</v>
      </c>
      <c r="O7" s="893"/>
      <c r="P7" s="226">
        <f t="shared" si="2"/>
        <v>58</v>
      </c>
      <c r="Q7" s="893"/>
      <c r="R7" s="226">
        <f t="shared" si="2"/>
        <v>58</v>
      </c>
      <c r="S7" s="893"/>
      <c r="T7" s="226">
        <f t="shared" si="2"/>
        <v>58</v>
      </c>
      <c r="U7" s="893"/>
      <c r="V7" s="226">
        <f t="shared" si="2"/>
        <v>58</v>
      </c>
      <c r="W7" s="893"/>
      <c r="X7" s="226">
        <f t="shared" si="2"/>
        <v>58</v>
      </c>
      <c r="Y7" s="893"/>
      <c r="Z7" s="226">
        <f t="shared" si="2"/>
        <v>58</v>
      </c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7"/>
      <c r="AR7" s="227"/>
    </row>
    <row r="8" spans="1:44" ht="30" customHeight="1">
      <c r="A8" s="222">
        <v>5</v>
      </c>
      <c r="B8" s="223" t="s">
        <v>155</v>
      </c>
      <c r="C8" s="229" t="s">
        <v>12</v>
      </c>
      <c r="D8" s="224">
        <v>1</v>
      </c>
      <c r="E8" s="225">
        <f>VLOOKUP(B8,MRP!$A:$B,2,0)</f>
        <v>1710</v>
      </c>
      <c r="F8" s="226"/>
      <c r="G8" s="226"/>
      <c r="H8" s="222"/>
      <c r="I8" s="226"/>
      <c r="J8" s="893"/>
      <c r="K8" s="893"/>
      <c r="L8" s="226">
        <f>+$E$8*$D$8</f>
        <v>1710</v>
      </c>
      <c r="M8" s="893"/>
      <c r="N8" s="893"/>
      <c r="O8" s="893"/>
      <c r="P8" s="893"/>
      <c r="Q8" s="893"/>
      <c r="R8" s="226">
        <f>+$E$8*$D$8</f>
        <v>1710</v>
      </c>
      <c r="S8" s="893"/>
      <c r="T8" s="893"/>
      <c r="U8" s="893"/>
      <c r="V8" s="893"/>
      <c r="W8" s="893"/>
      <c r="X8" s="226">
        <f>+$E$8*$D$8</f>
        <v>1710</v>
      </c>
      <c r="Y8" s="893"/>
      <c r="Z8" s="893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</row>
    <row r="9" spans="1:44" ht="30" customHeight="1">
      <c r="A9" s="222">
        <v>6</v>
      </c>
      <c r="B9" s="223" t="s">
        <v>191</v>
      </c>
      <c r="C9" s="622" t="s">
        <v>575</v>
      </c>
      <c r="D9" s="224">
        <v>1</v>
      </c>
      <c r="E9" s="225">
        <f>VLOOKUP(B9,MRP!$A:$B,2,0)</f>
        <v>1482.5</v>
      </c>
      <c r="F9" s="226"/>
      <c r="G9" s="226"/>
      <c r="H9" s="226"/>
      <c r="I9" s="226"/>
      <c r="J9" s="893"/>
      <c r="K9" s="893"/>
      <c r="L9" s="226">
        <f>+$E$9*$D$9</f>
        <v>1482.5</v>
      </c>
      <c r="M9" s="893"/>
      <c r="N9" s="893"/>
      <c r="O9" s="893"/>
      <c r="P9" s="893"/>
      <c r="Q9" s="893"/>
      <c r="R9" s="226">
        <f>+$E$9*$D$9</f>
        <v>1482.5</v>
      </c>
      <c r="S9" s="893"/>
      <c r="T9" s="893"/>
      <c r="U9" s="893"/>
      <c r="V9" s="893"/>
      <c r="W9" s="893"/>
      <c r="X9" s="226">
        <f>+$E$9*$D$9</f>
        <v>1482.5</v>
      </c>
      <c r="Y9" s="893"/>
      <c r="Z9" s="893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7"/>
      <c r="AR9" s="227"/>
    </row>
    <row r="10" spans="1:44" s="234" customFormat="1" ht="30" customHeight="1">
      <c r="A10" s="183">
        <v>7</v>
      </c>
      <c r="B10" s="223" t="s">
        <v>168</v>
      </c>
      <c r="C10" s="229" t="s">
        <v>47</v>
      </c>
      <c r="D10" s="231">
        <v>9.8000000000000007</v>
      </c>
      <c r="E10" s="225">
        <f>VLOOKUP(B10,MRP!$A:$B,2,0)</f>
        <v>301</v>
      </c>
      <c r="F10" s="232"/>
      <c r="G10" s="232"/>
      <c r="H10" s="232"/>
      <c r="I10" s="232"/>
      <c r="J10" s="894"/>
      <c r="K10" s="894"/>
      <c r="L10" s="894"/>
      <c r="M10" s="894"/>
      <c r="N10" s="894"/>
      <c r="O10" s="894"/>
      <c r="P10" s="894"/>
      <c r="Q10" s="894"/>
      <c r="R10" s="894"/>
      <c r="S10" s="894"/>
      <c r="T10" s="894"/>
      <c r="U10" s="894"/>
      <c r="V10" s="894"/>
      <c r="W10" s="894"/>
      <c r="X10" s="894"/>
      <c r="Y10" s="894"/>
      <c r="Z10" s="894"/>
      <c r="AA10" s="233"/>
      <c r="AB10" s="233"/>
      <c r="AC10" s="233"/>
      <c r="AD10" s="233"/>
      <c r="AE10" s="233"/>
      <c r="AF10" s="233"/>
      <c r="AG10" s="233"/>
      <c r="AH10" s="233"/>
      <c r="AI10" s="233"/>
      <c r="AJ10" s="233"/>
      <c r="AK10" s="233"/>
      <c r="AL10" s="233"/>
      <c r="AM10" s="233"/>
      <c r="AN10" s="233"/>
      <c r="AO10" s="233"/>
      <c r="AP10" s="233"/>
      <c r="AQ10" s="233"/>
      <c r="AR10" s="233"/>
    </row>
    <row r="11" spans="1:44" s="234" customFormat="1" ht="30" customHeight="1">
      <c r="A11" s="183">
        <v>8</v>
      </c>
      <c r="B11" s="223" t="s">
        <v>169</v>
      </c>
      <c r="C11" s="229" t="s">
        <v>25</v>
      </c>
      <c r="D11" s="231">
        <v>2</v>
      </c>
      <c r="E11" s="225">
        <f>VLOOKUP(B11,MRP!$A:$B,2,0)</f>
        <v>172.5</v>
      </c>
      <c r="F11" s="232"/>
      <c r="G11" s="232"/>
      <c r="H11" s="232"/>
      <c r="I11" s="183"/>
      <c r="J11" s="894"/>
      <c r="K11" s="894"/>
      <c r="L11" s="894"/>
      <c r="M11" s="232"/>
      <c r="N11" s="232">
        <f>+$E$11*$D$11</f>
        <v>345</v>
      </c>
      <c r="O11" s="894"/>
      <c r="P11" s="894"/>
      <c r="Q11" s="894"/>
      <c r="R11" s="894"/>
      <c r="S11" s="894"/>
      <c r="T11" s="894"/>
      <c r="U11" s="894"/>
      <c r="V11" s="232">
        <f>+$E$11*$D$11</f>
        <v>345</v>
      </c>
      <c r="W11" s="894"/>
      <c r="X11" s="894"/>
      <c r="Y11" s="894"/>
      <c r="Z11" s="894"/>
      <c r="AA11" s="233"/>
      <c r="AB11" s="233"/>
      <c r="AC11" s="233"/>
      <c r="AD11" s="233"/>
      <c r="AE11" s="233"/>
      <c r="AF11" s="233"/>
      <c r="AG11" s="233"/>
      <c r="AH11" s="233"/>
      <c r="AI11" s="233"/>
      <c r="AJ11" s="233"/>
      <c r="AK11" s="233"/>
      <c r="AL11" s="233"/>
      <c r="AM11" s="233"/>
      <c r="AN11" s="233"/>
      <c r="AO11" s="233"/>
      <c r="AP11" s="233"/>
      <c r="AQ11" s="233"/>
      <c r="AR11" s="233"/>
    </row>
    <row r="12" spans="1:44" ht="30" customHeight="1">
      <c r="A12" s="222">
        <v>9</v>
      </c>
      <c r="B12" s="223" t="s">
        <v>172</v>
      </c>
      <c r="C12" s="229" t="s">
        <v>2</v>
      </c>
      <c r="D12" s="224">
        <v>2.8</v>
      </c>
      <c r="E12" s="225">
        <f>VLOOKUP(B12,MRP!$A:$B,2,0)</f>
        <v>315</v>
      </c>
      <c r="F12" s="226"/>
      <c r="G12" s="226"/>
      <c r="H12" s="226"/>
      <c r="I12" s="222"/>
      <c r="J12" s="893"/>
      <c r="K12" s="893"/>
      <c r="L12" s="893"/>
      <c r="M12" s="226"/>
      <c r="N12" s="226">
        <f>+$E$12*$D$12</f>
        <v>882</v>
      </c>
      <c r="O12" s="893"/>
      <c r="P12" s="893"/>
      <c r="Q12" s="893"/>
      <c r="R12" s="893"/>
      <c r="S12" s="893"/>
      <c r="T12" s="893"/>
      <c r="U12" s="893"/>
      <c r="V12" s="226">
        <f>+$E$12*$D$12</f>
        <v>882</v>
      </c>
      <c r="W12" s="893"/>
      <c r="X12" s="893"/>
      <c r="Y12" s="893"/>
      <c r="Z12" s="893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</row>
    <row r="13" spans="1:44" ht="30" customHeight="1">
      <c r="A13" s="222">
        <v>10</v>
      </c>
      <c r="B13" s="223" t="s">
        <v>209</v>
      </c>
      <c r="C13" s="229" t="s">
        <v>27</v>
      </c>
      <c r="D13" s="224">
        <v>2</v>
      </c>
      <c r="E13" s="225">
        <f>VLOOKUP(B13,MRP!$A:$B,2,0)</f>
        <v>46.5</v>
      </c>
      <c r="F13" s="226"/>
      <c r="G13" s="226"/>
      <c r="H13" s="226"/>
      <c r="I13" s="222"/>
      <c r="J13" s="893"/>
      <c r="K13" s="893"/>
      <c r="L13" s="893"/>
      <c r="M13" s="226"/>
      <c r="N13" s="226">
        <f>+$E$13*$D$13</f>
        <v>93</v>
      </c>
      <c r="O13" s="893"/>
      <c r="P13" s="893"/>
      <c r="Q13" s="893"/>
      <c r="R13" s="893"/>
      <c r="S13" s="893"/>
      <c r="T13" s="893"/>
      <c r="U13" s="893"/>
      <c r="V13" s="226">
        <f>+$E$13*$D$13</f>
        <v>93</v>
      </c>
      <c r="W13" s="893"/>
      <c r="X13" s="893"/>
      <c r="Y13" s="893"/>
      <c r="Z13" s="893"/>
      <c r="AA13" s="227"/>
      <c r="AB13" s="227"/>
      <c r="AC13" s="227"/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7"/>
      <c r="AR13" s="227"/>
    </row>
    <row r="14" spans="1:44" ht="30" customHeight="1">
      <c r="B14" s="235"/>
      <c r="C14" s="236"/>
      <c r="D14" s="235"/>
      <c r="E14" s="237"/>
      <c r="F14" s="238"/>
      <c r="G14" s="238"/>
      <c r="H14" s="238"/>
      <c r="I14" s="238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</row>
    <row r="15" spans="1:44" s="221" customFormat="1" ht="30" customHeight="1">
      <c r="A15" s="1329" t="s">
        <v>508</v>
      </c>
      <c r="B15" s="1330"/>
      <c r="C15" s="1331"/>
      <c r="D15" s="1325" t="s">
        <v>29</v>
      </c>
      <c r="E15" s="1326"/>
      <c r="F15" s="890">
        <f t="shared" ref="F15:Z15" si="3">+SUM(F5:F13)</f>
        <v>0</v>
      </c>
      <c r="G15" s="890">
        <f t="shared" si="3"/>
        <v>0</v>
      </c>
      <c r="H15" s="890">
        <f t="shared" si="3"/>
        <v>2701</v>
      </c>
      <c r="I15" s="890">
        <f t="shared" si="3"/>
        <v>0</v>
      </c>
      <c r="J15" s="890">
        <f t="shared" si="3"/>
        <v>2701</v>
      </c>
      <c r="K15" s="890">
        <f t="shared" si="3"/>
        <v>0</v>
      </c>
      <c r="L15" s="890">
        <f t="shared" si="3"/>
        <v>5893.5</v>
      </c>
      <c r="M15" s="890">
        <f t="shared" si="3"/>
        <v>0</v>
      </c>
      <c r="N15" s="890">
        <f t="shared" si="3"/>
        <v>4021</v>
      </c>
      <c r="O15" s="890">
        <f t="shared" si="3"/>
        <v>0</v>
      </c>
      <c r="P15" s="890">
        <f t="shared" si="3"/>
        <v>2701</v>
      </c>
      <c r="Q15" s="890">
        <f t="shared" si="3"/>
        <v>0</v>
      </c>
      <c r="R15" s="890">
        <f t="shared" si="3"/>
        <v>5893.5</v>
      </c>
      <c r="S15" s="890">
        <f t="shared" si="3"/>
        <v>0</v>
      </c>
      <c r="T15" s="890">
        <f t="shared" si="3"/>
        <v>2701</v>
      </c>
      <c r="U15" s="890">
        <f t="shared" si="3"/>
        <v>0</v>
      </c>
      <c r="V15" s="890">
        <f t="shared" si="3"/>
        <v>4021</v>
      </c>
      <c r="W15" s="890">
        <f t="shared" si="3"/>
        <v>0</v>
      </c>
      <c r="X15" s="890">
        <f t="shared" si="3"/>
        <v>5893.5</v>
      </c>
      <c r="Y15" s="890">
        <f t="shared" si="3"/>
        <v>0</v>
      </c>
      <c r="Z15" s="890">
        <f t="shared" si="3"/>
        <v>2701</v>
      </c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</row>
    <row r="16" spans="1:44" s="221" customFormat="1" ht="30" customHeight="1">
      <c r="A16" s="1332"/>
      <c r="B16" s="1333"/>
      <c r="C16" s="1334"/>
      <c r="D16" s="1327" t="s">
        <v>267</v>
      </c>
      <c r="E16" s="1328"/>
      <c r="F16" s="890" t="s">
        <v>572</v>
      </c>
      <c r="G16" s="890" t="s">
        <v>572</v>
      </c>
      <c r="H16" s="890" t="s">
        <v>572</v>
      </c>
      <c r="I16" s="890">
        <f>'PM &amp; GR Charge'!B66</f>
        <v>1587.1</v>
      </c>
      <c r="J16" s="890">
        <f>'PM &amp; GR Charge'!C66</f>
        <v>2678.6</v>
      </c>
      <c r="K16" s="891">
        <f>I16</f>
        <v>1587.1</v>
      </c>
      <c r="L16" s="891">
        <f>J16</f>
        <v>2678.6</v>
      </c>
      <c r="M16" s="891">
        <f>I16</f>
        <v>1587.1</v>
      </c>
      <c r="N16" s="890">
        <f>'PM &amp; GR Charge'!D66</f>
        <v>3138.7999999999997</v>
      </c>
      <c r="O16" s="891">
        <f>I16</f>
        <v>1587.1</v>
      </c>
      <c r="P16" s="891">
        <f>J16</f>
        <v>2678.6</v>
      </c>
      <c r="Q16" s="891">
        <f>I16</f>
        <v>1587.1</v>
      </c>
      <c r="R16" s="891">
        <f>J16</f>
        <v>2678.6</v>
      </c>
      <c r="S16" s="891">
        <f>I16</f>
        <v>1587.1</v>
      </c>
      <c r="T16" s="891">
        <f>J16</f>
        <v>2678.6</v>
      </c>
      <c r="U16" s="891">
        <f>I16</f>
        <v>1587.1</v>
      </c>
      <c r="V16" s="891">
        <f>N16</f>
        <v>3138.7999999999997</v>
      </c>
      <c r="W16" s="891">
        <f>I16</f>
        <v>1587.1</v>
      </c>
      <c r="X16" s="891">
        <f>J16</f>
        <v>2678.6</v>
      </c>
      <c r="Y16" s="891">
        <f>I16</f>
        <v>1587.1</v>
      </c>
      <c r="Z16" s="891">
        <f>J16</f>
        <v>2678.6</v>
      </c>
      <c r="AA16" s="239"/>
      <c r="AB16" s="239"/>
      <c r="AC16" s="239"/>
      <c r="AD16" s="239"/>
      <c r="AE16" s="239"/>
      <c r="AF16" s="239"/>
      <c r="AG16" s="239"/>
      <c r="AH16" s="239"/>
      <c r="AI16" s="239"/>
      <c r="AJ16" s="239"/>
      <c r="AK16" s="239"/>
      <c r="AL16" s="239"/>
      <c r="AM16" s="239"/>
      <c r="AN16" s="239"/>
      <c r="AO16" s="239"/>
      <c r="AP16" s="239"/>
      <c r="AQ16" s="239"/>
      <c r="AR16" s="239"/>
    </row>
    <row r="17" spans="1:44" s="221" customFormat="1" ht="30" customHeight="1">
      <c r="A17" s="1335"/>
      <c r="B17" s="1336"/>
      <c r="C17" s="1337"/>
      <c r="D17" s="240" t="s">
        <v>30</v>
      </c>
      <c r="E17" s="241"/>
      <c r="F17" s="892" t="s">
        <v>225</v>
      </c>
      <c r="G17" s="892" t="s">
        <v>225</v>
      </c>
      <c r="H17" s="892">
        <f>H15</f>
        <v>2701</v>
      </c>
      <c r="I17" s="890">
        <f t="shared" ref="I17:Z17" si="4">I16+I15</f>
        <v>1587.1</v>
      </c>
      <c r="J17" s="890">
        <f t="shared" si="4"/>
        <v>5379.6</v>
      </c>
      <c r="K17" s="890">
        <f t="shared" si="4"/>
        <v>1587.1</v>
      </c>
      <c r="L17" s="890">
        <f t="shared" si="4"/>
        <v>8572.1</v>
      </c>
      <c r="M17" s="890">
        <f t="shared" si="4"/>
        <v>1587.1</v>
      </c>
      <c r="N17" s="890">
        <f t="shared" si="4"/>
        <v>7159.7999999999993</v>
      </c>
      <c r="O17" s="890">
        <f t="shared" si="4"/>
        <v>1587.1</v>
      </c>
      <c r="P17" s="890">
        <f t="shared" si="4"/>
        <v>5379.6</v>
      </c>
      <c r="Q17" s="890">
        <f t="shared" si="4"/>
        <v>1587.1</v>
      </c>
      <c r="R17" s="890">
        <f t="shared" si="4"/>
        <v>8572.1</v>
      </c>
      <c r="S17" s="890">
        <f t="shared" si="4"/>
        <v>1587.1</v>
      </c>
      <c r="T17" s="890">
        <f t="shared" si="4"/>
        <v>5379.6</v>
      </c>
      <c r="U17" s="890">
        <f t="shared" si="4"/>
        <v>1587.1</v>
      </c>
      <c r="V17" s="890">
        <f t="shared" si="4"/>
        <v>7159.7999999999993</v>
      </c>
      <c r="W17" s="890">
        <f t="shared" si="4"/>
        <v>1587.1</v>
      </c>
      <c r="X17" s="890">
        <f t="shared" si="4"/>
        <v>8572.1</v>
      </c>
      <c r="Y17" s="890">
        <f t="shared" si="4"/>
        <v>1587.1</v>
      </c>
      <c r="Z17" s="890">
        <f t="shared" si="4"/>
        <v>5379.6</v>
      </c>
      <c r="AA17" s="239"/>
      <c r="AB17" s="239"/>
      <c r="AC17" s="239"/>
      <c r="AD17" s="239"/>
      <c r="AE17" s="239"/>
      <c r="AF17" s="239"/>
      <c r="AG17" s="239"/>
      <c r="AH17" s="239"/>
      <c r="AI17" s="239"/>
      <c r="AJ17" s="239"/>
      <c r="AK17" s="239"/>
      <c r="AL17" s="239"/>
      <c r="AM17" s="239"/>
      <c r="AN17" s="239"/>
      <c r="AO17" s="239"/>
      <c r="AP17" s="239"/>
      <c r="AQ17" s="239"/>
      <c r="AR17" s="239"/>
    </row>
    <row r="18" spans="1:44">
      <c r="F18" s="227"/>
      <c r="G18" s="227"/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27"/>
      <c r="V18" s="227"/>
      <c r="W18" s="227"/>
      <c r="X18" s="227"/>
      <c r="Y18" s="227"/>
      <c r="Z18" s="227"/>
      <c r="AA18" s="227"/>
      <c r="AB18" s="227"/>
      <c r="AC18" s="227"/>
      <c r="AD18" s="227"/>
      <c r="AE18" s="227"/>
      <c r="AF18" s="227"/>
      <c r="AG18" s="227"/>
      <c r="AH18" s="227"/>
      <c r="AI18" s="227"/>
      <c r="AJ18" s="227"/>
      <c r="AK18" s="227"/>
      <c r="AL18" s="227"/>
      <c r="AM18" s="227"/>
      <c r="AN18" s="227"/>
      <c r="AO18" s="227"/>
      <c r="AP18" s="227"/>
      <c r="AQ18" s="227"/>
      <c r="AR18" s="227"/>
    </row>
    <row r="19" spans="1:44">
      <c r="F19" s="238"/>
      <c r="G19" s="238"/>
      <c r="H19" s="238"/>
      <c r="I19" s="238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27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7"/>
      <c r="AR19" s="227"/>
    </row>
    <row r="20" spans="1:44"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</row>
    <row r="21" spans="1:44">
      <c r="E21" s="242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27"/>
      <c r="V21" s="227"/>
      <c r="W21" s="227"/>
      <c r="X21" s="227"/>
      <c r="Y21" s="227"/>
      <c r="Z21" s="227"/>
      <c r="AA21" s="227"/>
      <c r="AB21" s="227"/>
      <c r="AC21" s="227"/>
      <c r="AD21" s="227"/>
      <c r="AE21" s="227"/>
      <c r="AF21" s="227"/>
      <c r="AG21" s="227"/>
      <c r="AH21" s="227"/>
      <c r="AI21" s="227"/>
      <c r="AJ21" s="227"/>
      <c r="AK21" s="227"/>
      <c r="AL21" s="227"/>
      <c r="AM21" s="227"/>
      <c r="AN21" s="227"/>
      <c r="AO21" s="227"/>
      <c r="AP21" s="227"/>
      <c r="AQ21" s="227"/>
      <c r="AR21" s="227"/>
    </row>
    <row r="22" spans="1:44"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</row>
    <row r="23" spans="1:44"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27"/>
      <c r="V23" s="227"/>
      <c r="W23" s="227"/>
      <c r="X23" s="227"/>
      <c r="Y23" s="227"/>
      <c r="Z23" s="227"/>
      <c r="AA23" s="227"/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7"/>
      <c r="AR23" s="227"/>
    </row>
    <row r="24" spans="1:44"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7"/>
      <c r="AI24" s="227"/>
      <c r="AJ24" s="227"/>
      <c r="AK24" s="227"/>
      <c r="AL24" s="227"/>
      <c r="AM24" s="227"/>
      <c r="AN24" s="227"/>
      <c r="AO24" s="227"/>
      <c r="AP24" s="227"/>
      <c r="AQ24" s="227"/>
      <c r="AR24" s="227"/>
    </row>
    <row r="25" spans="1:44"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27"/>
      <c r="V25" s="227"/>
      <c r="W25" s="227"/>
      <c r="X25" s="227"/>
      <c r="Y25" s="227"/>
      <c r="Z25" s="227"/>
      <c r="AA25" s="227"/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7"/>
      <c r="AR25" s="227"/>
    </row>
    <row r="26" spans="1:44"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27"/>
      <c r="V26" s="227"/>
      <c r="W26" s="227"/>
      <c r="X26" s="227"/>
      <c r="Y26" s="227"/>
      <c r="Z26" s="227"/>
      <c r="AA26" s="227"/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227"/>
      <c r="AP26" s="227"/>
      <c r="AQ26" s="227"/>
      <c r="AR26" s="227"/>
    </row>
    <row r="27" spans="1:44"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27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7"/>
      <c r="AR27" s="227"/>
    </row>
    <row r="28" spans="1:44"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227"/>
      <c r="AP28" s="227"/>
      <c r="AQ28" s="227"/>
      <c r="AR28" s="227"/>
    </row>
    <row r="29" spans="1:44"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27"/>
      <c r="V29" s="227"/>
      <c r="W29" s="227"/>
      <c r="X29" s="227"/>
      <c r="Y29" s="227"/>
      <c r="Z29" s="227"/>
      <c r="AA29" s="227"/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227"/>
      <c r="AP29" s="227"/>
      <c r="AQ29" s="227"/>
      <c r="AR29" s="227"/>
    </row>
    <row r="30" spans="1:44"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  <c r="AA30" s="227"/>
      <c r="AB30" s="227"/>
      <c r="AC30" s="227"/>
      <c r="AD30" s="227"/>
      <c r="AE30" s="227"/>
      <c r="AF30" s="227"/>
      <c r="AG30" s="227"/>
      <c r="AH30" s="227"/>
      <c r="AI30" s="227"/>
      <c r="AJ30" s="227"/>
      <c r="AK30" s="227"/>
      <c r="AL30" s="227"/>
      <c r="AM30" s="227"/>
      <c r="AN30" s="227"/>
      <c r="AO30" s="227"/>
      <c r="AP30" s="227"/>
      <c r="AQ30" s="227"/>
      <c r="AR30" s="227"/>
    </row>
    <row r="31" spans="1:44"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227"/>
      <c r="AF31" s="227"/>
      <c r="AG31" s="227"/>
      <c r="AH31" s="227"/>
      <c r="AI31" s="227"/>
      <c r="AJ31" s="227"/>
      <c r="AK31" s="227"/>
      <c r="AL31" s="227"/>
      <c r="AM31" s="227"/>
      <c r="AN31" s="227"/>
      <c r="AO31" s="227"/>
      <c r="AP31" s="227"/>
      <c r="AQ31" s="227"/>
      <c r="AR31" s="227"/>
    </row>
    <row r="32" spans="1:44"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7"/>
      <c r="AI32" s="227"/>
      <c r="AJ32" s="227"/>
      <c r="AK32" s="227"/>
      <c r="AL32" s="227"/>
      <c r="AM32" s="227"/>
      <c r="AN32" s="227"/>
      <c r="AO32" s="227"/>
      <c r="AP32" s="227"/>
      <c r="AQ32" s="227"/>
      <c r="AR32" s="227"/>
    </row>
    <row r="33" spans="6:44"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27"/>
      <c r="V33" s="227"/>
      <c r="W33" s="227"/>
      <c r="X33" s="227"/>
      <c r="Y33" s="227"/>
      <c r="Z33" s="227"/>
      <c r="AA33" s="227"/>
      <c r="AB33" s="227"/>
      <c r="AC33" s="227"/>
      <c r="AD33" s="227"/>
      <c r="AE33" s="227"/>
      <c r="AF33" s="227"/>
      <c r="AG33" s="227"/>
      <c r="AH33" s="227"/>
      <c r="AI33" s="227"/>
      <c r="AJ33" s="227"/>
      <c r="AK33" s="227"/>
      <c r="AL33" s="227"/>
      <c r="AM33" s="227"/>
      <c r="AN33" s="227"/>
      <c r="AO33" s="227"/>
      <c r="AP33" s="227"/>
      <c r="AQ33" s="227"/>
      <c r="AR33" s="227"/>
    </row>
    <row r="34" spans="6:44"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27"/>
      <c r="V34" s="227"/>
      <c r="W34" s="227"/>
      <c r="X34" s="227"/>
      <c r="Y34" s="227"/>
      <c r="Z34" s="227"/>
      <c r="AA34" s="227"/>
      <c r="AB34" s="227"/>
      <c r="AC34" s="227"/>
      <c r="AD34" s="227"/>
      <c r="AE34" s="227"/>
      <c r="AF34" s="227"/>
      <c r="AG34" s="227"/>
      <c r="AH34" s="227"/>
      <c r="AI34" s="227"/>
      <c r="AJ34" s="227"/>
      <c r="AK34" s="227"/>
      <c r="AL34" s="227"/>
      <c r="AM34" s="227"/>
      <c r="AN34" s="227"/>
      <c r="AO34" s="227"/>
      <c r="AP34" s="227"/>
      <c r="AQ34" s="227"/>
      <c r="AR34" s="227"/>
    </row>
    <row r="35" spans="6:44"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7"/>
      <c r="AP35" s="227"/>
      <c r="AQ35" s="227"/>
      <c r="AR35" s="227"/>
    </row>
    <row r="36" spans="6:44"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27"/>
      <c r="V36" s="227"/>
      <c r="W36" s="227"/>
      <c r="X36" s="227"/>
      <c r="Y36" s="227"/>
      <c r="Z36" s="227"/>
      <c r="AA36" s="227"/>
      <c r="AB36" s="227"/>
      <c r="AC36" s="227"/>
      <c r="AD36" s="227"/>
      <c r="AE36" s="227"/>
      <c r="AF36" s="227"/>
      <c r="AG36" s="227"/>
      <c r="AH36" s="227"/>
      <c r="AI36" s="227"/>
      <c r="AJ36" s="227"/>
      <c r="AK36" s="227"/>
      <c r="AL36" s="227"/>
      <c r="AM36" s="227"/>
      <c r="AN36" s="227"/>
      <c r="AO36" s="227"/>
      <c r="AP36" s="227"/>
      <c r="AQ36" s="227"/>
      <c r="AR36" s="227"/>
    </row>
  </sheetData>
  <mergeCells count="10">
    <mergeCell ref="D15:E15"/>
    <mergeCell ref="D16:E16"/>
    <mergeCell ref="A15:C17"/>
    <mergeCell ref="F3:I3"/>
    <mergeCell ref="A1:I1"/>
    <mergeCell ref="A3:A4"/>
    <mergeCell ref="B3:B4"/>
    <mergeCell ref="C3:C4"/>
    <mergeCell ref="D3:D4"/>
    <mergeCell ref="E3:E4"/>
  </mergeCells>
  <phoneticPr fontId="0" type="noConversion"/>
  <printOptions horizontalCentered="1"/>
  <pageMargins left="0.22" right="0.2" top="1.1399999999999999" bottom="0.56000000000000005" header="0.59" footer="0.5"/>
  <pageSetup paperSize="9" scale="82" orientation="landscape" r:id="rId1"/>
  <headerFooter alignWithMargins="0"/>
  <ignoredErrors>
    <ignoredError sqref="E12" unlockedFormula="1"/>
  </ignoredError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1:BG87"/>
  <sheetViews>
    <sheetView view="pageBreakPreview" zoomScale="70" zoomScaleNormal="100" zoomScaleSheetLayoutView="70" workbookViewId="0">
      <pane xSplit="2" ySplit="3" topLeftCell="C4" activePane="bottomRight" state="frozen"/>
      <selection activeCell="O8" sqref="O8"/>
      <selection pane="topRight" activeCell="O8" sqref="O8"/>
      <selection pane="bottomLeft" activeCell="O8" sqref="O8"/>
      <selection pane="bottomRight" activeCell="O8" sqref="O8"/>
    </sheetView>
  </sheetViews>
  <sheetFormatPr defaultColWidth="9.140625" defaultRowHeight="15"/>
  <cols>
    <col min="1" max="1" width="1.5703125" style="251" customWidth="1"/>
    <col min="2" max="2" width="31" style="269" customWidth="1"/>
    <col min="3" max="4" width="12.7109375" style="253" customWidth="1"/>
    <col min="5" max="5" width="8.28515625" style="253" customWidth="1"/>
    <col min="6" max="6" width="8.28515625" style="254" customWidth="1"/>
    <col min="7" max="7" width="9.140625" style="254" bestFit="1" customWidth="1"/>
    <col min="8" max="11" width="8.7109375" style="254" customWidth="1"/>
    <col min="12" max="24" width="8.7109375" style="251" customWidth="1"/>
    <col min="25" max="25" width="9.5703125" style="251" customWidth="1"/>
    <col min="26" max="16384" width="9.140625" style="251"/>
  </cols>
  <sheetData>
    <row r="1" spans="2:25" ht="39.950000000000003" customHeight="1">
      <c r="B1" s="1153"/>
      <c r="C1" s="1349" t="s">
        <v>612</v>
      </c>
      <c r="D1" s="1349"/>
      <c r="E1" s="1349"/>
      <c r="F1" s="1349"/>
      <c r="G1" s="1349"/>
      <c r="H1" s="1349"/>
      <c r="I1" s="1349"/>
      <c r="J1" s="1349"/>
      <c r="K1" s="1349"/>
      <c r="L1" s="1349"/>
      <c r="M1" s="1349"/>
      <c r="N1" s="1349"/>
      <c r="O1" s="1349"/>
      <c r="P1" s="1349"/>
      <c r="Q1" s="1349"/>
      <c r="R1" s="1349"/>
      <c r="S1" s="1349"/>
      <c r="T1" s="1349"/>
      <c r="U1" s="1154" t="str">
        <f>'Dlr Category'!D4</f>
        <v>A++</v>
      </c>
      <c r="V1" s="1154" t="s">
        <v>596</v>
      </c>
      <c r="W1" s="897"/>
      <c r="X1" s="897"/>
      <c r="Y1" s="898"/>
    </row>
    <row r="2" spans="2:25" ht="39.950000000000003" customHeight="1">
      <c r="B2" s="1258" t="s">
        <v>282</v>
      </c>
      <c r="C2" s="1289" t="s">
        <v>279</v>
      </c>
      <c r="D2" s="1289" t="s">
        <v>280</v>
      </c>
      <c r="E2" s="1291" t="s">
        <v>569</v>
      </c>
      <c r="F2" s="1292"/>
      <c r="G2" s="1292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2"/>
      <c r="U2" s="1292"/>
      <c r="V2" s="1292"/>
      <c r="W2" s="1292"/>
      <c r="X2" s="1292"/>
      <c r="Y2" s="1293"/>
    </row>
    <row r="3" spans="2:25" ht="39.950000000000003" customHeight="1">
      <c r="B3" s="1259"/>
      <c r="C3" s="1302"/>
      <c r="D3" s="1302"/>
      <c r="E3" s="1007">
        <v>1000</v>
      </c>
      <c r="F3" s="1007">
        <v>5000</v>
      </c>
      <c r="G3" s="1007">
        <v>10000</v>
      </c>
      <c r="H3" s="1007">
        <v>15000</v>
      </c>
      <c r="I3" s="1007">
        <v>20000</v>
      </c>
      <c r="J3" s="1007">
        <v>25000</v>
      </c>
      <c r="K3" s="1007">
        <v>30000</v>
      </c>
      <c r="L3" s="1007">
        <v>35000</v>
      </c>
      <c r="M3" s="1007">
        <v>40000</v>
      </c>
      <c r="N3" s="1007">
        <v>45000</v>
      </c>
      <c r="O3" s="1007">
        <v>50000</v>
      </c>
      <c r="P3" s="1007">
        <v>55000</v>
      </c>
      <c r="Q3" s="1007">
        <v>60000</v>
      </c>
      <c r="R3" s="1007">
        <v>65000</v>
      </c>
      <c r="S3" s="1007">
        <v>70000</v>
      </c>
      <c r="T3" s="1007">
        <v>75000</v>
      </c>
      <c r="U3" s="1007">
        <v>80000</v>
      </c>
      <c r="V3" s="1007">
        <v>85000</v>
      </c>
      <c r="W3" s="1007">
        <v>90000</v>
      </c>
      <c r="X3" s="1007">
        <v>95000</v>
      </c>
      <c r="Y3" s="1008">
        <v>100000</v>
      </c>
    </row>
    <row r="4" spans="2:25" ht="39.950000000000003" customHeight="1">
      <c r="B4" s="1068" t="str">
        <f>VLOOKUP(C42,'Innova D (CAF)'!$B$5:$C$13,2,0)</f>
        <v>Engine Oil Mineral</v>
      </c>
      <c r="C4" s="1026">
        <f>VLOOKUP(C42,'Innova D (CAF)'!$B$5:$E$13,3,0)</f>
        <v>6.9</v>
      </c>
      <c r="D4" s="1027">
        <f>VLOOKUP(C42,'Innova D (CAF)'!$B$5:$E$13,4,0)</f>
        <v>325</v>
      </c>
      <c r="E4" s="1069"/>
      <c r="F4" s="1051"/>
      <c r="G4" s="1051" t="s">
        <v>286</v>
      </c>
      <c r="H4" s="1051"/>
      <c r="I4" s="1051" t="s">
        <v>286</v>
      </c>
      <c r="J4" s="1051"/>
      <c r="K4" s="1051" t="s">
        <v>286</v>
      </c>
      <c r="L4" s="1051"/>
      <c r="M4" s="1051" t="s">
        <v>286</v>
      </c>
      <c r="N4" s="1051"/>
      <c r="O4" s="1051" t="s">
        <v>286</v>
      </c>
      <c r="P4" s="1051"/>
      <c r="Q4" s="1051" t="s">
        <v>286</v>
      </c>
      <c r="R4" s="1051"/>
      <c r="S4" s="1051" t="s">
        <v>286</v>
      </c>
      <c r="T4" s="1051"/>
      <c r="U4" s="1051" t="s">
        <v>286</v>
      </c>
      <c r="V4" s="1051"/>
      <c r="W4" s="1051" t="s">
        <v>286</v>
      </c>
      <c r="X4" s="1051"/>
      <c r="Y4" s="1052" t="s">
        <v>286</v>
      </c>
    </row>
    <row r="5" spans="2:25" ht="39.950000000000003" customHeight="1">
      <c r="B5" s="1070" t="str">
        <f>VLOOKUP(C43,'Innova D (CAF)'!$B$5:$C$13,2,0)</f>
        <v>Engine Oil Filter</v>
      </c>
      <c r="C5" s="1031">
        <f>VLOOKUP(C43,'Innova D (CAF)'!$B$5:$E$13,3,0)</f>
        <v>1</v>
      </c>
      <c r="D5" s="1032">
        <f>VLOOKUP(C43,'Innova D (CAF)'!$B$5:$E$13,4,0)</f>
        <v>400.5</v>
      </c>
      <c r="E5" s="1071"/>
      <c r="F5" s="1054"/>
      <c r="G5" s="1054" t="s">
        <v>286</v>
      </c>
      <c r="H5" s="1054"/>
      <c r="I5" s="1054" t="s">
        <v>286</v>
      </c>
      <c r="J5" s="1054"/>
      <c r="K5" s="1054" t="s">
        <v>286</v>
      </c>
      <c r="L5" s="1054"/>
      <c r="M5" s="1054" t="s">
        <v>286</v>
      </c>
      <c r="N5" s="1054"/>
      <c r="O5" s="1054" t="s">
        <v>286</v>
      </c>
      <c r="P5" s="1054"/>
      <c r="Q5" s="1054" t="s">
        <v>286</v>
      </c>
      <c r="R5" s="1054"/>
      <c r="S5" s="1054" t="s">
        <v>286</v>
      </c>
      <c r="T5" s="1054"/>
      <c r="U5" s="1054" t="s">
        <v>286</v>
      </c>
      <c r="V5" s="1054"/>
      <c r="W5" s="1054" t="s">
        <v>286</v>
      </c>
      <c r="X5" s="1054"/>
      <c r="Y5" s="1055" t="s">
        <v>286</v>
      </c>
    </row>
    <row r="6" spans="2:25" ht="39.950000000000003" customHeight="1">
      <c r="B6" s="1070" t="str">
        <f>VLOOKUP(C44,'Innova D (CAF)'!$B$5:$C$13,2,0)</f>
        <v>Gasket Engine Oil Drain Plug</v>
      </c>
      <c r="C6" s="1031">
        <f>VLOOKUP(C44,'Innova D (CAF)'!$B$5:$E$13,3,0)</f>
        <v>1</v>
      </c>
      <c r="D6" s="1032">
        <f>VLOOKUP(C44,'Innova D (CAF)'!$B$5:$E$13,4,0)</f>
        <v>58</v>
      </c>
      <c r="E6" s="1071"/>
      <c r="F6" s="1054"/>
      <c r="G6" s="1054" t="s">
        <v>286</v>
      </c>
      <c r="H6" s="1054"/>
      <c r="I6" s="1054" t="s">
        <v>286</v>
      </c>
      <c r="J6" s="1054"/>
      <c r="K6" s="1054" t="s">
        <v>286</v>
      </c>
      <c r="L6" s="1054"/>
      <c r="M6" s="1054" t="s">
        <v>286</v>
      </c>
      <c r="N6" s="1054"/>
      <c r="O6" s="1054" t="s">
        <v>286</v>
      </c>
      <c r="P6" s="1054"/>
      <c r="Q6" s="1054" t="s">
        <v>286</v>
      </c>
      <c r="R6" s="1054"/>
      <c r="S6" s="1054" t="s">
        <v>286</v>
      </c>
      <c r="T6" s="1054"/>
      <c r="U6" s="1054" t="s">
        <v>286</v>
      </c>
      <c r="V6" s="1054"/>
      <c r="W6" s="1054" t="s">
        <v>286</v>
      </c>
      <c r="X6" s="1054"/>
      <c r="Y6" s="1055" t="s">
        <v>286</v>
      </c>
    </row>
    <row r="7" spans="2:25" ht="39.950000000000003" customHeight="1">
      <c r="B7" s="1070" t="str">
        <f>VLOOKUP(C45,'Innova D (CAF)'!$B$5:$C$13,2,0)</f>
        <v>Air Cleaner Filter</v>
      </c>
      <c r="C7" s="1031">
        <f>VLOOKUP(C45,'Innova D (CAF)'!$B$5:$E$13,3,0)</f>
        <v>1</v>
      </c>
      <c r="D7" s="1032">
        <f>VLOOKUP(C45,'Innova D (CAF)'!$B$5:$E$13,4,0)</f>
        <v>1710</v>
      </c>
      <c r="E7" s="1071"/>
      <c r="F7" s="1054" t="s">
        <v>576</v>
      </c>
      <c r="G7" s="1054" t="s">
        <v>576</v>
      </c>
      <c r="H7" s="1054" t="s">
        <v>576</v>
      </c>
      <c r="I7" s="1054" t="s">
        <v>576</v>
      </c>
      <c r="J7" s="1054" t="s">
        <v>576</v>
      </c>
      <c r="K7" s="1054" t="s">
        <v>286</v>
      </c>
      <c r="L7" s="1054" t="s">
        <v>576</v>
      </c>
      <c r="M7" s="1054" t="s">
        <v>576</v>
      </c>
      <c r="N7" s="1054" t="s">
        <v>576</v>
      </c>
      <c r="O7" s="1054" t="s">
        <v>576</v>
      </c>
      <c r="P7" s="1054" t="s">
        <v>576</v>
      </c>
      <c r="Q7" s="1054" t="s">
        <v>286</v>
      </c>
      <c r="R7" s="1054" t="s">
        <v>576</v>
      </c>
      <c r="S7" s="1054" t="s">
        <v>576</v>
      </c>
      <c r="T7" s="1054" t="s">
        <v>576</v>
      </c>
      <c r="U7" s="1054" t="s">
        <v>576</v>
      </c>
      <c r="V7" s="1054" t="s">
        <v>576</v>
      </c>
      <c r="W7" s="1054" t="s">
        <v>286</v>
      </c>
      <c r="X7" s="1054" t="s">
        <v>576</v>
      </c>
      <c r="Y7" s="1055" t="s">
        <v>576</v>
      </c>
    </row>
    <row r="8" spans="2:25" ht="39.950000000000003" customHeight="1">
      <c r="B8" s="1070" t="str">
        <f>VLOOKUP(C46,'Innova D (CAF)'!$B$5:$C$13,2,0)</f>
        <v>Air Conditioning Filter #</v>
      </c>
      <c r="C8" s="1031">
        <f>VLOOKUP(C46,'Innova D (CAF)'!$B$5:$E$13,3,0)</f>
        <v>1</v>
      </c>
      <c r="D8" s="1032">
        <f>VLOOKUP(C46,'Innova D (CAF)'!$B$5:$E$13,4,0)</f>
        <v>1482.5</v>
      </c>
      <c r="E8" s="1071"/>
      <c r="F8" s="1054"/>
      <c r="G8" s="1054"/>
      <c r="H8" s="1283" t="s">
        <v>577</v>
      </c>
      <c r="I8" s="1054"/>
      <c r="J8" s="1283" t="s">
        <v>577</v>
      </c>
      <c r="K8" s="1054" t="s">
        <v>286</v>
      </c>
      <c r="L8" s="1283" t="s">
        <v>577</v>
      </c>
      <c r="M8" s="1054"/>
      <c r="N8" s="1283" t="s">
        <v>577</v>
      </c>
      <c r="O8" s="1054"/>
      <c r="P8" s="1283" t="s">
        <v>577</v>
      </c>
      <c r="Q8" s="1054" t="s">
        <v>286</v>
      </c>
      <c r="R8" s="1283" t="s">
        <v>577</v>
      </c>
      <c r="S8" s="1054"/>
      <c r="T8" s="1283" t="s">
        <v>577</v>
      </c>
      <c r="U8" s="1054"/>
      <c r="V8" s="1283" t="s">
        <v>577</v>
      </c>
      <c r="W8" s="1054" t="s">
        <v>286</v>
      </c>
      <c r="X8" s="1283" t="s">
        <v>577</v>
      </c>
      <c r="Y8" s="1055"/>
    </row>
    <row r="9" spans="2:25" ht="39.950000000000003" customHeight="1">
      <c r="B9" s="1070" t="str">
        <f>VLOOKUP(C47,'Innova D (CAF)'!$B$5:$C$13,2,0)</f>
        <v>Super Long Life Coolant</v>
      </c>
      <c r="C9" s="1031">
        <f>VLOOKUP(C47,'Innova D (CAF)'!$B$5:$E$13,3,0)</f>
        <v>9.8000000000000007</v>
      </c>
      <c r="D9" s="1032">
        <f>VLOOKUP(C47,'Innova D (CAF)'!$B$5:$E$13,4,0)</f>
        <v>301</v>
      </c>
      <c r="E9" s="1071"/>
      <c r="F9" s="1054"/>
      <c r="G9" s="1054"/>
      <c r="H9" s="1284"/>
      <c r="I9" s="1054"/>
      <c r="J9" s="1284"/>
      <c r="K9" s="1054"/>
      <c r="L9" s="1284"/>
      <c r="M9" s="1054" t="s">
        <v>576</v>
      </c>
      <c r="N9" s="1284"/>
      <c r="O9" s="1054"/>
      <c r="P9" s="1284"/>
      <c r="Q9" s="1149"/>
      <c r="R9" s="1284"/>
      <c r="S9" s="1054"/>
      <c r="T9" s="1284"/>
      <c r="U9" s="1054" t="s">
        <v>576</v>
      </c>
      <c r="V9" s="1284"/>
      <c r="W9" s="1054"/>
      <c r="X9" s="1284"/>
      <c r="Y9" s="1072"/>
    </row>
    <row r="10" spans="2:25" ht="39.950000000000003" customHeight="1">
      <c r="B10" s="1070" t="str">
        <f>VLOOKUP(C48,'Innova D (CAF)'!$B$5:$C$13,2,0)</f>
        <v>Brake Fluid (250 ml)</v>
      </c>
      <c r="C10" s="1031">
        <f>VLOOKUP(C48,'Innova D (CAF)'!$B$5:$E$13,3,0)</f>
        <v>2</v>
      </c>
      <c r="D10" s="1032">
        <f>VLOOKUP(C48,'Innova D (CAF)'!$B$5:$E$13,4,0)</f>
        <v>172.5</v>
      </c>
      <c r="E10" s="1071"/>
      <c r="F10" s="1054"/>
      <c r="G10" s="1054"/>
      <c r="H10" s="1284"/>
      <c r="I10" s="1054"/>
      <c r="J10" s="1284"/>
      <c r="K10" s="1054"/>
      <c r="L10" s="1284"/>
      <c r="M10" s="1054" t="s">
        <v>286</v>
      </c>
      <c r="N10" s="1284"/>
      <c r="O10" s="1054"/>
      <c r="P10" s="1284"/>
      <c r="Q10" s="1149"/>
      <c r="R10" s="1284"/>
      <c r="S10" s="1054"/>
      <c r="T10" s="1284"/>
      <c r="U10" s="1054" t="s">
        <v>286</v>
      </c>
      <c r="V10" s="1284"/>
      <c r="W10" s="1054"/>
      <c r="X10" s="1284"/>
      <c r="Y10" s="1055"/>
    </row>
    <row r="11" spans="2:25" ht="39.950000000000003" customHeight="1">
      <c r="B11" s="1070" t="str">
        <f>VLOOKUP(C49,'Innova D (CAF)'!$B$5:$C$13,2,0)</f>
        <v>Differential Oil</v>
      </c>
      <c r="C11" s="1031">
        <f>VLOOKUP(C49,'Innova D (CAF)'!$B$5:$E$13,3,0)</f>
        <v>2.8</v>
      </c>
      <c r="D11" s="1032">
        <f>VLOOKUP(C49,'Innova D (CAF)'!$B$5:$E$13,4,0)</f>
        <v>315</v>
      </c>
      <c r="E11" s="1071"/>
      <c r="F11" s="1054"/>
      <c r="G11" s="1054"/>
      <c r="H11" s="1284"/>
      <c r="I11" s="1054"/>
      <c r="J11" s="1284"/>
      <c r="K11" s="1054"/>
      <c r="L11" s="1284"/>
      <c r="M11" s="1054" t="s">
        <v>286</v>
      </c>
      <c r="N11" s="1284"/>
      <c r="O11" s="1054"/>
      <c r="P11" s="1284"/>
      <c r="Q11" s="1149"/>
      <c r="R11" s="1284"/>
      <c r="S11" s="1054"/>
      <c r="T11" s="1284"/>
      <c r="U11" s="1054" t="s">
        <v>286</v>
      </c>
      <c r="V11" s="1284"/>
      <c r="W11" s="1054"/>
      <c r="X11" s="1284"/>
      <c r="Y11" s="1055"/>
    </row>
    <row r="12" spans="2:25" ht="39.950000000000003" customHeight="1">
      <c r="B12" s="1073" t="str">
        <f>VLOOKUP(C50,'Innova D (CAF)'!$B$5:$C$13,2,0)</f>
        <v>Filler &amp; Drain Plug Gasket</v>
      </c>
      <c r="C12" s="1036">
        <f>VLOOKUP(C50,'Innova D (CAF)'!$B$5:$E$13,3,0)</f>
        <v>2</v>
      </c>
      <c r="D12" s="1037">
        <f>VLOOKUP(C50,'Innova D (CAF)'!$B$5:$E$13,4,0)</f>
        <v>46.5</v>
      </c>
      <c r="E12" s="1074"/>
      <c r="F12" s="1057"/>
      <c r="G12" s="1057"/>
      <c r="H12" s="1285"/>
      <c r="I12" s="1057"/>
      <c r="J12" s="1285"/>
      <c r="K12" s="1057"/>
      <c r="L12" s="1285"/>
      <c r="M12" s="1057" t="s">
        <v>286</v>
      </c>
      <c r="N12" s="1285"/>
      <c r="O12" s="1057"/>
      <c r="P12" s="1285"/>
      <c r="Q12" s="1150"/>
      <c r="R12" s="1285"/>
      <c r="S12" s="1057"/>
      <c r="T12" s="1285"/>
      <c r="U12" s="1057" t="s">
        <v>286</v>
      </c>
      <c r="V12" s="1285"/>
      <c r="W12" s="1057"/>
      <c r="X12" s="1285"/>
      <c r="Y12" s="1058"/>
    </row>
    <row r="13" spans="2:25" ht="39.950000000000003" customHeight="1">
      <c r="B13" s="633" t="s">
        <v>289</v>
      </c>
      <c r="C13" s="1273" t="s">
        <v>290</v>
      </c>
      <c r="D13" s="1345"/>
      <c r="E13" s="958">
        <f>'Innova D (CAF)'!F15</f>
        <v>0</v>
      </c>
      <c r="F13" s="959">
        <f>'Innova D (CAF)'!G15</f>
        <v>0</v>
      </c>
      <c r="G13" s="959">
        <f>'Innova D (CAF)'!H15</f>
        <v>2701</v>
      </c>
      <c r="H13" s="1075">
        <f>'Innova D (CAF)'!I15</f>
        <v>0</v>
      </c>
      <c r="I13" s="1076">
        <f>'Innova D (CAF)'!J15</f>
        <v>2701</v>
      </c>
      <c r="J13" s="1075">
        <f>'Innova D (CAF)'!K15</f>
        <v>0</v>
      </c>
      <c r="K13" s="1075">
        <f>'Innova D (CAF)'!L15</f>
        <v>5893.5</v>
      </c>
      <c r="L13" s="1075">
        <f>'Innova D (CAF)'!M15</f>
        <v>0</v>
      </c>
      <c r="M13" s="1076">
        <f>'Innova D (CAF)'!N15</f>
        <v>4021</v>
      </c>
      <c r="N13" s="1075">
        <f>'Innova D (CAF)'!O15</f>
        <v>0</v>
      </c>
      <c r="O13" s="1075">
        <f>'Innova D (CAF)'!P15</f>
        <v>2701</v>
      </c>
      <c r="P13" s="1075">
        <f>'Innova D (CAF)'!Q15</f>
        <v>0</v>
      </c>
      <c r="Q13" s="1075">
        <f>'Innova D (CAF)'!R15</f>
        <v>5893.5</v>
      </c>
      <c r="R13" s="1075">
        <f>'Innova D (CAF)'!S15</f>
        <v>0</v>
      </c>
      <c r="S13" s="1075">
        <f>'Innova D (CAF)'!T15</f>
        <v>2701</v>
      </c>
      <c r="T13" s="1075">
        <f>'Innova D (CAF)'!U15</f>
        <v>0</v>
      </c>
      <c r="U13" s="1076">
        <f>'Innova D (CAF)'!V15</f>
        <v>4021</v>
      </c>
      <c r="V13" s="1075">
        <f>'Innova D (CAF)'!W15</f>
        <v>0</v>
      </c>
      <c r="W13" s="1075">
        <f>'Innova D (CAF)'!X15</f>
        <v>5893.5</v>
      </c>
      <c r="X13" s="1075">
        <f>'Innova D (CAF)'!Y15</f>
        <v>0</v>
      </c>
      <c r="Y13" s="1077">
        <f>'Innova D (CAF)'!Z15</f>
        <v>2701</v>
      </c>
    </row>
    <row r="14" spans="2:25" ht="39.950000000000003" customHeight="1">
      <c r="B14" s="1266" t="s">
        <v>636</v>
      </c>
      <c r="C14" s="1276" t="s">
        <v>150</v>
      </c>
      <c r="D14" s="1344"/>
      <c r="E14" s="895" t="str">
        <f>'Innova D (CAF)'!F16</f>
        <v>Free</v>
      </c>
      <c r="F14" s="889" t="str">
        <f>'Innova D (CAF)'!G16</f>
        <v>Free</v>
      </c>
      <c r="G14" s="889" t="str">
        <f>'Innova D (CAF)'!H16</f>
        <v>Free</v>
      </c>
      <c r="H14" s="1078">
        <f>'Innova D (CAF)'!I16</f>
        <v>1587.1</v>
      </c>
      <c r="I14" s="1043">
        <f>'Innova D (CAF)'!J16</f>
        <v>2678.6</v>
      </c>
      <c r="J14" s="1043">
        <f>'Innova D (CAF)'!K16</f>
        <v>1587.1</v>
      </c>
      <c r="K14" s="1078">
        <f>'Innova D (CAF)'!L16</f>
        <v>2678.6</v>
      </c>
      <c r="L14" s="1043">
        <f>'Innova D (CAF)'!M16</f>
        <v>1587.1</v>
      </c>
      <c r="M14" s="1043">
        <f>'Innova D (CAF)'!N16</f>
        <v>3138.7999999999997</v>
      </c>
      <c r="N14" s="1078">
        <f>'Innova D (CAF)'!O16</f>
        <v>1587.1</v>
      </c>
      <c r="O14" s="1043">
        <f>'Innova D (CAF)'!P16</f>
        <v>2678.6</v>
      </c>
      <c r="P14" s="1043">
        <f>'Innova D (CAF)'!Q16</f>
        <v>1587.1</v>
      </c>
      <c r="Q14" s="1078">
        <f>'Innova D (CAF)'!R16</f>
        <v>2678.6</v>
      </c>
      <c r="R14" s="1043">
        <f>'Innova D (CAF)'!S16</f>
        <v>1587.1</v>
      </c>
      <c r="S14" s="1043">
        <f>'Innova D (CAF)'!T16</f>
        <v>2678.6</v>
      </c>
      <c r="T14" s="1078">
        <f>'Innova D (CAF)'!U16</f>
        <v>1587.1</v>
      </c>
      <c r="U14" s="1043">
        <f>'Innova D (CAF)'!V16</f>
        <v>3138.7999999999997</v>
      </c>
      <c r="V14" s="1043">
        <f>'Innova D (CAF)'!W16</f>
        <v>1587.1</v>
      </c>
      <c r="W14" s="1078">
        <f>'Innova D (CAF)'!X16</f>
        <v>2678.6</v>
      </c>
      <c r="X14" s="1043">
        <f>'Innova D (CAF)'!Y16</f>
        <v>1587.1</v>
      </c>
      <c r="Y14" s="1044">
        <f>'Innova D (CAF)'!Z16</f>
        <v>2678.6</v>
      </c>
    </row>
    <row r="15" spans="2:25" ht="39.950000000000003" customHeight="1">
      <c r="B15" s="1305"/>
      <c r="C15" s="1278" t="s">
        <v>30</v>
      </c>
      <c r="D15" s="1343"/>
      <c r="E15" s="896" t="str">
        <f>'Innova D (CAF)'!F17</f>
        <v>-</v>
      </c>
      <c r="F15" s="888" t="str">
        <f>'Innova D (CAF)'!G17</f>
        <v>-</v>
      </c>
      <c r="G15" s="888">
        <f>'Innova D (CAF)'!H17</f>
        <v>2701</v>
      </c>
      <c r="H15" s="1023">
        <f>'Innova D (CAF)'!I17</f>
        <v>1587.1</v>
      </c>
      <c r="I15" s="1023">
        <f>'Innova D (CAF)'!J17</f>
        <v>5379.6</v>
      </c>
      <c r="J15" s="1079">
        <f>'Innova D (CAF)'!K17</f>
        <v>1587.1</v>
      </c>
      <c r="K15" s="1023">
        <f>'Innova D (CAF)'!L17</f>
        <v>8572.1</v>
      </c>
      <c r="L15" s="1023">
        <f>'Innova D (CAF)'!M17</f>
        <v>1587.1</v>
      </c>
      <c r="M15" s="1023">
        <f>'Innova D (CAF)'!N17</f>
        <v>7159.7999999999993</v>
      </c>
      <c r="N15" s="1023">
        <f>'Innova D (CAF)'!O17</f>
        <v>1587.1</v>
      </c>
      <c r="O15" s="1079">
        <f>'Innova D (CAF)'!P17</f>
        <v>5379.6</v>
      </c>
      <c r="P15" s="1023">
        <f>'Innova D (CAF)'!Q17</f>
        <v>1587.1</v>
      </c>
      <c r="Q15" s="1023">
        <f>'Innova D (CAF)'!R17</f>
        <v>8572.1</v>
      </c>
      <c r="R15" s="1023">
        <f>'Innova D (CAF)'!S17</f>
        <v>1587.1</v>
      </c>
      <c r="S15" s="1023">
        <f>'Innova D (CAF)'!T17</f>
        <v>5379.6</v>
      </c>
      <c r="T15" s="1079">
        <f>'Innova D (CAF)'!U17</f>
        <v>1587.1</v>
      </c>
      <c r="U15" s="1023">
        <f>'Innova D (CAF)'!V17</f>
        <v>7159.7999999999993</v>
      </c>
      <c r="V15" s="1023">
        <f>'Innova D (CAF)'!W17</f>
        <v>1587.1</v>
      </c>
      <c r="W15" s="1023">
        <f>'Innova D (CAF)'!X17</f>
        <v>8572.1</v>
      </c>
      <c r="X15" s="1023">
        <f>'Innova D (CAF)'!Y17</f>
        <v>1587.1</v>
      </c>
      <c r="Y15" s="1080">
        <f>'Innova D (CAF)'!Z17</f>
        <v>5379.6</v>
      </c>
    </row>
    <row r="16" spans="2:25" ht="15" customHeight="1">
      <c r="B16" s="1204"/>
      <c r="G16" s="862"/>
      <c r="H16" s="862"/>
      <c r="I16" s="860"/>
      <c r="J16" s="860"/>
      <c r="K16" s="860"/>
    </row>
    <row r="17" spans="2:25" s="1005" customFormat="1" ht="35.1" customHeight="1">
      <c r="B17" s="1045" t="s">
        <v>588</v>
      </c>
      <c r="C17" s="1046"/>
      <c r="D17" s="1046"/>
      <c r="E17" s="1046"/>
      <c r="F17" s="1047"/>
      <c r="G17" s="1047"/>
      <c r="H17" s="1047"/>
      <c r="I17" s="1048"/>
      <c r="J17" s="1048"/>
      <c r="K17" s="1047"/>
      <c r="L17" s="1047"/>
      <c r="M17" s="1047"/>
      <c r="N17" s="1049"/>
      <c r="O17" s="1048"/>
      <c r="P17" s="1048"/>
      <c r="Q17" s="1048"/>
      <c r="R17" s="1048"/>
      <c r="S17" s="1048"/>
      <c r="T17" s="1048"/>
      <c r="U17" s="1047"/>
      <c r="V17" s="1047"/>
      <c r="W17" s="1048"/>
      <c r="X17" s="1048"/>
      <c r="Y17" s="1048"/>
    </row>
    <row r="18" spans="2:25" ht="7.5" customHeight="1">
      <c r="B18" s="878"/>
      <c r="C18" s="873"/>
      <c r="D18" s="873"/>
      <c r="E18" s="873"/>
      <c r="F18" s="874"/>
      <c r="G18" s="874"/>
      <c r="H18" s="874"/>
      <c r="I18" s="875"/>
      <c r="J18" s="875"/>
      <c r="K18" s="874"/>
      <c r="L18" s="874"/>
      <c r="M18" s="874"/>
      <c r="N18" s="872"/>
      <c r="O18" s="875"/>
      <c r="P18" s="875"/>
      <c r="Q18" s="875"/>
      <c r="R18" s="875"/>
      <c r="S18" s="875"/>
      <c r="T18" s="875"/>
      <c r="U18" s="882"/>
      <c r="V18" s="874"/>
      <c r="W18" s="875"/>
      <c r="X18" s="875"/>
      <c r="Y18" s="875"/>
    </row>
    <row r="19" spans="2:25" ht="39.950000000000003" customHeight="1">
      <c r="B19" s="1296" t="s">
        <v>282</v>
      </c>
      <c r="C19" s="1289" t="s">
        <v>279</v>
      </c>
      <c r="D19" s="1289" t="s">
        <v>280</v>
      </c>
      <c r="E19" s="1291" t="s">
        <v>569</v>
      </c>
      <c r="F19" s="1292"/>
      <c r="G19" s="1292"/>
      <c r="H19" s="1292"/>
      <c r="I19" s="1292"/>
      <c r="J19" s="1292"/>
      <c r="K19" s="1292"/>
      <c r="L19" s="1292"/>
      <c r="M19" s="1292"/>
      <c r="N19" s="1292"/>
      <c r="O19" s="1292"/>
      <c r="P19" s="1292"/>
      <c r="Q19" s="1292"/>
      <c r="R19" s="1292"/>
      <c r="S19" s="1292"/>
      <c r="T19" s="1292"/>
      <c r="U19" s="1292"/>
      <c r="V19" s="1292"/>
      <c r="W19" s="1292"/>
      <c r="X19" s="1292"/>
      <c r="Y19" s="1293"/>
    </row>
    <row r="20" spans="2:25" ht="39.950000000000003" customHeight="1">
      <c r="B20" s="1297"/>
      <c r="C20" s="1302"/>
      <c r="D20" s="1302"/>
      <c r="E20" s="1007">
        <v>1000</v>
      </c>
      <c r="F20" s="1007">
        <v>5000</v>
      </c>
      <c r="G20" s="1007">
        <v>10000</v>
      </c>
      <c r="H20" s="1007">
        <v>15000</v>
      </c>
      <c r="I20" s="1007">
        <v>20000</v>
      </c>
      <c r="J20" s="1007">
        <v>25000</v>
      </c>
      <c r="K20" s="1007">
        <v>30000</v>
      </c>
      <c r="L20" s="1007">
        <v>35000</v>
      </c>
      <c r="M20" s="1007">
        <v>40000</v>
      </c>
      <c r="N20" s="1007">
        <v>45000</v>
      </c>
      <c r="O20" s="1007">
        <v>50000</v>
      </c>
      <c r="P20" s="1007">
        <v>55000</v>
      </c>
      <c r="Q20" s="1007">
        <v>60000</v>
      </c>
      <c r="R20" s="1007">
        <v>65000</v>
      </c>
      <c r="S20" s="1007">
        <v>70000</v>
      </c>
      <c r="T20" s="1007">
        <v>75000</v>
      </c>
      <c r="U20" s="1007">
        <v>80000</v>
      </c>
      <c r="V20" s="1007">
        <v>85000</v>
      </c>
      <c r="W20" s="1007">
        <v>90000</v>
      </c>
      <c r="X20" s="1007">
        <v>95000</v>
      </c>
      <c r="Y20" s="1008">
        <v>100000</v>
      </c>
    </row>
    <row r="21" spans="2:25" ht="39.950000000000003" customHeight="1">
      <c r="B21" s="1081" t="s">
        <v>589</v>
      </c>
      <c r="C21" s="1026">
        <v>1</v>
      </c>
      <c r="D21" s="1027">
        <f>D8</f>
        <v>1482.5</v>
      </c>
      <c r="E21" s="1051" t="s">
        <v>225</v>
      </c>
      <c r="F21" s="1051" t="s">
        <v>225</v>
      </c>
      <c r="G21" s="1051" t="s">
        <v>225</v>
      </c>
      <c r="H21" s="1051" t="s">
        <v>286</v>
      </c>
      <c r="I21" s="1051" t="s">
        <v>225</v>
      </c>
      <c r="J21" s="1051" t="s">
        <v>286</v>
      </c>
      <c r="K21" s="1051" t="s">
        <v>225</v>
      </c>
      <c r="L21" s="1051" t="s">
        <v>286</v>
      </c>
      <c r="M21" s="1051" t="s">
        <v>225</v>
      </c>
      <c r="N21" s="1051" t="s">
        <v>286</v>
      </c>
      <c r="O21" s="1051" t="s">
        <v>225</v>
      </c>
      <c r="P21" s="1051" t="s">
        <v>286</v>
      </c>
      <c r="Q21" s="1051" t="s">
        <v>225</v>
      </c>
      <c r="R21" s="1051" t="s">
        <v>286</v>
      </c>
      <c r="S21" s="1051" t="s">
        <v>225</v>
      </c>
      <c r="T21" s="1051" t="s">
        <v>286</v>
      </c>
      <c r="U21" s="1051" t="s">
        <v>225</v>
      </c>
      <c r="V21" s="1051" t="s">
        <v>286</v>
      </c>
      <c r="W21" s="1051" t="s">
        <v>225</v>
      </c>
      <c r="X21" s="1051" t="s">
        <v>286</v>
      </c>
      <c r="Y21" s="1052" t="s">
        <v>225</v>
      </c>
    </row>
    <row r="22" spans="2:25" ht="39.950000000000003" customHeight="1">
      <c r="B22" s="1346" t="s">
        <v>290</v>
      </c>
      <c r="C22" s="1347"/>
      <c r="D22" s="1348"/>
      <c r="E22" s="1054" t="s">
        <v>225</v>
      </c>
      <c r="F22" s="1054" t="s">
        <v>225</v>
      </c>
      <c r="G22" s="1054" t="s">
        <v>225</v>
      </c>
      <c r="H22" s="1082">
        <f>D21</f>
        <v>1482.5</v>
      </c>
      <c r="I22" s="1082" t="s">
        <v>225</v>
      </c>
      <c r="J22" s="1082">
        <f>H22</f>
        <v>1482.5</v>
      </c>
      <c r="K22" s="1082" t="s">
        <v>225</v>
      </c>
      <c r="L22" s="1082">
        <f>J22</f>
        <v>1482.5</v>
      </c>
      <c r="M22" s="1082" t="s">
        <v>225</v>
      </c>
      <c r="N22" s="1082">
        <f>L22</f>
        <v>1482.5</v>
      </c>
      <c r="O22" s="1082" t="s">
        <v>225</v>
      </c>
      <c r="P22" s="1082">
        <f>N22</f>
        <v>1482.5</v>
      </c>
      <c r="Q22" s="1082" t="s">
        <v>225</v>
      </c>
      <c r="R22" s="1082">
        <f>P22</f>
        <v>1482.5</v>
      </c>
      <c r="S22" s="1082" t="s">
        <v>225</v>
      </c>
      <c r="T22" s="1082">
        <f>R22</f>
        <v>1482.5</v>
      </c>
      <c r="U22" s="1082" t="s">
        <v>225</v>
      </c>
      <c r="V22" s="1082">
        <f>T22</f>
        <v>1482.5</v>
      </c>
      <c r="W22" s="1082" t="s">
        <v>225</v>
      </c>
      <c r="X22" s="1082">
        <f>V22</f>
        <v>1482.5</v>
      </c>
      <c r="Y22" s="1083" t="s">
        <v>225</v>
      </c>
    </row>
    <row r="23" spans="2:25" ht="16.5" customHeight="1">
      <c r="B23" s="1205" t="str">
        <f>MRP!A162</f>
        <v>Price applicable from 1st Oct 2019 [All prices are inclusive of Tax]</v>
      </c>
      <c r="C23" s="884"/>
      <c r="D23" s="884"/>
      <c r="E23" s="884"/>
      <c r="F23" s="882"/>
      <c r="G23" s="882"/>
      <c r="H23" s="882"/>
      <c r="I23" s="883"/>
      <c r="J23" s="883"/>
      <c r="K23" s="883"/>
      <c r="L23" s="883"/>
      <c r="M23" s="883"/>
      <c r="N23" s="883"/>
      <c r="O23" s="883"/>
      <c r="P23" s="883"/>
      <c r="Q23" s="883"/>
      <c r="R23" s="883"/>
      <c r="S23" s="883"/>
      <c r="T23" s="883"/>
      <c r="U23" s="883"/>
      <c r="V23" s="883"/>
      <c r="W23" s="883"/>
      <c r="X23" s="883"/>
      <c r="Y23" s="883"/>
    </row>
    <row r="24" spans="2:25" ht="16.5" customHeight="1">
      <c r="B24" s="901" t="s">
        <v>573</v>
      </c>
      <c r="C24" s="884"/>
      <c r="D24" s="884"/>
      <c r="E24" s="884"/>
      <c r="F24" s="882"/>
      <c r="G24" s="882"/>
      <c r="H24" s="882"/>
      <c r="I24" s="883"/>
      <c r="J24" s="883"/>
      <c r="K24" s="883"/>
      <c r="L24" s="883"/>
      <c r="M24" s="883"/>
      <c r="N24" s="883"/>
      <c r="O24" s="883"/>
      <c r="P24" s="883"/>
      <c r="Q24" s="883"/>
      <c r="R24" s="883"/>
      <c r="S24" s="883"/>
      <c r="T24" s="883"/>
      <c r="U24" s="883"/>
      <c r="V24" s="883"/>
      <c r="W24" s="883"/>
      <c r="X24" s="883"/>
      <c r="Y24" s="883"/>
    </row>
    <row r="25" spans="2:25" ht="16.5" customHeight="1">
      <c r="B25" s="1203" t="s">
        <v>644</v>
      </c>
      <c r="C25" s="884"/>
      <c r="D25" s="884"/>
      <c r="E25" s="884"/>
      <c r="F25" s="882"/>
      <c r="G25" s="882"/>
      <c r="H25" s="882"/>
      <c r="I25" s="883"/>
      <c r="J25" s="883"/>
      <c r="K25" s="885"/>
      <c r="L25" s="883"/>
      <c r="M25" s="883"/>
      <c r="N25" s="875"/>
      <c r="O25" s="882"/>
      <c r="P25" s="885"/>
      <c r="Q25" s="885"/>
      <c r="R25" s="883"/>
      <c r="S25" s="883"/>
      <c r="T25" s="885"/>
      <c r="U25" s="883"/>
      <c r="V25" s="883"/>
      <c r="W25" s="883"/>
      <c r="X25" s="883"/>
      <c r="Y25" s="883"/>
    </row>
    <row r="26" spans="2:25" ht="16.5" customHeight="1">
      <c r="B26" s="1147" t="s">
        <v>608</v>
      </c>
      <c r="C26" s="884"/>
      <c r="D26" s="884"/>
      <c r="E26" s="884"/>
      <c r="F26" s="882"/>
      <c r="G26" s="882"/>
      <c r="H26" s="882"/>
      <c r="I26" s="883"/>
      <c r="J26" s="883"/>
      <c r="K26" s="883"/>
      <c r="L26" s="883"/>
      <c r="M26" s="883"/>
      <c r="N26" s="883"/>
      <c r="O26" s="882"/>
      <c r="P26" s="883"/>
      <c r="Q26" s="883"/>
      <c r="R26" s="883"/>
      <c r="S26" s="883"/>
      <c r="T26" s="883"/>
      <c r="U26" s="883"/>
      <c r="V26" s="883"/>
      <c r="W26" s="883"/>
      <c r="X26" s="883"/>
      <c r="Y26" s="883"/>
    </row>
    <row r="27" spans="2:25" ht="16.5" customHeight="1">
      <c r="B27" s="1207" t="s">
        <v>642</v>
      </c>
      <c r="C27" s="884"/>
      <c r="D27" s="884"/>
      <c r="E27" s="884"/>
      <c r="F27" s="882"/>
      <c r="G27" s="882"/>
      <c r="H27" s="882"/>
      <c r="I27" s="883"/>
      <c r="J27" s="883"/>
      <c r="K27" s="883"/>
      <c r="L27" s="883"/>
      <c r="M27" s="883"/>
      <c r="N27" s="883"/>
      <c r="O27" s="883"/>
      <c r="P27" s="883"/>
      <c r="Q27" s="883"/>
      <c r="R27" s="883"/>
      <c r="S27" s="883"/>
      <c r="T27" s="883"/>
      <c r="U27" s="883"/>
      <c r="V27" s="883"/>
      <c r="W27" s="883"/>
      <c r="X27" s="883"/>
      <c r="Y27" s="883"/>
    </row>
    <row r="28" spans="2:25" ht="16.5" customHeight="1">
      <c r="B28" s="1143"/>
      <c r="C28" s="884"/>
      <c r="D28" s="884"/>
      <c r="E28" s="884"/>
      <c r="F28" s="882"/>
      <c r="G28" s="882"/>
      <c r="H28" s="882"/>
      <c r="I28" s="883"/>
      <c r="J28" s="883"/>
      <c r="K28" s="883"/>
      <c r="L28" s="883"/>
      <c r="M28" s="883"/>
      <c r="N28" s="883"/>
      <c r="O28" s="883"/>
      <c r="P28" s="883"/>
      <c r="Q28" s="883"/>
      <c r="R28" s="883"/>
      <c r="S28" s="883"/>
      <c r="T28" s="883"/>
      <c r="U28" s="883"/>
      <c r="V28" s="883"/>
      <c r="W28" s="883"/>
      <c r="X28" s="883"/>
      <c r="Y28" s="883"/>
    </row>
    <row r="29" spans="2:25" ht="16.5" customHeight="1">
      <c r="B29" s="881"/>
      <c r="C29" s="884"/>
      <c r="D29" s="884"/>
      <c r="E29" s="884"/>
      <c r="F29" s="882"/>
      <c r="G29" s="882"/>
      <c r="H29" s="882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  <c r="Y29" s="883"/>
    </row>
    <row r="30" spans="2:25" ht="16.5" customHeight="1">
      <c r="B30" s="881" t="str">
        <f>MRP!A163</f>
        <v>* Terms &amp; Conditions Apply (COM value is for vehicle running up to 1 lakh km)</v>
      </c>
      <c r="C30" s="884"/>
      <c r="D30" s="881"/>
      <c r="E30" s="884"/>
      <c r="F30" s="882"/>
      <c r="G30" s="882"/>
      <c r="H30" s="882"/>
      <c r="I30" s="883"/>
      <c r="J30" s="883"/>
      <c r="K30" s="883"/>
      <c r="L30" s="883"/>
      <c r="M30" s="883"/>
      <c r="N30" s="883"/>
      <c r="O30" s="883"/>
      <c r="P30" s="883"/>
      <c r="Q30" s="883"/>
      <c r="R30" s="883"/>
      <c r="S30" s="883"/>
      <c r="T30" s="883"/>
      <c r="U30" s="883"/>
      <c r="V30" s="883"/>
      <c r="W30" s="883"/>
      <c r="X30" s="883"/>
      <c r="Y30" s="883"/>
    </row>
    <row r="31" spans="2:25" ht="16.5" customHeight="1">
      <c r="B31" s="881" t="s">
        <v>574</v>
      </c>
      <c r="D31" s="881" t="s">
        <v>578</v>
      </c>
      <c r="G31" s="862"/>
      <c r="H31" s="862"/>
      <c r="I31" s="862"/>
      <c r="J31" s="862"/>
      <c r="K31" s="862"/>
    </row>
    <row r="32" spans="2:25" ht="16.5" customHeight="1">
      <c r="B32" s="285"/>
      <c r="G32" s="862"/>
      <c r="H32" s="862"/>
      <c r="I32" s="862"/>
      <c r="J32" s="862"/>
      <c r="K32" s="862"/>
    </row>
    <row r="33" spans="2:11" ht="16.5" customHeight="1">
      <c r="B33" s="285"/>
      <c r="G33" s="862"/>
      <c r="H33" s="862"/>
      <c r="I33" s="862"/>
      <c r="J33" s="862"/>
      <c r="K33" s="862"/>
    </row>
    <row r="34" spans="2:11" ht="16.5" customHeight="1">
      <c r="B34" s="285"/>
      <c r="G34" s="862"/>
      <c r="H34" s="862"/>
      <c r="I34" s="862"/>
      <c r="J34" s="862"/>
      <c r="K34" s="862"/>
    </row>
    <row r="35" spans="2:11" ht="16.5" customHeight="1">
      <c r="B35" s="285"/>
      <c r="G35" s="862"/>
      <c r="H35" s="862"/>
      <c r="I35" s="862"/>
      <c r="J35" s="862"/>
      <c r="K35" s="862"/>
    </row>
    <row r="36" spans="2:11" ht="16.5" customHeight="1">
      <c r="B36" s="285"/>
      <c r="G36" s="862"/>
      <c r="H36" s="862"/>
      <c r="I36" s="862"/>
      <c r="J36" s="862"/>
      <c r="K36" s="862"/>
    </row>
    <row r="37" spans="2:11" ht="16.5" customHeight="1">
      <c r="B37" s="285"/>
      <c r="G37" s="862"/>
      <c r="H37" s="862"/>
      <c r="I37" s="862"/>
      <c r="J37" s="862"/>
      <c r="K37" s="862"/>
    </row>
    <row r="38" spans="2:11" ht="16.5" customHeight="1">
      <c r="F38" s="271"/>
      <c r="G38" s="271"/>
      <c r="H38" s="271"/>
      <c r="I38" s="271"/>
      <c r="J38" s="1256"/>
      <c r="K38" s="1256"/>
    </row>
    <row r="39" spans="2:11">
      <c r="B39" s="634"/>
    </row>
    <row r="40" spans="2:11">
      <c r="B40" s="634"/>
    </row>
    <row r="41" spans="2:11">
      <c r="B41" s="635"/>
      <c r="C41" s="509" t="s">
        <v>261</v>
      </c>
    </row>
    <row r="42" spans="2:11">
      <c r="C42" s="266" t="s">
        <v>163</v>
      </c>
    </row>
    <row r="43" spans="2:11">
      <c r="B43" s="1257"/>
      <c r="C43" s="266" t="s">
        <v>162</v>
      </c>
    </row>
    <row r="44" spans="2:11">
      <c r="B44" s="1257"/>
      <c r="C44" s="266" t="s">
        <v>165</v>
      </c>
    </row>
    <row r="45" spans="2:11">
      <c r="B45" s="1257"/>
      <c r="C45" s="266" t="s">
        <v>155</v>
      </c>
    </row>
    <row r="46" spans="2:11">
      <c r="C46" s="266" t="s">
        <v>191</v>
      </c>
    </row>
    <row r="47" spans="2:11">
      <c r="C47" s="266" t="s">
        <v>168</v>
      </c>
    </row>
    <row r="48" spans="2:11">
      <c r="C48" s="266" t="s">
        <v>169</v>
      </c>
    </row>
    <row r="49" spans="3:3">
      <c r="C49" s="266" t="s">
        <v>172</v>
      </c>
    </row>
    <row r="50" spans="3:3">
      <c r="C50" s="266" t="s">
        <v>209</v>
      </c>
    </row>
    <row r="51" spans="3:3">
      <c r="C51" s="266" t="s">
        <v>170</v>
      </c>
    </row>
    <row r="65" spans="2:59" s="5" customFormat="1" ht="18">
      <c r="B65" s="13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</row>
    <row r="66" spans="2:59" s="5" customFormat="1" ht="18">
      <c r="B66" s="6"/>
    </row>
    <row r="67" spans="2:59" s="5" customFormat="1" ht="54">
      <c r="B67" s="636" t="s">
        <v>3</v>
      </c>
      <c r="C67" s="289" t="s">
        <v>15</v>
      </c>
      <c r="D67" s="290" t="s">
        <v>315</v>
      </c>
      <c r="E67" s="290"/>
      <c r="F67" s="1233" t="s">
        <v>317</v>
      </c>
      <c r="G67" s="1234"/>
      <c r="H67" s="1234"/>
      <c r="I67" s="1234"/>
      <c r="J67" s="1234"/>
      <c r="K67" s="1234"/>
      <c r="L67" s="1234"/>
      <c r="M67" s="1234"/>
      <c r="N67" s="1234"/>
      <c r="O67" s="1234"/>
      <c r="P67" s="1234"/>
      <c r="Q67" s="1234"/>
      <c r="R67" s="1234"/>
      <c r="S67" s="1234"/>
      <c r="T67" s="1234"/>
      <c r="U67" s="1234"/>
      <c r="V67" s="1234"/>
      <c r="W67" s="1234"/>
      <c r="X67" s="1234"/>
      <c r="Y67" s="1234"/>
      <c r="Z67" s="1234"/>
      <c r="AA67" s="1234"/>
      <c r="AB67" s="1234"/>
      <c r="AC67" s="1234"/>
      <c r="AD67" s="1234"/>
      <c r="AE67" s="1234"/>
      <c r="AF67" s="1234"/>
      <c r="AG67" s="1234"/>
      <c r="AH67" s="1234"/>
      <c r="AI67" s="1234"/>
      <c r="AJ67" s="1234"/>
      <c r="AK67" s="1234"/>
      <c r="AL67" s="1234"/>
      <c r="AM67" s="1234"/>
      <c r="AN67" s="1234"/>
      <c r="AO67" s="1234"/>
      <c r="AP67" s="1234"/>
      <c r="AQ67" s="1234"/>
      <c r="AR67" s="1234"/>
      <c r="AS67" s="1234"/>
      <c r="AT67" s="1234"/>
      <c r="AU67" s="1234"/>
      <c r="AV67" s="1234"/>
      <c r="AW67" s="1234"/>
      <c r="AX67" s="1234"/>
      <c r="AY67" s="1234"/>
      <c r="AZ67" s="1234"/>
      <c r="BA67" s="1234"/>
      <c r="BB67" s="1234"/>
      <c r="BC67" s="1234"/>
      <c r="BD67" s="1234"/>
      <c r="BE67" s="1234"/>
      <c r="BF67" s="1234"/>
      <c r="BG67" s="1235"/>
    </row>
    <row r="68" spans="2:59" s="5" customFormat="1" ht="18">
      <c r="B68" s="13"/>
      <c r="C68" s="7"/>
      <c r="D68" s="7"/>
      <c r="E68" s="7"/>
      <c r="F68" s="291">
        <v>1000</v>
      </c>
      <c r="G68" s="291">
        <v>5000</v>
      </c>
      <c r="H68" s="291">
        <v>10000</v>
      </c>
      <c r="I68" s="291">
        <v>15000</v>
      </c>
      <c r="J68" s="291">
        <v>20000</v>
      </c>
      <c r="K68" s="291">
        <v>25000</v>
      </c>
      <c r="L68" s="291">
        <v>30000</v>
      </c>
      <c r="M68" s="291">
        <v>35000</v>
      </c>
      <c r="N68" s="291">
        <v>40000</v>
      </c>
      <c r="O68" s="291">
        <v>45000</v>
      </c>
      <c r="P68" s="291">
        <v>50000</v>
      </c>
      <c r="Q68" s="291"/>
      <c r="R68" s="291">
        <v>60000</v>
      </c>
      <c r="S68" s="291">
        <v>65000</v>
      </c>
      <c r="T68" s="291">
        <v>70000</v>
      </c>
      <c r="U68" s="291">
        <v>75000</v>
      </c>
      <c r="V68" s="291">
        <v>80000</v>
      </c>
      <c r="W68" s="291">
        <v>85000</v>
      </c>
      <c r="X68" s="291">
        <v>90000</v>
      </c>
      <c r="Y68" s="291">
        <v>95000</v>
      </c>
      <c r="Z68" s="291">
        <v>135000</v>
      </c>
      <c r="AA68" s="291">
        <v>140000</v>
      </c>
      <c r="AB68" s="291">
        <v>145000</v>
      </c>
      <c r="AC68" s="291">
        <v>150000</v>
      </c>
      <c r="AD68" s="291">
        <v>155000</v>
      </c>
      <c r="AE68" s="291">
        <v>160000</v>
      </c>
      <c r="AF68" s="291">
        <v>165000</v>
      </c>
      <c r="AG68" s="291">
        <v>170000</v>
      </c>
      <c r="AH68" s="291">
        <v>175000</v>
      </c>
      <c r="AI68" s="291">
        <v>180000</v>
      </c>
      <c r="AJ68" s="291">
        <v>185000</v>
      </c>
      <c r="AK68" s="291">
        <v>190000</v>
      </c>
      <c r="AL68" s="291">
        <v>195000</v>
      </c>
      <c r="AM68" s="291">
        <v>200000</v>
      </c>
      <c r="AN68" s="291">
        <v>205000</v>
      </c>
      <c r="AO68" s="291">
        <v>210000</v>
      </c>
      <c r="AP68" s="291">
        <v>215000</v>
      </c>
      <c r="AQ68" s="291">
        <v>220000</v>
      </c>
      <c r="AR68" s="291">
        <v>225000</v>
      </c>
      <c r="AS68" s="291">
        <v>230000</v>
      </c>
      <c r="AT68" s="291">
        <v>235000</v>
      </c>
      <c r="AU68" s="291">
        <v>240000</v>
      </c>
      <c r="AV68" s="291">
        <v>245000</v>
      </c>
      <c r="AW68" s="291">
        <v>250000</v>
      </c>
      <c r="AX68" s="291">
        <v>255000</v>
      </c>
      <c r="AY68" s="291">
        <v>260000</v>
      </c>
      <c r="AZ68" s="291">
        <v>265000</v>
      </c>
      <c r="BA68" s="291">
        <v>270000</v>
      </c>
      <c r="BB68" s="291">
        <v>275000</v>
      </c>
      <c r="BC68" s="291">
        <v>280000</v>
      </c>
      <c r="BD68" s="291">
        <v>285000</v>
      </c>
      <c r="BE68" s="291">
        <v>290000</v>
      </c>
      <c r="BF68" s="291">
        <v>295000</v>
      </c>
      <c r="BG68" s="291">
        <v>300000</v>
      </c>
    </row>
    <row r="69" spans="2:59" s="5" customFormat="1" ht="18">
      <c r="B69" s="13"/>
      <c r="C69" s="7"/>
      <c r="D69" s="7"/>
      <c r="E69" s="7"/>
      <c r="F69" s="7"/>
      <c r="G69" s="7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</row>
    <row r="70" spans="2:59" s="5" customFormat="1" ht="18">
      <c r="B70" s="33">
        <f>[3]Master!A61</f>
        <v>0</v>
      </c>
      <c r="C70" s="1" t="e">
        <f>VLOOKUP(B70,[3]Master!$A$13:$D$37,2,0)</f>
        <v>#N/A</v>
      </c>
      <c r="D70" s="3">
        <v>6.9</v>
      </c>
      <c r="E70" s="3"/>
      <c r="F70" s="25"/>
      <c r="G70" s="25"/>
      <c r="H70" s="16" t="e">
        <f>#REF!*#REF!</f>
        <v>#REF!</v>
      </c>
      <c r="I70" s="16"/>
      <c r="J70" s="16" t="e">
        <f>#REF!*#REF!</f>
        <v>#REF!</v>
      </c>
      <c r="K70" s="16"/>
      <c r="L70" s="16" t="e">
        <f>#REF!*#REF!</f>
        <v>#REF!</v>
      </c>
      <c r="M70" s="16"/>
      <c r="N70" s="16" t="e">
        <f>#REF!*#REF!</f>
        <v>#REF!</v>
      </c>
      <c r="O70" s="16"/>
      <c r="P70" s="16" t="e">
        <f>#REF!*#REF!</f>
        <v>#REF!</v>
      </c>
      <c r="Q70" s="16"/>
      <c r="R70" s="16" t="e">
        <f>#REF!*#REF!</f>
        <v>#REF!</v>
      </c>
      <c r="S70" s="16"/>
      <c r="T70" s="16" t="e">
        <f>#REF!*#REF!</f>
        <v>#REF!</v>
      </c>
      <c r="U70" s="16"/>
      <c r="V70" s="16" t="e">
        <f>#REF!*#REF!</f>
        <v>#REF!</v>
      </c>
      <c r="W70" s="16"/>
      <c r="X70" s="16" t="e">
        <f>#REF!*#REF!</f>
        <v>#REF!</v>
      </c>
      <c r="Y70" s="16"/>
      <c r="Z70" s="16"/>
      <c r="AA70" s="16" t="e">
        <f>#REF!*#REF!</f>
        <v>#REF!</v>
      </c>
      <c r="AB70" s="16"/>
      <c r="AC70" s="16" t="e">
        <f>#REF!*#REF!</f>
        <v>#REF!</v>
      </c>
      <c r="AD70" s="16"/>
      <c r="AE70" s="16" t="e">
        <f>#REF!*#REF!</f>
        <v>#REF!</v>
      </c>
      <c r="AF70" s="16"/>
      <c r="AG70" s="16" t="e">
        <f>#REF!*#REF!</f>
        <v>#REF!</v>
      </c>
      <c r="AH70" s="16"/>
      <c r="AI70" s="16" t="e">
        <f>#REF!*#REF!</f>
        <v>#REF!</v>
      </c>
      <c r="AJ70" s="16"/>
      <c r="AK70" s="16" t="e">
        <f>#REF!*#REF!</f>
        <v>#REF!</v>
      </c>
      <c r="AL70" s="16"/>
      <c r="AM70" s="16" t="e">
        <f>#REF!*#REF!</f>
        <v>#REF!</v>
      </c>
      <c r="AN70" s="16"/>
      <c r="AO70" s="16" t="e">
        <f>#REF!*#REF!</f>
        <v>#REF!</v>
      </c>
      <c r="AP70" s="16"/>
      <c r="AQ70" s="16" t="e">
        <f>#REF!*#REF!</f>
        <v>#REF!</v>
      </c>
      <c r="AR70" s="16"/>
      <c r="AS70" s="16" t="e">
        <f>#REF!*#REF!</f>
        <v>#REF!</v>
      </c>
      <c r="AT70" s="16"/>
      <c r="AU70" s="16" t="e">
        <f>#REF!*#REF!</f>
        <v>#REF!</v>
      </c>
      <c r="AV70" s="16"/>
      <c r="AW70" s="16" t="e">
        <f>#REF!*#REF!</f>
        <v>#REF!</v>
      </c>
      <c r="AX70" s="16"/>
      <c r="AY70" s="16" t="e">
        <f>#REF!*#REF!</f>
        <v>#REF!</v>
      </c>
      <c r="AZ70" s="16"/>
      <c r="BA70" s="16" t="e">
        <f>#REF!*#REF!</f>
        <v>#REF!</v>
      </c>
      <c r="BB70" s="16"/>
      <c r="BC70" s="16" t="e">
        <f>#REF!*#REF!</f>
        <v>#REF!</v>
      </c>
      <c r="BD70" s="16"/>
      <c r="BE70" s="16" t="e">
        <f>#REF!*#REF!</f>
        <v>#REF!</v>
      </c>
      <c r="BF70" s="16"/>
      <c r="BG70" s="16" t="e">
        <f>#REF!*#REF!</f>
        <v>#REF!</v>
      </c>
    </row>
    <row r="71" spans="2:59" s="5" customFormat="1" ht="18">
      <c r="B71" s="637">
        <f>[3]Master!A78</f>
        <v>0</v>
      </c>
      <c r="C71" s="1" t="e">
        <f>VLOOKUP(B71,[3]Master!$A$13:$D$37,2,0)</f>
        <v>#N/A</v>
      </c>
      <c r="D71" s="3">
        <v>1</v>
      </c>
      <c r="E71" s="3"/>
      <c r="F71" s="25"/>
      <c r="G71" s="25"/>
      <c r="H71" s="16" t="e">
        <f>$D$4*#REF!</f>
        <v>#REF!</v>
      </c>
      <c r="I71" s="16"/>
      <c r="J71" s="16" t="e">
        <f>$D$4*#REF!</f>
        <v>#REF!</v>
      </c>
      <c r="K71" s="16"/>
      <c r="L71" s="16" t="e">
        <f>$D$4*#REF!</f>
        <v>#REF!</v>
      </c>
      <c r="M71" s="16"/>
      <c r="N71" s="16" t="e">
        <f>$D$4*#REF!</f>
        <v>#REF!</v>
      </c>
      <c r="O71" s="16"/>
      <c r="P71" s="16" t="e">
        <f>$D$4*#REF!</f>
        <v>#REF!</v>
      </c>
      <c r="Q71" s="16"/>
      <c r="R71" s="16" t="e">
        <f>$D$4*#REF!</f>
        <v>#REF!</v>
      </c>
      <c r="S71" s="16"/>
      <c r="T71" s="16" t="e">
        <f>$D$4*#REF!</f>
        <v>#REF!</v>
      </c>
      <c r="U71" s="16"/>
      <c r="V71" s="16" t="e">
        <f>$D$4*#REF!</f>
        <v>#REF!</v>
      </c>
      <c r="W71" s="16"/>
      <c r="X71" s="16" t="e">
        <f>$D$4*#REF!</f>
        <v>#REF!</v>
      </c>
      <c r="Y71" s="16"/>
      <c r="Z71" s="16"/>
      <c r="AA71" s="16" t="e">
        <f>$D$4*#REF!</f>
        <v>#REF!</v>
      </c>
      <c r="AB71" s="16"/>
      <c r="AC71" s="16" t="e">
        <f>$D$4*#REF!</f>
        <v>#REF!</v>
      </c>
      <c r="AD71" s="16"/>
      <c r="AE71" s="16" t="e">
        <f>$D$4*#REF!</f>
        <v>#REF!</v>
      </c>
      <c r="AF71" s="16"/>
      <c r="AG71" s="16" t="e">
        <f>$D$4*#REF!</f>
        <v>#REF!</v>
      </c>
      <c r="AH71" s="16"/>
      <c r="AI71" s="16" t="e">
        <f>$D$4*#REF!</f>
        <v>#REF!</v>
      </c>
      <c r="AJ71" s="16"/>
      <c r="AK71" s="16" t="e">
        <f>$D$4*#REF!</f>
        <v>#REF!</v>
      </c>
      <c r="AL71" s="16"/>
      <c r="AM71" s="16" t="e">
        <f>$D$4*#REF!</f>
        <v>#REF!</v>
      </c>
      <c r="AN71" s="16"/>
      <c r="AO71" s="16" t="e">
        <f>$D$4*#REF!</f>
        <v>#REF!</v>
      </c>
      <c r="AP71" s="16"/>
      <c r="AQ71" s="16" t="e">
        <f>$D$4*#REF!</f>
        <v>#REF!</v>
      </c>
      <c r="AR71" s="16"/>
      <c r="AS71" s="16" t="e">
        <f>$D$4*#REF!</f>
        <v>#REF!</v>
      </c>
      <c r="AT71" s="16"/>
      <c r="AU71" s="16" t="e">
        <f>$D$4*#REF!</f>
        <v>#REF!</v>
      </c>
      <c r="AV71" s="16"/>
      <c r="AW71" s="16" t="e">
        <f>$D$4*#REF!</f>
        <v>#REF!</v>
      </c>
      <c r="AX71" s="16"/>
      <c r="AY71" s="16" t="e">
        <f>$D$4*#REF!</f>
        <v>#REF!</v>
      </c>
      <c r="AZ71" s="16"/>
      <c r="BA71" s="16" t="e">
        <f>$D$4*#REF!</f>
        <v>#REF!</v>
      </c>
      <c r="BB71" s="16"/>
      <c r="BC71" s="16" t="e">
        <f>$D$4*#REF!</f>
        <v>#REF!</v>
      </c>
      <c r="BD71" s="16"/>
      <c r="BE71" s="16" t="e">
        <f>$D$4*#REF!</f>
        <v>#REF!</v>
      </c>
      <c r="BF71" s="16"/>
      <c r="BG71" s="16" t="e">
        <f>$D$4*#REF!</f>
        <v>#REF!</v>
      </c>
    </row>
    <row r="72" spans="2:59" s="41" customFormat="1" ht="18">
      <c r="B72" s="32">
        <f>[3]Master!A76</f>
        <v>0</v>
      </c>
      <c r="C72" s="1" t="e">
        <f>VLOOKUP(B72,[3]Master!$A$13:$D$37,2,0)</f>
        <v>#N/A</v>
      </c>
      <c r="D72" s="3">
        <v>1</v>
      </c>
      <c r="E72" s="3"/>
      <c r="F72" s="297"/>
      <c r="G72" s="297"/>
      <c r="H72" s="298" t="e">
        <f>$D$5*#REF!</f>
        <v>#REF!</v>
      </c>
      <c r="I72" s="298"/>
      <c r="J72" s="298" t="e">
        <f>$D$5*#REF!</f>
        <v>#REF!</v>
      </c>
      <c r="K72" s="298"/>
      <c r="L72" s="298" t="e">
        <f>$D$5*#REF!</f>
        <v>#REF!</v>
      </c>
      <c r="M72" s="298"/>
      <c r="N72" s="298" t="e">
        <f>$D$5*#REF!</f>
        <v>#REF!</v>
      </c>
      <c r="O72" s="298"/>
      <c r="P72" s="298" t="e">
        <f>$D$5*#REF!</f>
        <v>#REF!</v>
      </c>
      <c r="Q72" s="298"/>
      <c r="R72" s="298" t="e">
        <f>$D$5*#REF!</f>
        <v>#REF!</v>
      </c>
      <c r="S72" s="298"/>
      <c r="T72" s="298" t="e">
        <f>$D$5*#REF!</f>
        <v>#REF!</v>
      </c>
      <c r="U72" s="298"/>
      <c r="V72" s="298" t="e">
        <f>$D$5*#REF!</f>
        <v>#REF!</v>
      </c>
      <c r="W72" s="298"/>
      <c r="X72" s="298" t="e">
        <f>$D$5*#REF!</f>
        <v>#REF!</v>
      </c>
      <c r="Y72" s="298"/>
      <c r="Z72" s="298"/>
      <c r="AA72" s="298" t="e">
        <f>$D$5*#REF!</f>
        <v>#REF!</v>
      </c>
      <c r="AB72" s="298"/>
      <c r="AC72" s="298" t="e">
        <f>$D$5*#REF!</f>
        <v>#REF!</v>
      </c>
      <c r="AD72" s="298"/>
      <c r="AE72" s="298" t="e">
        <f>$D$5*#REF!</f>
        <v>#REF!</v>
      </c>
      <c r="AF72" s="298"/>
      <c r="AG72" s="298" t="e">
        <f>$D$5*#REF!</f>
        <v>#REF!</v>
      </c>
      <c r="AH72" s="298"/>
      <c r="AI72" s="298" t="e">
        <f>$D$5*#REF!</f>
        <v>#REF!</v>
      </c>
      <c r="AJ72" s="298"/>
      <c r="AK72" s="298" t="e">
        <f>$D$5*#REF!</f>
        <v>#REF!</v>
      </c>
      <c r="AL72" s="298"/>
      <c r="AM72" s="298" t="e">
        <f>$D$5*#REF!</f>
        <v>#REF!</v>
      </c>
      <c r="AN72" s="298"/>
      <c r="AO72" s="298" t="e">
        <f>$D$5*#REF!</f>
        <v>#REF!</v>
      </c>
      <c r="AP72" s="298"/>
      <c r="AQ72" s="298" t="e">
        <f>$D$5*#REF!</f>
        <v>#REF!</v>
      </c>
      <c r="AR72" s="298"/>
      <c r="AS72" s="298" t="e">
        <f>$D$5*#REF!</f>
        <v>#REF!</v>
      </c>
      <c r="AT72" s="298"/>
      <c r="AU72" s="298" t="e">
        <f>$D$5*#REF!</f>
        <v>#REF!</v>
      </c>
      <c r="AV72" s="298"/>
      <c r="AW72" s="298" t="e">
        <f>$D$5*#REF!</f>
        <v>#REF!</v>
      </c>
      <c r="AX72" s="298"/>
      <c r="AY72" s="298" t="e">
        <f>$D$5*#REF!</f>
        <v>#REF!</v>
      </c>
      <c r="AZ72" s="298"/>
      <c r="BA72" s="298" t="e">
        <f>$D$5*#REF!</f>
        <v>#REF!</v>
      </c>
      <c r="BB72" s="298"/>
      <c r="BC72" s="298" t="e">
        <f>$D$5*#REF!</f>
        <v>#REF!</v>
      </c>
      <c r="BD72" s="298"/>
      <c r="BE72" s="298" t="e">
        <f>$D$5*#REF!</f>
        <v>#REF!</v>
      </c>
      <c r="BF72" s="298"/>
      <c r="BG72" s="298" t="e">
        <f>$D$5*#REF!</f>
        <v>#REF!</v>
      </c>
    </row>
    <row r="73" spans="2:59" s="5" customFormat="1" ht="18">
      <c r="B73" s="637">
        <f>[3]Master!A82</f>
        <v>0</v>
      </c>
      <c r="C73" s="1" t="e">
        <f>VLOOKUP(B73,[3]Master!$A$13:$D$37,2,0)</f>
        <v>#N/A</v>
      </c>
      <c r="D73" s="3">
        <v>1</v>
      </c>
      <c r="E73" s="3"/>
      <c r="F73" s="25"/>
      <c r="G73" s="25"/>
      <c r="H73" s="16"/>
      <c r="I73" s="16"/>
      <c r="J73" s="16"/>
      <c r="K73" s="16"/>
      <c r="L73" s="16" t="e">
        <f>$D$6*#REF!</f>
        <v>#REF!</v>
      </c>
      <c r="M73" s="16"/>
      <c r="N73" s="16"/>
      <c r="O73" s="16"/>
      <c r="P73" s="16"/>
      <c r="Q73" s="16"/>
      <c r="R73" s="16" t="e">
        <f>$D$6*#REF!</f>
        <v>#REF!</v>
      </c>
      <c r="S73" s="16"/>
      <c r="T73" s="16"/>
      <c r="U73" s="16"/>
      <c r="V73" s="16"/>
      <c r="W73" s="16"/>
      <c r="X73" s="16" t="e">
        <f>$D$6*#REF!</f>
        <v>#REF!</v>
      </c>
      <c r="Y73" s="16"/>
      <c r="Z73" s="16"/>
      <c r="AA73" s="16"/>
      <c r="AB73" s="16"/>
      <c r="AC73" s="16"/>
      <c r="AD73" s="16"/>
      <c r="AE73" s="16" t="e">
        <f>$D$6*#REF!</f>
        <v>#REF!</v>
      </c>
      <c r="AF73" s="16"/>
      <c r="AG73" s="300"/>
      <c r="AH73" s="300"/>
      <c r="AI73" s="300"/>
      <c r="AJ73" s="300"/>
      <c r="AK73" s="300"/>
      <c r="AL73" s="300"/>
      <c r="AM73" s="16" t="e">
        <f>$D$6*#REF!</f>
        <v>#REF!</v>
      </c>
      <c r="AN73" s="16"/>
      <c r="AO73" s="16"/>
      <c r="AP73" s="16"/>
      <c r="AQ73" s="300"/>
      <c r="AR73" s="300"/>
      <c r="AS73" s="300"/>
      <c r="AT73" s="300"/>
      <c r="AU73" s="16" t="e">
        <f>$D$6*#REF!</f>
        <v>#REF!</v>
      </c>
      <c r="AV73" s="16"/>
      <c r="AW73" s="16"/>
      <c r="AX73" s="16"/>
      <c r="AY73" s="16"/>
      <c r="AZ73" s="16"/>
      <c r="BA73" s="16"/>
      <c r="BB73" s="16"/>
      <c r="BC73" s="16" t="e">
        <f>$D$6*#REF!</f>
        <v>#REF!</v>
      </c>
      <c r="BD73" s="16"/>
      <c r="BE73" s="16"/>
      <c r="BF73" s="16"/>
      <c r="BG73" s="16"/>
    </row>
    <row r="74" spans="2:59" s="5" customFormat="1" ht="18">
      <c r="B74" s="637">
        <f>[3]Master!A77</f>
        <v>0</v>
      </c>
      <c r="C74" s="1" t="e">
        <f>VLOOKUP(B74,[3]Master!$A$13:$D$37,2,0)</f>
        <v>#N/A</v>
      </c>
      <c r="D74" s="3">
        <v>1</v>
      </c>
      <c r="E74" s="3"/>
      <c r="F74" s="25"/>
      <c r="G74" s="25"/>
      <c r="H74" s="16"/>
      <c r="I74" s="16"/>
      <c r="J74" s="16"/>
      <c r="K74" s="16"/>
      <c r="L74" s="16" t="e">
        <f>$D$7*#REF!</f>
        <v>#REF!</v>
      </c>
      <c r="M74" s="16"/>
      <c r="N74" s="16"/>
      <c r="O74" s="16"/>
      <c r="P74" s="16"/>
      <c r="Q74" s="16"/>
      <c r="R74" s="16" t="e">
        <f>$D$7*#REF!</f>
        <v>#REF!</v>
      </c>
      <c r="S74" s="16"/>
      <c r="T74" s="16"/>
      <c r="U74" s="16"/>
      <c r="V74" s="16"/>
      <c r="W74" s="16"/>
      <c r="X74" s="16" t="e">
        <f>$D$7*#REF!</f>
        <v>#REF!</v>
      </c>
      <c r="Y74" s="16"/>
      <c r="Z74" s="16"/>
      <c r="AA74" s="16"/>
      <c r="AB74" s="16"/>
      <c r="AC74" s="16" t="e">
        <f>$D$7*#REF!</f>
        <v>#REF!</v>
      </c>
      <c r="AD74" s="16"/>
      <c r="AE74" s="16"/>
      <c r="AF74" s="16"/>
      <c r="AG74" s="300"/>
      <c r="AH74" s="300"/>
      <c r="AI74" s="16" t="e">
        <f>$D$7*#REF!</f>
        <v>#REF!</v>
      </c>
      <c r="AJ74" s="16"/>
      <c r="AK74" s="300"/>
      <c r="AL74" s="300"/>
      <c r="AM74" s="16"/>
      <c r="AN74" s="16"/>
      <c r="AO74" s="16" t="e">
        <f>$D$7*#REF!</f>
        <v>#REF!</v>
      </c>
      <c r="AP74" s="16"/>
      <c r="AQ74" s="300"/>
      <c r="AR74" s="300"/>
      <c r="AS74" s="300"/>
      <c r="AT74" s="300"/>
      <c r="AU74" s="16" t="e">
        <f>$D$7*#REF!</f>
        <v>#REF!</v>
      </c>
      <c r="AV74" s="16"/>
      <c r="AW74" s="16"/>
      <c r="AX74" s="16"/>
      <c r="AY74" s="16"/>
      <c r="AZ74" s="16"/>
      <c r="BA74" s="16" t="e">
        <f>$D$7*#REF!</f>
        <v>#REF!</v>
      </c>
      <c r="BB74" s="16"/>
      <c r="BC74" s="16"/>
      <c r="BD74" s="16"/>
      <c r="BE74" s="16"/>
      <c r="BF74" s="16"/>
      <c r="BG74" s="16" t="e">
        <f>$D$7*#REF!</f>
        <v>#REF!</v>
      </c>
    </row>
    <row r="75" spans="2:59" s="5" customFormat="1" ht="18">
      <c r="B75" s="33">
        <f>[3]Master!A70</f>
        <v>0</v>
      </c>
      <c r="C75" s="1" t="e">
        <f>VLOOKUP(B75,[3]Master!$A$13:$D$37,2,0)</f>
        <v>#N/A</v>
      </c>
      <c r="D75" s="3">
        <v>9.8000000000000007</v>
      </c>
      <c r="E75" s="3"/>
      <c r="F75" s="25"/>
      <c r="G75" s="25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 t="e">
        <f>D75*#REF!</f>
        <v>#REF!</v>
      </c>
      <c r="AF75" s="16"/>
      <c r="AG75" s="300"/>
      <c r="AH75" s="300"/>
      <c r="AI75" s="300"/>
      <c r="AJ75" s="300"/>
      <c r="AK75" s="300"/>
      <c r="AL75" s="300"/>
      <c r="AM75" s="300"/>
      <c r="AN75" s="300"/>
      <c r="AO75" s="16"/>
      <c r="AP75" s="16"/>
      <c r="AQ75" s="300"/>
      <c r="AR75" s="300"/>
      <c r="AS75" s="300"/>
      <c r="AT75" s="300"/>
      <c r="AU75" s="16" t="e">
        <f>+#REF!*$D$8</f>
        <v>#REF!</v>
      </c>
      <c r="AV75" s="16"/>
      <c r="AW75" s="16"/>
      <c r="AX75" s="16"/>
      <c r="AY75" s="16"/>
      <c r="AZ75" s="16"/>
      <c r="BA75" s="16"/>
      <c r="BB75" s="16"/>
      <c r="BC75" s="300"/>
      <c r="BD75" s="300"/>
      <c r="BE75" s="16"/>
      <c r="BF75" s="16"/>
      <c r="BG75" s="16"/>
    </row>
    <row r="76" spans="2:59" s="5" customFormat="1" ht="18">
      <c r="B76" s="33">
        <f>[3]Master!A71</f>
        <v>0</v>
      </c>
      <c r="C76" s="1" t="e">
        <f>VLOOKUP(B76,[3]Master!$A$13:$D$37,2,0)</f>
        <v>#N/A</v>
      </c>
      <c r="D76" s="3">
        <v>3</v>
      </c>
      <c r="E76" s="3"/>
      <c r="F76" s="25"/>
      <c r="G76" s="25"/>
      <c r="H76" s="16"/>
      <c r="I76" s="16"/>
      <c r="J76" s="16"/>
      <c r="K76" s="16"/>
      <c r="L76" s="16"/>
      <c r="M76" s="16"/>
      <c r="N76" s="16" t="e">
        <f>$D$9*#REF!</f>
        <v>#REF!</v>
      </c>
      <c r="O76" s="16"/>
      <c r="P76" s="16"/>
      <c r="Q76" s="16"/>
      <c r="R76" s="16"/>
      <c r="S76" s="16"/>
      <c r="T76" s="16"/>
      <c r="U76" s="16"/>
      <c r="V76" s="16" t="e">
        <f>$D$9*#REF!</f>
        <v>#REF!</v>
      </c>
      <c r="W76" s="16"/>
      <c r="X76" s="16"/>
      <c r="Y76" s="16"/>
      <c r="Z76" s="16"/>
      <c r="AA76" s="16"/>
      <c r="AB76" s="16"/>
      <c r="AC76" s="16"/>
      <c r="AD76" s="16"/>
      <c r="AE76" s="16" t="e">
        <f>$D$9*#REF!</f>
        <v>#REF!</v>
      </c>
      <c r="AF76" s="16"/>
      <c r="AG76" s="300"/>
      <c r="AH76" s="300"/>
      <c r="AI76" s="300"/>
      <c r="AJ76" s="300"/>
      <c r="AK76" s="300"/>
      <c r="AL76" s="300"/>
      <c r="AM76" s="16" t="e">
        <f>$D$9*#REF!</f>
        <v>#REF!</v>
      </c>
      <c r="AN76" s="16"/>
      <c r="AO76" s="16"/>
      <c r="AP76" s="16"/>
      <c r="AQ76" s="300"/>
      <c r="AR76" s="300"/>
      <c r="AS76" s="300"/>
      <c r="AT76" s="300"/>
      <c r="AU76" s="16" t="e">
        <f>$D$9*#REF!</f>
        <v>#REF!</v>
      </c>
      <c r="AV76" s="16"/>
      <c r="AW76" s="16"/>
      <c r="AX76" s="16"/>
      <c r="AY76" s="16"/>
      <c r="AZ76" s="16"/>
      <c r="BA76" s="16"/>
      <c r="BB76" s="16"/>
      <c r="BC76" s="16" t="e">
        <f>$D$9*#REF!</f>
        <v>#REF!</v>
      </c>
      <c r="BD76" s="16"/>
      <c r="BE76" s="16"/>
      <c r="BF76" s="16"/>
      <c r="BG76" s="16"/>
    </row>
    <row r="77" spans="2:59" s="5" customFormat="1" ht="18">
      <c r="B77" s="33">
        <f>[3]Master!A72</f>
        <v>0</v>
      </c>
      <c r="C77" s="1" t="e">
        <f>VLOOKUP(B77,[3]Master!$A$13:$D$37,2,0)</f>
        <v>#N/A</v>
      </c>
      <c r="D77" s="3">
        <v>2</v>
      </c>
      <c r="E77" s="3"/>
      <c r="F77" s="25"/>
      <c r="G77" s="25"/>
      <c r="H77" s="16" t="e">
        <f>$D$10*#REF!</f>
        <v>#REF!</v>
      </c>
      <c r="I77" s="16"/>
      <c r="J77" s="16" t="e">
        <f>$D$10*#REF!</f>
        <v>#REF!</v>
      </c>
      <c r="K77" s="16"/>
      <c r="L77" s="16" t="e">
        <f>$D$10*#REF!</f>
        <v>#REF!</v>
      </c>
      <c r="M77" s="16"/>
      <c r="N77" s="16" t="e">
        <f>$D$10*#REF!</f>
        <v>#REF!</v>
      </c>
      <c r="O77" s="16"/>
      <c r="P77" s="16" t="e">
        <f>$D$10*#REF!</f>
        <v>#REF!</v>
      </c>
      <c r="Q77" s="16"/>
      <c r="R77" s="16" t="e">
        <f>$D$10*#REF!</f>
        <v>#REF!</v>
      </c>
      <c r="S77" s="16"/>
      <c r="T77" s="16" t="e">
        <f>$D$10*#REF!</f>
        <v>#REF!</v>
      </c>
      <c r="U77" s="16"/>
      <c r="V77" s="16" t="e">
        <f>$D$10*#REF!</f>
        <v>#REF!</v>
      </c>
      <c r="W77" s="16"/>
      <c r="X77" s="16" t="e">
        <f>$D$10*#REF!</f>
        <v>#REF!</v>
      </c>
      <c r="Y77" s="16"/>
      <c r="Z77" s="16"/>
      <c r="AA77" s="16" t="e">
        <f>$D$10*#REF!</f>
        <v>#REF!</v>
      </c>
      <c r="AB77" s="16"/>
      <c r="AC77" s="16" t="e">
        <f>$D$10*#REF!</f>
        <v>#REF!</v>
      </c>
      <c r="AD77" s="16"/>
      <c r="AE77" s="16" t="e">
        <f>$D$10*#REF!</f>
        <v>#REF!</v>
      </c>
      <c r="AF77" s="16"/>
      <c r="AG77" s="16" t="e">
        <f>$D$10*#REF!</f>
        <v>#REF!</v>
      </c>
      <c r="AH77" s="16"/>
      <c r="AI77" s="16" t="e">
        <f>$D$10*#REF!</f>
        <v>#REF!</v>
      </c>
      <c r="AJ77" s="16"/>
      <c r="AK77" s="16" t="e">
        <f>$D$10*#REF!</f>
        <v>#REF!</v>
      </c>
      <c r="AL77" s="16"/>
      <c r="AM77" s="16" t="e">
        <f>$D$10*#REF!</f>
        <v>#REF!</v>
      </c>
      <c r="AN77" s="16"/>
      <c r="AO77" s="16" t="e">
        <f>$D$10*#REF!</f>
        <v>#REF!</v>
      </c>
      <c r="AP77" s="16"/>
      <c r="AQ77" s="16" t="e">
        <f>$D$10*#REF!</f>
        <v>#REF!</v>
      </c>
      <c r="AR77" s="16"/>
      <c r="AS77" s="16" t="e">
        <f>$D$10*#REF!</f>
        <v>#REF!</v>
      </c>
      <c r="AT77" s="16"/>
      <c r="AU77" s="16" t="e">
        <f>$D$10*#REF!</f>
        <v>#REF!</v>
      </c>
      <c r="AV77" s="16"/>
      <c r="AW77" s="16" t="e">
        <f>$D$10*#REF!</f>
        <v>#REF!</v>
      </c>
      <c r="AX77" s="16"/>
      <c r="AY77" s="16" t="e">
        <f>$D$10*#REF!</f>
        <v>#REF!</v>
      </c>
      <c r="AZ77" s="16"/>
      <c r="BA77" s="16" t="e">
        <f>$D$10*#REF!</f>
        <v>#REF!</v>
      </c>
      <c r="BB77" s="16"/>
      <c r="BC77" s="16" t="e">
        <f>$D$10*#REF!</f>
        <v>#REF!</v>
      </c>
      <c r="BD77" s="16"/>
      <c r="BE77" s="16" t="e">
        <f>$D$10*#REF!</f>
        <v>#REF!</v>
      </c>
      <c r="BF77" s="16"/>
      <c r="BG77" s="16" t="e">
        <f>$D$10*#REF!</f>
        <v>#REF!</v>
      </c>
    </row>
    <row r="78" spans="2:59" s="5" customFormat="1" ht="18">
      <c r="B78" s="33">
        <f>[3]Master!A83</f>
        <v>0</v>
      </c>
      <c r="C78" s="1" t="e">
        <f>VLOOKUP(B78,[3]Master!$A$13:$D$37,2,0)</f>
        <v>#N/A</v>
      </c>
      <c r="D78" s="3">
        <v>1</v>
      </c>
      <c r="E78" s="3"/>
      <c r="F78" s="25"/>
      <c r="G78" s="25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 t="e">
        <f>$D$11*#REF!</f>
        <v>#REF!</v>
      </c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</row>
    <row r="79" spans="2:59" s="5" customFormat="1" ht="18">
      <c r="B79" s="637">
        <f>[3]Master!A84</f>
        <v>0</v>
      </c>
      <c r="C79" s="1" t="e">
        <f>VLOOKUP(B79,[3]Master!$A$13:$D$37,2,0)</f>
        <v>#N/A</v>
      </c>
      <c r="D79" s="3">
        <v>1</v>
      </c>
      <c r="E79" s="3"/>
      <c r="F79" s="25"/>
      <c r="G79" s="25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 t="e">
        <f>$D$12*#REF!</f>
        <v>#REF!</v>
      </c>
      <c r="AF79" s="16"/>
      <c r="AG79" s="300"/>
      <c r="AH79" s="300"/>
      <c r="AI79" s="300"/>
      <c r="AJ79" s="300"/>
      <c r="AK79" s="300"/>
      <c r="AL79" s="300"/>
      <c r="AM79" s="16"/>
      <c r="AN79" s="16"/>
      <c r="AO79" s="16"/>
      <c r="AP79" s="16"/>
      <c r="AQ79" s="300"/>
      <c r="AR79" s="300"/>
      <c r="AS79" s="300"/>
      <c r="AT79" s="300"/>
      <c r="AU79" s="16" t="e">
        <f>$D$12*#REF!</f>
        <v>#REF!</v>
      </c>
      <c r="AV79" s="16"/>
      <c r="AW79" s="16"/>
      <c r="AX79" s="16"/>
      <c r="AY79" s="16"/>
      <c r="AZ79" s="16"/>
      <c r="BA79" s="16"/>
      <c r="BB79" s="16"/>
      <c r="BC79" s="16"/>
      <c r="BD79" s="16"/>
      <c r="BE79" s="3"/>
      <c r="BF79" s="3"/>
      <c r="BG79" s="3"/>
    </row>
    <row r="80" spans="2:59" s="5" customFormat="1" ht="18">
      <c r="B80" s="637">
        <f>[3]Master!A63</f>
        <v>0</v>
      </c>
      <c r="C80" s="1" t="e">
        <f>VLOOKUP(B80,[3]Master!$A$13:$D$37,2,0)</f>
        <v>#N/A</v>
      </c>
      <c r="D80" s="3">
        <v>2.8</v>
      </c>
      <c r="E80" s="3"/>
      <c r="F80" s="25"/>
      <c r="G80" s="25"/>
      <c r="H80" s="16"/>
      <c r="I80" s="16"/>
      <c r="J80" s="16"/>
      <c r="K80" s="16"/>
      <c r="L80" s="16"/>
      <c r="M80" s="16"/>
      <c r="N80" s="16" t="e">
        <f>#REF!*#REF!</f>
        <v>#REF!</v>
      </c>
      <c r="O80" s="16"/>
      <c r="P80" s="16"/>
      <c r="Q80" s="16"/>
      <c r="R80" s="16"/>
      <c r="S80" s="16"/>
      <c r="T80" s="16"/>
      <c r="U80" s="16"/>
      <c r="V80" s="16" t="e">
        <f>#REF!*#REF!</f>
        <v>#REF!</v>
      </c>
      <c r="W80" s="16"/>
      <c r="X80" s="16"/>
      <c r="Y80" s="16"/>
      <c r="Z80" s="16"/>
      <c r="AA80" s="16"/>
      <c r="AB80" s="16"/>
      <c r="AC80" s="16"/>
      <c r="AD80" s="16"/>
      <c r="AE80" s="16" t="e">
        <f>#REF!*#REF!</f>
        <v>#REF!</v>
      </c>
      <c r="AF80" s="16"/>
      <c r="AG80" s="300"/>
      <c r="AH80" s="300"/>
      <c r="AI80" s="300"/>
      <c r="AJ80" s="300"/>
      <c r="AK80" s="300"/>
      <c r="AL80" s="300"/>
      <c r="AM80" s="16" t="e">
        <f>#REF!*#REF!</f>
        <v>#REF!</v>
      </c>
      <c r="AN80" s="16"/>
      <c r="AO80" s="16"/>
      <c r="AP80" s="16"/>
      <c r="AQ80" s="300"/>
      <c r="AR80" s="300"/>
      <c r="AS80" s="300"/>
      <c r="AT80" s="300"/>
      <c r="AU80" s="16" t="e">
        <f>#REF!*#REF!</f>
        <v>#REF!</v>
      </c>
      <c r="AV80" s="16"/>
      <c r="AW80" s="16"/>
      <c r="AX80" s="16"/>
      <c r="AY80" s="16"/>
      <c r="AZ80" s="16"/>
      <c r="BA80" s="16"/>
      <c r="BB80" s="16"/>
      <c r="BC80" s="16" t="e">
        <f>#REF!*#REF!</f>
        <v>#REF!</v>
      </c>
      <c r="BD80" s="16"/>
      <c r="BE80" s="3"/>
      <c r="BF80" s="3"/>
      <c r="BG80" s="3"/>
    </row>
    <row r="81" spans="2:59" s="5" customFormat="1" ht="18">
      <c r="B81" s="6"/>
      <c r="C81" s="6"/>
      <c r="D81" s="18"/>
      <c r="E81" s="18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18"/>
      <c r="AA81" s="18"/>
      <c r="AB81" s="18"/>
      <c r="AC81" s="18"/>
      <c r="AD81" s="18"/>
      <c r="AE81" s="18"/>
      <c r="AF81" s="18"/>
      <c r="AG81" s="18"/>
      <c r="AH81" s="18"/>
    </row>
    <row r="82" spans="2:59" s="7" customFormat="1" ht="18">
      <c r="B82" s="638" t="s">
        <v>226</v>
      </c>
      <c r="C82" s="303" t="s">
        <v>319</v>
      </c>
      <c r="F82" s="305">
        <f t="shared" ref="F82:BG82" si="0">SUM(F70:F80)</f>
        <v>0</v>
      </c>
      <c r="G82" s="305"/>
      <c r="H82" s="305" t="e">
        <f t="shared" si="0"/>
        <v>#REF!</v>
      </c>
      <c r="I82" s="305"/>
      <c r="J82" s="305" t="e">
        <f t="shared" si="0"/>
        <v>#REF!</v>
      </c>
      <c r="K82" s="305"/>
      <c r="L82" s="305" t="e">
        <f t="shared" si="0"/>
        <v>#REF!</v>
      </c>
      <c r="M82" s="305"/>
      <c r="N82" s="305" t="e">
        <f t="shared" si="0"/>
        <v>#REF!</v>
      </c>
      <c r="O82" s="305"/>
      <c r="P82" s="305" t="e">
        <f t="shared" si="0"/>
        <v>#REF!</v>
      </c>
      <c r="Q82" s="305"/>
      <c r="R82" s="305" t="e">
        <f t="shared" si="0"/>
        <v>#REF!</v>
      </c>
      <c r="S82" s="305"/>
      <c r="T82" s="305" t="e">
        <f t="shared" si="0"/>
        <v>#REF!</v>
      </c>
      <c r="U82" s="305"/>
      <c r="V82" s="305" t="e">
        <f t="shared" si="0"/>
        <v>#REF!</v>
      </c>
      <c r="W82" s="305"/>
      <c r="X82" s="305" t="e">
        <f t="shared" si="0"/>
        <v>#REF!</v>
      </c>
      <c r="Y82" s="305"/>
      <c r="Z82" s="305"/>
      <c r="AA82" s="305" t="e">
        <f t="shared" si="0"/>
        <v>#REF!</v>
      </c>
      <c r="AB82" s="305"/>
      <c r="AC82" s="305" t="e">
        <f t="shared" si="0"/>
        <v>#REF!</v>
      </c>
      <c r="AD82" s="305"/>
      <c r="AE82" s="305" t="e">
        <f t="shared" si="0"/>
        <v>#REF!</v>
      </c>
      <c r="AF82" s="305"/>
      <c r="AG82" s="305" t="e">
        <f t="shared" si="0"/>
        <v>#REF!</v>
      </c>
      <c r="AH82" s="305"/>
      <c r="AI82" s="305" t="e">
        <f t="shared" si="0"/>
        <v>#REF!</v>
      </c>
      <c r="AJ82" s="305"/>
      <c r="AK82" s="305" t="e">
        <f t="shared" si="0"/>
        <v>#REF!</v>
      </c>
      <c r="AL82" s="305"/>
      <c r="AM82" s="305" t="e">
        <f t="shared" si="0"/>
        <v>#REF!</v>
      </c>
      <c r="AN82" s="305"/>
      <c r="AO82" s="305" t="e">
        <f t="shared" si="0"/>
        <v>#REF!</v>
      </c>
      <c r="AP82" s="305"/>
      <c r="AQ82" s="305" t="e">
        <f t="shared" si="0"/>
        <v>#REF!</v>
      </c>
      <c r="AR82" s="305"/>
      <c r="AS82" s="305" t="e">
        <f t="shared" si="0"/>
        <v>#REF!</v>
      </c>
      <c r="AT82" s="305"/>
      <c r="AU82" s="305" t="e">
        <f t="shared" si="0"/>
        <v>#REF!</v>
      </c>
      <c r="AV82" s="305"/>
      <c r="AW82" s="305" t="e">
        <f t="shared" si="0"/>
        <v>#REF!</v>
      </c>
      <c r="AX82" s="305"/>
      <c r="AY82" s="305" t="e">
        <f t="shared" si="0"/>
        <v>#REF!</v>
      </c>
      <c r="AZ82" s="305"/>
      <c r="BA82" s="305" t="e">
        <f t="shared" si="0"/>
        <v>#REF!</v>
      </c>
      <c r="BB82" s="305"/>
      <c r="BC82" s="305" t="e">
        <f t="shared" si="0"/>
        <v>#REF!</v>
      </c>
      <c r="BD82" s="305"/>
      <c r="BE82" s="305" t="e">
        <f t="shared" si="0"/>
        <v>#REF!</v>
      </c>
      <c r="BF82" s="305"/>
      <c r="BG82" s="305" t="e">
        <f t="shared" si="0"/>
        <v>#REF!</v>
      </c>
    </row>
    <row r="83" spans="2:59" s="5" customFormat="1" ht="18">
      <c r="B83" s="6"/>
      <c r="C83" s="6"/>
      <c r="D83" s="18"/>
      <c r="E83" s="18"/>
      <c r="F83" s="307"/>
      <c r="G83" s="307"/>
      <c r="H83" s="308"/>
      <c r="I83" s="308"/>
      <c r="J83" s="308"/>
      <c r="K83" s="308"/>
      <c r="L83" s="308"/>
      <c r="M83" s="308"/>
      <c r="N83" s="308"/>
      <c r="O83" s="308"/>
      <c r="P83" s="308"/>
      <c r="Q83" s="308"/>
      <c r="R83" s="308"/>
      <c r="S83" s="308"/>
      <c r="T83" s="308"/>
      <c r="U83" s="308"/>
      <c r="V83" s="308"/>
      <c r="W83" s="308"/>
      <c r="X83" s="308"/>
      <c r="Y83" s="308"/>
      <c r="Z83" s="308"/>
      <c r="AA83" s="308"/>
      <c r="AB83" s="308"/>
      <c r="AC83" s="308"/>
      <c r="AD83" s="308"/>
      <c r="AE83" s="308"/>
      <c r="AF83" s="308"/>
      <c r="AG83" s="308"/>
      <c r="AH83" s="308"/>
      <c r="AI83" s="308"/>
      <c r="AJ83" s="308"/>
      <c r="AK83" s="308"/>
      <c r="AL83" s="308"/>
      <c r="AM83" s="308"/>
      <c r="AN83" s="308"/>
    </row>
    <row r="84" spans="2:59" s="5" customFormat="1" ht="18">
      <c r="B84" s="638" t="s">
        <v>227</v>
      </c>
      <c r="C84" s="303" t="s">
        <v>320</v>
      </c>
      <c r="D84" s="7"/>
      <c r="E84" s="7"/>
      <c r="F84" s="310"/>
      <c r="G84" s="310"/>
      <c r="H84" s="310"/>
      <c r="I84" s="311">
        <f>[3]Master!$C$10</f>
        <v>825.846</v>
      </c>
      <c r="J84" s="311">
        <f>[3]Master!$A$10</f>
        <v>1432.59</v>
      </c>
      <c r="K84" s="311">
        <f>[3]Master!$C$10</f>
        <v>825.846</v>
      </c>
      <c r="L84" s="311">
        <f>[3]Master!$A$10</f>
        <v>1432.59</v>
      </c>
      <c r="M84" s="311">
        <f>[3]Master!$C$10</f>
        <v>825.846</v>
      </c>
      <c r="N84" s="311">
        <f>[3]Master!$B$10</f>
        <v>1691.0179999999998</v>
      </c>
      <c r="O84" s="311">
        <f>[3]Master!$C$10</f>
        <v>825.846</v>
      </c>
      <c r="P84" s="311">
        <f>[3]Master!$A$10</f>
        <v>1432.59</v>
      </c>
      <c r="Q84" s="311"/>
      <c r="R84" s="311">
        <f>[3]Master!$A$10</f>
        <v>1432.59</v>
      </c>
      <c r="S84" s="311">
        <f>[3]Master!$C$10</f>
        <v>825.846</v>
      </c>
      <c r="T84" s="311">
        <f>[3]Master!$A$10</f>
        <v>1432.59</v>
      </c>
      <c r="U84" s="311">
        <f>[3]Master!$C$10</f>
        <v>825.846</v>
      </c>
      <c r="V84" s="311">
        <f>[3]Master!$B$10</f>
        <v>1691.0179999999998</v>
      </c>
      <c r="W84" s="311">
        <f>[3]Master!$C$10</f>
        <v>825.846</v>
      </c>
      <c r="X84" s="311">
        <f>[3]Master!$A$10</f>
        <v>1432.59</v>
      </c>
      <c r="Y84" s="311">
        <f>[3]Master!$C$10</f>
        <v>825.846</v>
      </c>
      <c r="Z84" s="311">
        <f>[3]Master!$C$10</f>
        <v>825.846</v>
      </c>
      <c r="AA84" s="311">
        <f>[3]Master!$A$10</f>
        <v>1432.59</v>
      </c>
      <c r="AB84" s="311">
        <f>[3]Master!$C$10</f>
        <v>825.846</v>
      </c>
      <c r="AC84" s="311">
        <f>[3]Master!$A$10</f>
        <v>1432.59</v>
      </c>
      <c r="AD84" s="311">
        <f>[3]Master!$C$10</f>
        <v>825.846</v>
      </c>
      <c r="AE84" s="311">
        <f>[3]Master!$B$10</f>
        <v>1691.0179999999998</v>
      </c>
      <c r="AF84" s="311">
        <f>[3]Master!$C$10</f>
        <v>825.846</v>
      </c>
      <c r="AG84" s="311">
        <f>[3]Master!$A$10</f>
        <v>1432.59</v>
      </c>
      <c r="AH84" s="311">
        <f>[3]Master!$C$10</f>
        <v>825.846</v>
      </c>
      <c r="AI84" s="311">
        <f>[3]Master!$A$10</f>
        <v>1432.59</v>
      </c>
      <c r="AJ84" s="311">
        <f>[3]Master!$C$10</f>
        <v>825.846</v>
      </c>
      <c r="AK84" s="311">
        <f>[3]Master!$A$10</f>
        <v>1432.59</v>
      </c>
      <c r="AL84" s="311">
        <f>[3]Master!$C$10</f>
        <v>825.846</v>
      </c>
      <c r="AM84" s="311">
        <f>[3]Master!$B$10</f>
        <v>1691.0179999999998</v>
      </c>
      <c r="AN84" s="311">
        <f>[3]Master!$C$10</f>
        <v>825.846</v>
      </c>
      <c r="AO84" s="311">
        <f>[3]Master!$A$10</f>
        <v>1432.59</v>
      </c>
      <c r="AP84" s="311">
        <f>[3]Master!$C$10</f>
        <v>825.846</v>
      </c>
      <c r="AQ84" s="311">
        <f>[3]Master!$A$10</f>
        <v>1432.59</v>
      </c>
      <c r="AR84" s="311">
        <f>[3]Master!$C$10</f>
        <v>825.846</v>
      </c>
      <c r="AS84" s="311">
        <f>[3]Master!$A$10</f>
        <v>1432.59</v>
      </c>
      <c r="AT84" s="311">
        <f>[3]Master!$C$10</f>
        <v>825.846</v>
      </c>
      <c r="AU84" s="311">
        <f>[3]Master!$B$10</f>
        <v>1691.0179999999998</v>
      </c>
      <c r="AV84" s="311">
        <f>[3]Master!$C$10</f>
        <v>825.846</v>
      </c>
      <c r="AW84" s="311">
        <f>[3]Master!$A$10</f>
        <v>1432.59</v>
      </c>
      <c r="AX84" s="311">
        <f>[3]Master!$C$10</f>
        <v>825.846</v>
      </c>
      <c r="AY84" s="311">
        <f>[3]Master!$A$10</f>
        <v>1432.59</v>
      </c>
      <c r="AZ84" s="311">
        <f>[3]Master!$C$10</f>
        <v>825.846</v>
      </c>
      <c r="BA84" s="311">
        <f>[3]Master!$A$10</f>
        <v>1432.59</v>
      </c>
      <c r="BB84" s="311">
        <f>[3]Master!$C$10</f>
        <v>825.846</v>
      </c>
      <c r="BC84" s="311">
        <f>[3]Master!$B$10</f>
        <v>1691.0179999999998</v>
      </c>
      <c r="BD84" s="311">
        <f>[3]Master!$C$10</f>
        <v>825.846</v>
      </c>
      <c r="BE84" s="311">
        <f>[3]Master!$A$10</f>
        <v>1432.59</v>
      </c>
      <c r="BF84" s="311">
        <f>[3]Master!$C$10</f>
        <v>825.846</v>
      </c>
      <c r="BG84" s="311">
        <f>[3]Master!$A$10</f>
        <v>1432.59</v>
      </c>
    </row>
    <row r="85" spans="2:59" s="5" customFormat="1" ht="18">
      <c r="B85" s="6"/>
      <c r="X85" s="24"/>
      <c r="Y85" s="24"/>
      <c r="AM85" s="313"/>
      <c r="AN85" s="313"/>
      <c r="BG85" s="313"/>
    </row>
    <row r="86" spans="2:59" s="7" customFormat="1" ht="18">
      <c r="B86" s="639" t="s">
        <v>321</v>
      </c>
      <c r="C86" s="315" t="s">
        <v>322</v>
      </c>
      <c r="F86" s="316">
        <f>F82+F84</f>
        <v>0</v>
      </c>
      <c r="G86" s="316">
        <f t="shared" ref="G86:BG86" si="1">G82+G84</f>
        <v>0</v>
      </c>
      <c r="H86" s="316" t="e">
        <f t="shared" si="1"/>
        <v>#REF!</v>
      </c>
      <c r="I86" s="316">
        <f t="shared" si="1"/>
        <v>825.846</v>
      </c>
      <c r="J86" s="316" t="e">
        <f t="shared" si="1"/>
        <v>#REF!</v>
      </c>
      <c r="K86" s="316">
        <f t="shared" si="1"/>
        <v>825.846</v>
      </c>
      <c r="L86" s="316" t="e">
        <f t="shared" si="1"/>
        <v>#REF!</v>
      </c>
      <c r="M86" s="316">
        <f t="shared" si="1"/>
        <v>825.846</v>
      </c>
      <c r="N86" s="316" t="e">
        <f t="shared" si="1"/>
        <v>#REF!</v>
      </c>
      <c r="O86" s="316">
        <f t="shared" si="1"/>
        <v>825.846</v>
      </c>
      <c r="P86" s="316" t="e">
        <f t="shared" si="1"/>
        <v>#REF!</v>
      </c>
      <c r="Q86" s="316"/>
      <c r="R86" s="316" t="e">
        <f t="shared" si="1"/>
        <v>#REF!</v>
      </c>
      <c r="S86" s="316">
        <f t="shared" si="1"/>
        <v>825.846</v>
      </c>
      <c r="T86" s="316" t="e">
        <f t="shared" si="1"/>
        <v>#REF!</v>
      </c>
      <c r="U86" s="316">
        <f t="shared" si="1"/>
        <v>825.846</v>
      </c>
      <c r="V86" s="316" t="e">
        <f t="shared" si="1"/>
        <v>#REF!</v>
      </c>
      <c r="W86" s="316">
        <f t="shared" si="1"/>
        <v>825.846</v>
      </c>
      <c r="X86" s="316" t="e">
        <f t="shared" si="1"/>
        <v>#REF!</v>
      </c>
      <c r="Y86" s="316">
        <f t="shared" si="1"/>
        <v>825.846</v>
      </c>
      <c r="Z86" s="316">
        <f t="shared" si="1"/>
        <v>825.846</v>
      </c>
      <c r="AA86" s="316" t="e">
        <f t="shared" si="1"/>
        <v>#REF!</v>
      </c>
      <c r="AB86" s="316">
        <f t="shared" si="1"/>
        <v>825.846</v>
      </c>
      <c r="AC86" s="316" t="e">
        <f t="shared" si="1"/>
        <v>#REF!</v>
      </c>
      <c r="AD86" s="316">
        <f t="shared" si="1"/>
        <v>825.846</v>
      </c>
      <c r="AE86" s="316" t="e">
        <f t="shared" si="1"/>
        <v>#REF!</v>
      </c>
      <c r="AF86" s="316">
        <f t="shared" si="1"/>
        <v>825.846</v>
      </c>
      <c r="AG86" s="316" t="e">
        <f t="shared" si="1"/>
        <v>#REF!</v>
      </c>
      <c r="AH86" s="316">
        <f t="shared" si="1"/>
        <v>825.846</v>
      </c>
      <c r="AI86" s="316" t="e">
        <f t="shared" si="1"/>
        <v>#REF!</v>
      </c>
      <c r="AJ86" s="316">
        <f t="shared" si="1"/>
        <v>825.846</v>
      </c>
      <c r="AK86" s="316" t="e">
        <f t="shared" si="1"/>
        <v>#REF!</v>
      </c>
      <c r="AL86" s="316">
        <f t="shared" si="1"/>
        <v>825.846</v>
      </c>
      <c r="AM86" s="316" t="e">
        <f t="shared" si="1"/>
        <v>#REF!</v>
      </c>
      <c r="AN86" s="316">
        <f t="shared" si="1"/>
        <v>825.846</v>
      </c>
      <c r="AO86" s="316" t="e">
        <f t="shared" si="1"/>
        <v>#REF!</v>
      </c>
      <c r="AP86" s="316">
        <f t="shared" si="1"/>
        <v>825.846</v>
      </c>
      <c r="AQ86" s="316" t="e">
        <f t="shared" si="1"/>
        <v>#REF!</v>
      </c>
      <c r="AR86" s="316">
        <f t="shared" si="1"/>
        <v>825.846</v>
      </c>
      <c r="AS86" s="316" t="e">
        <f t="shared" si="1"/>
        <v>#REF!</v>
      </c>
      <c r="AT86" s="316">
        <f t="shared" si="1"/>
        <v>825.846</v>
      </c>
      <c r="AU86" s="316" t="e">
        <f t="shared" si="1"/>
        <v>#REF!</v>
      </c>
      <c r="AV86" s="316">
        <f t="shared" si="1"/>
        <v>825.846</v>
      </c>
      <c r="AW86" s="316" t="e">
        <f t="shared" si="1"/>
        <v>#REF!</v>
      </c>
      <c r="AX86" s="316">
        <f t="shared" si="1"/>
        <v>825.846</v>
      </c>
      <c r="AY86" s="316" t="e">
        <f t="shared" si="1"/>
        <v>#REF!</v>
      </c>
      <c r="AZ86" s="316">
        <f t="shared" si="1"/>
        <v>825.846</v>
      </c>
      <c r="BA86" s="316" t="e">
        <f t="shared" si="1"/>
        <v>#REF!</v>
      </c>
      <c r="BB86" s="316">
        <f t="shared" si="1"/>
        <v>825.846</v>
      </c>
      <c r="BC86" s="316" t="e">
        <f t="shared" si="1"/>
        <v>#REF!</v>
      </c>
      <c r="BD86" s="316">
        <f t="shared" si="1"/>
        <v>825.846</v>
      </c>
      <c r="BE86" s="316" t="e">
        <f t="shared" si="1"/>
        <v>#REF!</v>
      </c>
      <c r="BF86" s="316">
        <f t="shared" si="1"/>
        <v>825.846</v>
      </c>
      <c r="BG86" s="316" t="e">
        <f t="shared" si="1"/>
        <v>#REF!</v>
      </c>
    </row>
    <row r="87" spans="2:59" s="5" customFormat="1" ht="18">
      <c r="B87" s="6"/>
      <c r="C87" s="317" t="s">
        <v>323</v>
      </c>
      <c r="AM87" s="318" t="e">
        <f>SUM(F86:AM86)/AM68</f>
        <v>#REF!</v>
      </c>
      <c r="AN87" s="319"/>
      <c r="BG87" s="318" t="e">
        <f>SUM(F86:BG86)/BG68</f>
        <v>#REF!</v>
      </c>
    </row>
  </sheetData>
  <mergeCells count="26">
    <mergeCell ref="C1:T1"/>
    <mergeCell ref="B43:B45"/>
    <mergeCell ref="B2:B3"/>
    <mergeCell ref="E2:Y2"/>
    <mergeCell ref="H8:H12"/>
    <mergeCell ref="B19:B20"/>
    <mergeCell ref="B14:B15"/>
    <mergeCell ref="N8:N12"/>
    <mergeCell ref="P8:P12"/>
    <mergeCell ref="R8:R12"/>
    <mergeCell ref="F67:BG67"/>
    <mergeCell ref="C15:D15"/>
    <mergeCell ref="C14:D14"/>
    <mergeCell ref="C13:D13"/>
    <mergeCell ref="D2:D3"/>
    <mergeCell ref="C2:C3"/>
    <mergeCell ref="J38:K38"/>
    <mergeCell ref="V8:V12"/>
    <mergeCell ref="X8:X12"/>
    <mergeCell ref="C19:C20"/>
    <mergeCell ref="D19:D20"/>
    <mergeCell ref="B22:D22"/>
    <mergeCell ref="T8:T12"/>
    <mergeCell ref="E19:Y19"/>
    <mergeCell ref="J8:J12"/>
    <mergeCell ref="L8:L12"/>
  </mergeCells>
  <conditionalFormatting sqref="D2">
    <cfRule type="cellIs" dxfId="261" priority="22" operator="equal">
      <formula>#REF!</formula>
    </cfRule>
    <cfRule type="cellIs" dxfId="260" priority="23" operator="equal">
      <formula>#REF!</formula>
    </cfRule>
    <cfRule type="containsText" dxfId="259" priority="24" operator="containsText" text="B">
      <formula>NOT(ISERROR(SEARCH("B",D2)))</formula>
    </cfRule>
  </conditionalFormatting>
  <conditionalFormatting sqref="B2 F3:Y3 F20:Y20">
    <cfRule type="cellIs" dxfId="258" priority="28" operator="equal">
      <formula>#REF!</formula>
    </cfRule>
    <cfRule type="cellIs" dxfId="257" priority="29" operator="equal">
      <formula>#REF!</formula>
    </cfRule>
    <cfRule type="containsText" dxfId="256" priority="30" operator="containsText" text="B">
      <formula>NOT(ISERROR(SEARCH("B",B2)))</formula>
    </cfRule>
  </conditionalFormatting>
  <conditionalFormatting sqref="C2">
    <cfRule type="cellIs" dxfId="255" priority="25" operator="equal">
      <formula>#REF!</formula>
    </cfRule>
    <cfRule type="cellIs" dxfId="254" priority="26" operator="equal">
      <formula>#REF!</formula>
    </cfRule>
    <cfRule type="containsText" dxfId="253" priority="27" operator="containsText" text="B">
      <formula>NOT(ISERROR(SEARCH("B",C2)))</formula>
    </cfRule>
  </conditionalFormatting>
  <conditionalFormatting sqref="E3">
    <cfRule type="cellIs" dxfId="252" priority="16" operator="equal">
      <formula>#REF!</formula>
    </cfRule>
    <cfRule type="cellIs" dxfId="251" priority="17" operator="equal">
      <formula>#REF!</formula>
    </cfRule>
    <cfRule type="containsText" dxfId="250" priority="18" operator="containsText" text="B">
      <formula>NOT(ISERROR(SEARCH("B",E3)))</formula>
    </cfRule>
  </conditionalFormatting>
  <conditionalFormatting sqref="E20">
    <cfRule type="cellIs" dxfId="249" priority="1" operator="equal">
      <formula>#REF!</formula>
    </cfRule>
    <cfRule type="cellIs" dxfId="248" priority="2" operator="equal">
      <formula>#REF!</formula>
    </cfRule>
    <cfRule type="containsText" dxfId="247" priority="3" operator="containsText" text="B">
      <formula>NOT(ISERROR(SEARCH("B",E20)))</formula>
    </cfRule>
  </conditionalFormatting>
  <conditionalFormatting sqref="E2">
    <cfRule type="cellIs" dxfId="246" priority="7" operator="equal">
      <formula>#REF!</formula>
    </cfRule>
    <cfRule type="cellIs" dxfId="245" priority="8" operator="equal">
      <formula>#REF!</formula>
    </cfRule>
    <cfRule type="containsText" dxfId="244" priority="9" operator="containsText" text="B">
      <formula>NOT(ISERROR(SEARCH("B",E2)))</formula>
    </cfRule>
  </conditionalFormatting>
  <conditionalFormatting sqref="B19:E19">
    <cfRule type="cellIs" dxfId="243" priority="4" operator="equal">
      <formula>#REF!</formula>
    </cfRule>
    <cfRule type="cellIs" dxfId="242" priority="5" operator="equal">
      <formula>#REF!</formula>
    </cfRule>
    <cfRule type="containsText" dxfId="241" priority="6" operator="containsText" text="B">
      <formula>NOT(ISERROR(SEARCH("B",B19)))</formula>
    </cfRule>
  </conditionalFormatting>
  <printOptions horizontalCentered="1" verticalCentered="1"/>
  <pageMargins left="0" right="0" top="0" bottom="0" header="0" footer="0"/>
  <pageSetup paperSize="9" scale="61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V36"/>
  <sheetViews>
    <sheetView showGridLines="0" view="pageBreakPreview" zoomScale="60" zoomScaleNormal="70" workbookViewId="0">
      <pane xSplit="5" ySplit="4" topLeftCell="F5" activePane="bottomRight" state="frozen"/>
      <selection activeCell="B62" sqref="B62:E62"/>
      <selection pane="topRight" activeCell="B62" sqref="B62:E62"/>
      <selection pane="bottomLeft" activeCell="B62" sqref="B62:E62"/>
      <selection pane="bottomRight" activeCell="E7" sqref="E7"/>
    </sheetView>
  </sheetViews>
  <sheetFormatPr defaultColWidth="9.140625" defaultRowHeight="18"/>
  <cols>
    <col min="1" max="1" width="10.7109375" style="5" customWidth="1"/>
    <col min="2" max="2" width="18" style="5" customWidth="1"/>
    <col min="3" max="3" width="36.85546875" style="5" bestFit="1" customWidth="1"/>
    <col min="4" max="4" width="14.42578125" style="5" customWidth="1"/>
    <col min="5" max="6" width="19.7109375" style="5" customWidth="1"/>
    <col min="7" max="12" width="15.7109375" style="5" customWidth="1"/>
    <col min="13" max="16" width="13" style="5" customWidth="1"/>
    <col min="17" max="16384" width="9.140625" style="5"/>
  </cols>
  <sheetData>
    <row r="1" spans="1:48" ht="39.950000000000003" customHeight="1">
      <c r="A1" s="1352" t="s">
        <v>38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</row>
    <row r="2" spans="1:48" ht="20.100000000000001" customHeight="1"/>
    <row r="3" spans="1:48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869"/>
      <c r="G3" s="1350" t="s">
        <v>268</v>
      </c>
      <c r="H3" s="1351"/>
      <c r="I3" s="1351"/>
      <c r="J3" s="1351"/>
      <c r="K3" s="1351"/>
      <c r="L3" s="1351"/>
    </row>
    <row r="4" spans="1:48" ht="39.950000000000003" customHeight="1">
      <c r="A4" s="1351"/>
      <c r="B4" s="1351"/>
      <c r="C4" s="1351"/>
      <c r="D4" s="1363"/>
      <c r="E4" s="1363"/>
      <c r="F4" s="899">
        <v>1000</v>
      </c>
      <c r="G4" s="256">
        <v>10000</v>
      </c>
      <c r="H4" s="256">
        <v>20000</v>
      </c>
      <c r="I4" s="256">
        <v>30000</v>
      </c>
      <c r="J4" s="256">
        <v>40000</v>
      </c>
      <c r="K4" s="256">
        <v>50000</v>
      </c>
      <c r="L4" s="256">
        <v>60000</v>
      </c>
      <c r="M4" s="256">
        <v>70000</v>
      </c>
      <c r="N4" s="256">
        <v>80000</v>
      </c>
      <c r="O4" s="256">
        <v>90000</v>
      </c>
      <c r="P4" s="256">
        <v>100000</v>
      </c>
    </row>
    <row r="5" spans="1:48" ht="30" customHeight="1">
      <c r="A5" s="3">
        <v>1</v>
      </c>
      <c r="B5" s="28" t="s">
        <v>163</v>
      </c>
      <c r="C5" s="1" t="s">
        <v>632</v>
      </c>
      <c r="D5" s="738">
        <v>5.6</v>
      </c>
      <c r="E5" s="25">
        <f>VLOOKUP(B5,MRP!$A:$B,2,0)</f>
        <v>325</v>
      </c>
      <c r="F5" s="25"/>
      <c r="G5" s="136">
        <f t="shared" ref="G5:P5" si="0">+$E$5*$D$5</f>
        <v>1819.9999999999998</v>
      </c>
      <c r="H5" s="136">
        <f t="shared" si="0"/>
        <v>1819.9999999999998</v>
      </c>
      <c r="I5" s="136">
        <f t="shared" si="0"/>
        <v>1819.9999999999998</v>
      </c>
      <c r="J5" s="136">
        <f t="shared" si="0"/>
        <v>1819.9999999999998</v>
      </c>
      <c r="K5" s="136">
        <f t="shared" si="0"/>
        <v>1819.9999999999998</v>
      </c>
      <c r="L5" s="136">
        <f t="shared" si="0"/>
        <v>1819.9999999999998</v>
      </c>
      <c r="M5" s="136">
        <f t="shared" si="0"/>
        <v>1819.9999999999998</v>
      </c>
      <c r="N5" s="136">
        <f t="shared" si="0"/>
        <v>1819.9999999999998</v>
      </c>
      <c r="O5" s="136">
        <f t="shared" si="0"/>
        <v>1819.9999999999998</v>
      </c>
      <c r="P5" s="136">
        <f t="shared" si="0"/>
        <v>1819.9999999999998</v>
      </c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</row>
    <row r="6" spans="1:48" ht="30" customHeight="1">
      <c r="A6" s="3">
        <v>2</v>
      </c>
      <c r="B6" s="9" t="s">
        <v>162</v>
      </c>
      <c r="C6" s="1" t="s">
        <v>16</v>
      </c>
      <c r="D6" s="3">
        <v>1</v>
      </c>
      <c r="E6" s="25">
        <f>VLOOKUP(B6,MRP!$A:$B,2,0)</f>
        <v>400.5</v>
      </c>
      <c r="F6" s="25"/>
      <c r="G6" s="136">
        <f t="shared" ref="G6:P6" si="1">+$E$6*$D$6</f>
        <v>400.5</v>
      </c>
      <c r="H6" s="136">
        <f t="shared" si="1"/>
        <v>400.5</v>
      </c>
      <c r="I6" s="136">
        <f t="shared" si="1"/>
        <v>400.5</v>
      </c>
      <c r="J6" s="136">
        <f t="shared" si="1"/>
        <v>400.5</v>
      </c>
      <c r="K6" s="136">
        <f t="shared" si="1"/>
        <v>400.5</v>
      </c>
      <c r="L6" s="136">
        <f t="shared" si="1"/>
        <v>400.5</v>
      </c>
      <c r="M6" s="136">
        <f t="shared" si="1"/>
        <v>400.5</v>
      </c>
      <c r="N6" s="136">
        <f t="shared" si="1"/>
        <v>400.5</v>
      </c>
      <c r="O6" s="136">
        <f t="shared" si="1"/>
        <v>400.5</v>
      </c>
      <c r="P6" s="136">
        <f t="shared" si="1"/>
        <v>400.5</v>
      </c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 spans="1:48" ht="30" customHeight="1">
      <c r="A7" s="3">
        <v>3</v>
      </c>
      <c r="B7" s="9" t="s">
        <v>165</v>
      </c>
      <c r="C7" s="1" t="s">
        <v>18</v>
      </c>
      <c r="D7" s="3">
        <v>1</v>
      </c>
      <c r="E7" s="25">
        <f>VLOOKUP(B7,MRP!$A:$B,2,0)</f>
        <v>58</v>
      </c>
      <c r="F7" s="25"/>
      <c r="G7" s="136">
        <f t="shared" ref="G7:P7" si="2">+$E$7*$D$7</f>
        <v>58</v>
      </c>
      <c r="H7" s="136">
        <f t="shared" si="2"/>
        <v>58</v>
      </c>
      <c r="I7" s="136">
        <f t="shared" si="2"/>
        <v>58</v>
      </c>
      <c r="J7" s="136">
        <f t="shared" si="2"/>
        <v>58</v>
      </c>
      <c r="K7" s="136">
        <f t="shared" si="2"/>
        <v>58</v>
      </c>
      <c r="L7" s="136">
        <f t="shared" si="2"/>
        <v>58</v>
      </c>
      <c r="M7" s="136">
        <f t="shared" si="2"/>
        <v>58</v>
      </c>
      <c r="N7" s="136">
        <f t="shared" si="2"/>
        <v>58</v>
      </c>
      <c r="O7" s="136">
        <f t="shared" si="2"/>
        <v>58</v>
      </c>
      <c r="P7" s="136">
        <f t="shared" si="2"/>
        <v>58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 spans="1:48" ht="30" customHeight="1">
      <c r="A8" s="3">
        <v>4</v>
      </c>
      <c r="B8" s="9" t="s">
        <v>205</v>
      </c>
      <c r="C8" s="1" t="s">
        <v>8</v>
      </c>
      <c r="D8" s="3">
        <v>4</v>
      </c>
      <c r="E8" s="25">
        <f>VLOOKUP(B8,MRP!$A:$B,2,0)</f>
        <v>406</v>
      </c>
      <c r="F8" s="25"/>
      <c r="G8" s="136"/>
      <c r="H8" s="136"/>
      <c r="I8" s="136"/>
      <c r="J8" s="136">
        <f>+$E$8*$D$8</f>
        <v>1624</v>
      </c>
      <c r="K8" s="136"/>
      <c r="L8" s="136"/>
      <c r="M8" s="37"/>
      <c r="N8" s="136">
        <f>+$E$8*$D$8</f>
        <v>1624</v>
      </c>
      <c r="O8" s="37"/>
      <c r="P8" s="37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</row>
    <row r="9" spans="1:48" ht="30" customHeight="1">
      <c r="A9" s="3">
        <v>5</v>
      </c>
      <c r="B9" s="9" t="s">
        <v>158</v>
      </c>
      <c r="C9" s="1" t="s">
        <v>9</v>
      </c>
      <c r="D9" s="3">
        <v>1</v>
      </c>
      <c r="E9" s="25">
        <f>VLOOKUP(B9,MRP!$A:$B,2,0)</f>
        <v>1677</v>
      </c>
      <c r="F9" s="25"/>
      <c r="G9" s="136"/>
      <c r="H9" s="136"/>
      <c r="I9" s="136"/>
      <c r="J9" s="136"/>
      <c r="K9" s="136"/>
      <c r="L9" s="136"/>
      <c r="M9" s="37"/>
      <c r="N9" s="136">
        <f>E9</f>
        <v>1677</v>
      </c>
      <c r="O9" s="37"/>
      <c r="P9" s="37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 spans="1:48" ht="30" customHeight="1">
      <c r="A10" s="3">
        <v>6</v>
      </c>
      <c r="B10" s="9" t="s">
        <v>155</v>
      </c>
      <c r="C10" s="1" t="s">
        <v>12</v>
      </c>
      <c r="D10" s="3">
        <v>1</v>
      </c>
      <c r="E10" s="25">
        <f>VLOOKUP(B10,MRP!$A:$B,2,0)</f>
        <v>1710</v>
      </c>
      <c r="F10" s="25"/>
      <c r="G10" s="136"/>
      <c r="H10" s="136"/>
      <c r="I10" s="136"/>
      <c r="J10" s="136">
        <f>+$E$10*$D$10</f>
        <v>1710</v>
      </c>
      <c r="K10" s="136"/>
      <c r="L10" s="136"/>
      <c r="M10" s="37"/>
      <c r="N10" s="136">
        <f>+$E$10*$D$10</f>
        <v>1710</v>
      </c>
      <c r="O10" s="37"/>
      <c r="P10" s="37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 spans="1:48" ht="30" customHeight="1">
      <c r="A11" s="3">
        <v>7</v>
      </c>
      <c r="B11" s="9" t="s">
        <v>191</v>
      </c>
      <c r="C11" s="1" t="s">
        <v>17</v>
      </c>
      <c r="D11" s="3">
        <v>1</v>
      </c>
      <c r="E11" s="25">
        <f>VLOOKUP(B11,MRP!$A:$B,2,0)</f>
        <v>1482.5</v>
      </c>
      <c r="F11" s="25"/>
      <c r="G11" s="29"/>
      <c r="H11" s="29"/>
      <c r="I11" s="29">
        <f>$E$11</f>
        <v>1482.5</v>
      </c>
      <c r="J11" s="29"/>
      <c r="K11" s="29"/>
      <c r="L11" s="29">
        <f>$E$11</f>
        <v>1482.5</v>
      </c>
      <c r="M11" s="37"/>
      <c r="N11" s="37"/>
      <c r="O11" s="29">
        <f>$E$11</f>
        <v>1482.5</v>
      </c>
      <c r="P11" s="37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 spans="1:48" s="160" customFormat="1" ht="30" customHeight="1">
      <c r="A12" s="154">
        <v>8</v>
      </c>
      <c r="B12" s="9" t="s">
        <v>168</v>
      </c>
      <c r="C12" s="156" t="s">
        <v>47</v>
      </c>
      <c r="D12" s="154">
        <v>7.8</v>
      </c>
      <c r="E12" s="25">
        <f>VLOOKUP(B12,MRP!$A:$B,2,0)</f>
        <v>301</v>
      </c>
      <c r="F12" s="25"/>
      <c r="G12" s="162"/>
      <c r="H12" s="162"/>
      <c r="I12" s="162"/>
      <c r="J12" s="162"/>
      <c r="K12" s="162"/>
      <c r="L12" s="162"/>
      <c r="M12" s="179"/>
      <c r="N12" s="179"/>
      <c r="O12" s="179"/>
      <c r="P12" s="17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</row>
    <row r="13" spans="1:48" s="160" customFormat="1" ht="30" customHeight="1">
      <c r="A13" s="154">
        <v>9</v>
      </c>
      <c r="B13" s="9" t="s">
        <v>169</v>
      </c>
      <c r="C13" s="156" t="s">
        <v>25</v>
      </c>
      <c r="D13" s="154">
        <v>2</v>
      </c>
      <c r="E13" s="25">
        <f>VLOOKUP(B13,MRP!$A:$B,2,0)</f>
        <v>172.5</v>
      </c>
      <c r="F13" s="25"/>
      <c r="G13" s="162"/>
      <c r="H13" s="162"/>
      <c r="I13" s="162"/>
      <c r="J13" s="162">
        <f>+$E$13*$D$13</f>
        <v>345</v>
      </c>
      <c r="K13" s="162"/>
      <c r="L13" s="162"/>
      <c r="M13" s="179"/>
      <c r="N13" s="162">
        <f>+$E$13*$D$13</f>
        <v>345</v>
      </c>
      <c r="O13" s="179"/>
      <c r="P13" s="17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</row>
    <row r="14" spans="1:48" ht="30" customHeight="1">
      <c r="A14" s="3">
        <v>10</v>
      </c>
      <c r="B14" s="9" t="s">
        <v>172</v>
      </c>
      <c r="C14" s="1" t="s">
        <v>2</v>
      </c>
      <c r="D14" s="3">
        <v>2.8</v>
      </c>
      <c r="E14" s="25">
        <f>VLOOKUP(B14,MRP!$A:$B,2,0)</f>
        <v>315</v>
      </c>
      <c r="F14" s="25"/>
      <c r="G14" s="136"/>
      <c r="H14" s="136"/>
      <c r="I14" s="136"/>
      <c r="J14" s="136">
        <f>+$E$14*$D$14</f>
        <v>882</v>
      </c>
      <c r="K14" s="136"/>
      <c r="L14" s="136"/>
      <c r="M14" s="37"/>
      <c r="N14" s="136">
        <f>+$E$14*$D$14</f>
        <v>882</v>
      </c>
      <c r="O14" s="37"/>
      <c r="P14" s="37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</row>
    <row r="15" spans="1:48" ht="30" customHeight="1">
      <c r="A15" s="3">
        <v>11</v>
      </c>
      <c r="B15" s="9" t="s">
        <v>209</v>
      </c>
      <c r="C15" s="1" t="s">
        <v>27</v>
      </c>
      <c r="D15" s="3">
        <v>2</v>
      </c>
      <c r="E15" s="25">
        <f>VLOOKUP(B15,MRP!$A:$B,2,0)</f>
        <v>46.5</v>
      </c>
      <c r="F15" s="25"/>
      <c r="G15" s="136"/>
      <c r="H15" s="136"/>
      <c r="I15" s="136"/>
      <c r="J15" s="136">
        <f>+$E$15*$D$15</f>
        <v>93</v>
      </c>
      <c r="K15" s="136"/>
      <c r="L15" s="136"/>
      <c r="M15" s="37"/>
      <c r="N15" s="136">
        <f>+$E$15*$D$15</f>
        <v>93</v>
      </c>
      <c r="O15" s="37"/>
      <c r="P15" s="37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</row>
    <row r="16" spans="1:48" s="7" customFormat="1" ht="30" customHeight="1">
      <c r="A16" s="1354" t="s">
        <v>529</v>
      </c>
      <c r="B16" s="1355"/>
      <c r="C16" s="1356"/>
      <c r="D16" s="1353" t="s">
        <v>29</v>
      </c>
      <c r="E16" s="1353"/>
      <c r="F16" s="870" t="s">
        <v>225</v>
      </c>
      <c r="G16" s="43">
        <f t="shared" ref="G16:P16" si="3">+SUM(G5:G15)</f>
        <v>2278.5</v>
      </c>
      <c r="H16" s="43">
        <f t="shared" si="3"/>
        <v>2278.5</v>
      </c>
      <c r="I16" s="43">
        <f t="shared" si="3"/>
        <v>3761</v>
      </c>
      <c r="J16" s="43">
        <f t="shared" si="3"/>
        <v>6932.5</v>
      </c>
      <c r="K16" s="43">
        <f t="shared" si="3"/>
        <v>2278.5</v>
      </c>
      <c r="L16" s="43">
        <f t="shared" si="3"/>
        <v>3761</v>
      </c>
      <c r="M16" s="43">
        <f t="shared" si="3"/>
        <v>2278.5</v>
      </c>
      <c r="N16" s="43">
        <f t="shared" si="3"/>
        <v>8609.5</v>
      </c>
      <c r="O16" s="43">
        <f t="shared" si="3"/>
        <v>3761</v>
      </c>
      <c r="P16" s="43">
        <f t="shared" si="3"/>
        <v>2278.5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</row>
    <row r="17" spans="1:48" ht="30" customHeight="1">
      <c r="A17" s="1357"/>
      <c r="B17" s="1358"/>
      <c r="C17" s="1359"/>
      <c r="D17" s="1353" t="s">
        <v>28</v>
      </c>
      <c r="E17" s="1353"/>
      <c r="F17" s="187" t="s">
        <v>572</v>
      </c>
      <c r="G17" s="187" t="s">
        <v>572</v>
      </c>
      <c r="H17" s="187" t="s">
        <v>572</v>
      </c>
      <c r="I17" s="740">
        <f>'PM &amp; GR Charge'!C66</f>
        <v>2678.6</v>
      </c>
      <c r="J17" s="740">
        <f>'PM &amp; GR Charge'!D66</f>
        <v>3138.7999999999997</v>
      </c>
      <c r="K17" s="740">
        <f>I17</f>
        <v>2678.6</v>
      </c>
      <c r="L17" s="740">
        <f>I17</f>
        <v>2678.6</v>
      </c>
      <c r="M17" s="900">
        <f>I17</f>
        <v>2678.6</v>
      </c>
      <c r="N17" s="900">
        <f>J17</f>
        <v>3138.7999999999997</v>
      </c>
      <c r="O17" s="900">
        <f>I17</f>
        <v>2678.6</v>
      </c>
      <c r="P17" s="900">
        <f>I17</f>
        <v>2678.6</v>
      </c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</row>
    <row r="18" spans="1:48" s="7" customFormat="1" ht="30" customHeight="1">
      <c r="A18" s="1360"/>
      <c r="B18" s="1361"/>
      <c r="C18" s="1362"/>
      <c r="D18" s="1353" t="s">
        <v>30</v>
      </c>
      <c r="E18" s="1353"/>
      <c r="F18" s="870" t="s">
        <v>225</v>
      </c>
      <c r="G18" s="43">
        <f>G16</f>
        <v>2278.5</v>
      </c>
      <c r="H18" s="43">
        <f>H16</f>
        <v>2278.5</v>
      </c>
      <c r="I18" s="43">
        <f t="shared" ref="I18:P18" si="4">I17+I16</f>
        <v>6439.6</v>
      </c>
      <c r="J18" s="43">
        <f t="shared" si="4"/>
        <v>10071.299999999999</v>
      </c>
      <c r="K18" s="43">
        <f t="shared" si="4"/>
        <v>4957.1000000000004</v>
      </c>
      <c r="L18" s="43">
        <f t="shared" si="4"/>
        <v>6439.6</v>
      </c>
      <c r="M18" s="43">
        <f t="shared" si="4"/>
        <v>4957.1000000000004</v>
      </c>
      <c r="N18" s="43">
        <f t="shared" si="4"/>
        <v>11748.3</v>
      </c>
      <c r="O18" s="43">
        <f t="shared" si="4"/>
        <v>6439.6</v>
      </c>
      <c r="P18" s="43">
        <f t="shared" si="4"/>
        <v>4957.1000000000004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</row>
    <row r="19" spans="1:48"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 spans="1:48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 spans="1:48">
      <c r="E21" s="38"/>
      <c r="F21" s="38"/>
      <c r="G21" s="20"/>
      <c r="H21" s="20"/>
      <c r="I21" s="20"/>
      <c r="J21" s="20"/>
      <c r="K21" s="20"/>
      <c r="L21" s="20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 spans="1:48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 spans="1:48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 spans="1:48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 spans="1:48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 spans="1:48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 spans="1:48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 spans="1:48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 spans="1:48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 spans="1:48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 spans="1:48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 spans="1:48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 spans="7:48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 spans="7:48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 spans="7:48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 spans="7:48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</sheetData>
  <customSheetViews>
    <customSheetView guid="{05AB3A1E-7DB6-4E1D-B4E2-F807EF8F0B08}" scale="70" fitToPage="1" showRuler="0">
      <pane xSplit="5" ySplit="4" topLeftCell="P8" activePane="bottomRight" state="frozen"/>
      <selection pane="bottomRight" activeCell="V27" sqref="V27"/>
      <pageMargins left="0.75" right="0.75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1">
    <mergeCell ref="G3:L3"/>
    <mergeCell ref="A1:L1"/>
    <mergeCell ref="D16:E16"/>
    <mergeCell ref="D17:E17"/>
    <mergeCell ref="D18:E18"/>
    <mergeCell ref="A16:C18"/>
    <mergeCell ref="A3:A4"/>
    <mergeCell ref="B3:B4"/>
    <mergeCell ref="C3:C4"/>
    <mergeCell ref="D3:D4"/>
    <mergeCell ref="E3:E4"/>
  </mergeCells>
  <phoneticPr fontId="0" type="noConversion"/>
  <printOptions horizontalCentered="1"/>
  <pageMargins left="0.75" right="0.75" top="1.39" bottom="0.55000000000000004" header="0.5" footer="0.5"/>
  <pageSetup paperSize="9" scale="49" orientation="landscape" horizontalDpi="1200" r:id="rId2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B1:O58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1.7109375" style="251" customWidth="1"/>
    <col min="2" max="2" width="28.28515625" style="269" customWidth="1"/>
    <col min="3" max="4" width="13.7109375" style="253" customWidth="1"/>
    <col min="5" max="5" width="10.7109375" style="253" customWidth="1"/>
    <col min="6" max="11" width="10.7109375" style="254" customWidth="1"/>
    <col min="12" max="14" width="10.7109375" style="251" customWidth="1"/>
    <col min="15" max="15" width="10.7109375" style="448" customWidth="1"/>
    <col min="16" max="16" width="1.140625" style="251" customWidth="1"/>
    <col min="17" max="16384" width="9.140625" style="251"/>
  </cols>
  <sheetData>
    <row r="1" spans="2:15" ht="39.950000000000003" customHeight="1">
      <c r="B1" s="1153"/>
      <c r="C1" s="1255" t="s">
        <v>613</v>
      </c>
      <c r="D1" s="1255"/>
      <c r="E1" s="1255"/>
      <c r="F1" s="1255"/>
      <c r="G1" s="1255"/>
      <c r="H1" s="1255"/>
      <c r="I1" s="1255"/>
      <c r="J1" s="1255"/>
      <c r="K1" s="1154" t="str">
        <f>'Dlr Category'!D4</f>
        <v>A++</v>
      </c>
      <c r="L1" s="1154" t="s">
        <v>596</v>
      </c>
      <c r="M1" s="897"/>
      <c r="N1" s="897"/>
      <c r="O1" s="898"/>
    </row>
    <row r="2" spans="2:15" ht="35.1" customHeight="1">
      <c r="B2" s="1365" t="s">
        <v>282</v>
      </c>
      <c r="C2" s="1289" t="s">
        <v>279</v>
      </c>
      <c r="D2" s="1289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2:15" ht="35.1" customHeight="1">
      <c r="B3" s="1366"/>
      <c r="C3" s="1302"/>
      <c r="D3" s="1302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2:15" ht="35.1" customHeight="1">
      <c r="B4" s="1084" t="str">
        <f>VLOOKUP(C47,'Innova P (CAF)'!B5:C15,2,0)</f>
        <v>Engine Oil Mineral</v>
      </c>
      <c r="C4" s="1010">
        <f>VLOOKUP(C47,'Innova P (CAF)'!$B$5:$E$15,3,0)</f>
        <v>5.6</v>
      </c>
      <c r="D4" s="1085">
        <f>VLOOKUP(C47,'Innova P (CAF)'!$B$5:$E$15,4,0)</f>
        <v>325</v>
      </c>
      <c r="E4" s="1086"/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2" t="s">
        <v>286</v>
      </c>
      <c r="O4" s="1013" t="s">
        <v>286</v>
      </c>
    </row>
    <row r="5" spans="2:15" ht="35.1" customHeight="1">
      <c r="B5" s="1070" t="str">
        <f>VLOOKUP(C48,'Innova P (CAF)'!B6:C15,2,0)</f>
        <v>Engine Oil Filter</v>
      </c>
      <c r="C5" s="1031">
        <f>VLOOKUP(C48,'Innova P (CAF)'!$B$5:$E$15,3,0)</f>
        <v>1</v>
      </c>
      <c r="D5" s="1032">
        <f>VLOOKUP(C48,'Innova P (CAF)'!$B$5:$E$15,4,0)</f>
        <v>400.5</v>
      </c>
      <c r="E5" s="1071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2:15" ht="35.1" customHeight="1">
      <c r="B6" s="1070" t="str">
        <f>VLOOKUP(C49,'Innova P (CAF)'!B7:C16,2,0)</f>
        <v>Gasket Engine Oil Drain Plug</v>
      </c>
      <c r="C6" s="1031">
        <f>VLOOKUP(C49,'Innova P (CAF)'!$B$5:$E$15,3,0)</f>
        <v>1</v>
      </c>
      <c r="D6" s="1032">
        <f>VLOOKUP(C49,'Innova P (CAF)'!$B$5:$E$15,4,0)</f>
        <v>58</v>
      </c>
      <c r="E6" s="1071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2:15" ht="35.1" customHeight="1">
      <c r="B7" s="1070" t="str">
        <f>VLOOKUP(C50,'Innova P (CAF)'!B8:C17,2,0)</f>
        <v>Spark Plug</v>
      </c>
      <c r="C7" s="1031">
        <f>VLOOKUP(C50,'Innova P (CAF)'!$B$5:$E$15,3,0)</f>
        <v>4</v>
      </c>
      <c r="D7" s="1032">
        <f>VLOOKUP(C50,'Innova P (CAF)'!$B$5:$E$15,4,0)</f>
        <v>406</v>
      </c>
      <c r="E7" s="1071"/>
      <c r="F7" s="1054"/>
      <c r="G7" s="1054"/>
      <c r="H7" s="1054"/>
      <c r="I7" s="1054" t="s">
        <v>286</v>
      </c>
      <c r="J7" s="1054"/>
      <c r="K7" s="1054"/>
      <c r="L7" s="1054"/>
      <c r="M7" s="1054" t="s">
        <v>286</v>
      </c>
      <c r="N7" s="1054"/>
      <c r="O7" s="1055"/>
    </row>
    <row r="8" spans="2:15" ht="35.1" customHeight="1">
      <c r="B8" s="1070" t="str">
        <f>VLOOKUP(C51,'Innova P (CAF)'!B9:C18,2,0)</f>
        <v>Fuel Filter</v>
      </c>
      <c r="C8" s="1031">
        <f>VLOOKUP(C51,'Innova P (CAF)'!$B$5:$E$15,3,0)</f>
        <v>1</v>
      </c>
      <c r="D8" s="1032">
        <f>VLOOKUP(C51,'Innova P (CAF)'!$B$5:$E$15,4,0)</f>
        <v>1677</v>
      </c>
      <c r="E8" s="1071"/>
      <c r="F8" s="1054"/>
      <c r="G8" s="1054"/>
      <c r="H8" s="1054"/>
      <c r="I8" s="1054"/>
      <c r="J8" s="1054"/>
      <c r="K8" s="1054"/>
      <c r="L8" s="1054"/>
      <c r="M8" s="1054" t="s">
        <v>286</v>
      </c>
      <c r="N8" s="1054"/>
      <c r="O8" s="1055"/>
    </row>
    <row r="9" spans="2:15" ht="35.1" customHeight="1">
      <c r="B9" s="1070" t="str">
        <f>VLOOKUP(C52,'Innova P (CAF)'!B10:C19,2,0)</f>
        <v>Air Cleaner Filter</v>
      </c>
      <c r="C9" s="1031">
        <f>VLOOKUP(C52,'Innova P (CAF)'!$B$5:$E$15,3,0)</f>
        <v>1</v>
      </c>
      <c r="D9" s="1032">
        <f>VLOOKUP(C52,'Innova P (CAF)'!$B$5:$E$15,4,0)</f>
        <v>1710</v>
      </c>
      <c r="E9" s="1071"/>
      <c r="F9" s="1054"/>
      <c r="G9" s="1054" t="s">
        <v>576</v>
      </c>
      <c r="H9" s="1054"/>
      <c r="I9" s="1054" t="s">
        <v>286</v>
      </c>
      <c r="J9" s="1054"/>
      <c r="K9" s="1054" t="s">
        <v>576</v>
      </c>
      <c r="L9" s="1054"/>
      <c r="M9" s="1054" t="s">
        <v>286</v>
      </c>
      <c r="N9" s="1054"/>
      <c r="O9" s="1055" t="s">
        <v>576</v>
      </c>
    </row>
    <row r="10" spans="2:15" ht="35.1" customHeight="1">
      <c r="B10" s="1070" t="str">
        <f>VLOOKUP(C53,'Innova P (CAF)'!B11:C20,2,0)</f>
        <v>Air Conditioning Filter</v>
      </c>
      <c r="C10" s="1031">
        <f>VLOOKUP(C53,'Innova P (CAF)'!$B$5:$E$15,3,0)</f>
        <v>1</v>
      </c>
      <c r="D10" s="1032">
        <f>VLOOKUP(C53,'Innova P (CAF)'!$B$5:$E$15,4,0)</f>
        <v>1482.5</v>
      </c>
      <c r="E10" s="1071"/>
      <c r="F10" s="1054"/>
      <c r="G10" s="1054"/>
      <c r="H10" s="1054" t="s">
        <v>286</v>
      </c>
      <c r="I10" s="1054"/>
      <c r="J10" s="1054"/>
      <c r="K10" s="1054" t="s">
        <v>286</v>
      </c>
      <c r="L10" s="1054"/>
      <c r="M10" s="1054"/>
      <c r="N10" s="1054" t="s">
        <v>286</v>
      </c>
      <c r="O10" s="1055"/>
    </row>
    <row r="11" spans="2:15" ht="35.1" customHeight="1">
      <c r="B11" s="1070" t="str">
        <f>VLOOKUP(C54,'Innova P (CAF)'!B12:C21,2,0)</f>
        <v>Super Long Life Coolant</v>
      </c>
      <c r="C11" s="1031">
        <f>VLOOKUP(C54,'Innova P (CAF)'!$B$5:$E$15,3,0)</f>
        <v>7.8</v>
      </c>
      <c r="D11" s="1032">
        <f>VLOOKUP(C54,'Innova P (CAF)'!$B$5:$E$15,4,0)</f>
        <v>301</v>
      </c>
      <c r="E11" s="1071"/>
      <c r="F11" s="1054"/>
      <c r="G11" s="1054"/>
      <c r="H11" s="1054"/>
      <c r="I11" s="1054" t="s">
        <v>576</v>
      </c>
      <c r="J11" s="1054"/>
      <c r="K11" s="1054"/>
      <c r="L11" s="1054"/>
      <c r="M11" s="1054" t="s">
        <v>576</v>
      </c>
      <c r="N11" s="1054"/>
      <c r="O11" s="1055"/>
    </row>
    <row r="12" spans="2:15" ht="35.1" customHeight="1">
      <c r="B12" s="1070" t="str">
        <f>VLOOKUP(C55,'Innova P (CAF)'!B13:C22,2,0)</f>
        <v>Brake Fluid (250 ml)</v>
      </c>
      <c r="C12" s="1031">
        <f>VLOOKUP(C55,'Innova P (CAF)'!$B$5:$E$15,3,0)</f>
        <v>2</v>
      </c>
      <c r="D12" s="1032">
        <f>VLOOKUP(C55,'Innova P (CAF)'!$B$5:$E$15,4,0)</f>
        <v>172.5</v>
      </c>
      <c r="E12" s="1071"/>
      <c r="F12" s="1054"/>
      <c r="G12" s="1054"/>
      <c r="H12" s="1054"/>
      <c r="I12" s="1054" t="s">
        <v>286</v>
      </c>
      <c r="J12" s="1054"/>
      <c r="K12" s="1054"/>
      <c r="L12" s="1054"/>
      <c r="M12" s="1054" t="s">
        <v>286</v>
      </c>
      <c r="N12" s="1054"/>
      <c r="O12" s="1055"/>
    </row>
    <row r="13" spans="2:15" ht="35.1" customHeight="1">
      <c r="B13" s="1070" t="str">
        <f>VLOOKUP(C56,'Innova P (CAF)'!B14:C23,2,0)</f>
        <v>Differential Oil</v>
      </c>
      <c r="C13" s="1031">
        <f>VLOOKUP(C56,'Innova P (CAF)'!$B$5:$E$15,3,0)</f>
        <v>2.8</v>
      </c>
      <c r="D13" s="1032">
        <f>VLOOKUP(C56,'Innova P (CAF)'!$B$5:$E$15,4,0)</f>
        <v>315</v>
      </c>
      <c r="E13" s="1071"/>
      <c r="F13" s="1054"/>
      <c r="G13" s="1054"/>
      <c r="H13" s="1054"/>
      <c r="I13" s="1054" t="s">
        <v>286</v>
      </c>
      <c r="J13" s="1054"/>
      <c r="K13" s="1054"/>
      <c r="L13" s="1054"/>
      <c r="M13" s="1054" t="s">
        <v>286</v>
      </c>
      <c r="N13" s="1054"/>
      <c r="O13" s="1055"/>
    </row>
    <row r="14" spans="2:15" ht="35.1" customHeight="1">
      <c r="B14" s="1073" t="str">
        <f>VLOOKUP(C57,'Innova P (CAF)'!B15:C24,2,0)</f>
        <v>Filler &amp; Drain Plug Gasket</v>
      </c>
      <c r="C14" s="1036">
        <f>VLOOKUP(C57,'Innova P (CAF)'!$B$5:$E$15,3,0)</f>
        <v>2</v>
      </c>
      <c r="D14" s="1037">
        <f>VLOOKUP(C57,'Innova P (CAF)'!$B$5:$E$15,4,0)</f>
        <v>46.5</v>
      </c>
      <c r="E14" s="1074"/>
      <c r="F14" s="1057"/>
      <c r="G14" s="1057"/>
      <c r="H14" s="1057"/>
      <c r="I14" s="1057" t="s">
        <v>286</v>
      </c>
      <c r="J14" s="1057"/>
      <c r="K14" s="1057"/>
      <c r="L14" s="1057"/>
      <c r="M14" s="1057" t="s">
        <v>286</v>
      </c>
      <c r="N14" s="1057"/>
      <c r="O14" s="1058"/>
    </row>
    <row r="15" spans="2:15" ht="35.1" customHeight="1">
      <c r="B15" s="633" t="s">
        <v>289</v>
      </c>
      <c r="C15" s="1265" t="s">
        <v>290</v>
      </c>
      <c r="D15" s="1265"/>
      <c r="E15" s="1087" t="str">
        <f>'Innova P (CAF)'!F16</f>
        <v>-</v>
      </c>
      <c r="F15" s="1075">
        <f>'Innova P (CAF)'!G16</f>
        <v>2278.5</v>
      </c>
      <c r="G15" s="1075">
        <f>'Innova P (CAF)'!H16</f>
        <v>2278.5</v>
      </c>
      <c r="H15" s="1075">
        <f>'Innova P (CAF)'!I16</f>
        <v>3761</v>
      </c>
      <c r="I15" s="1075">
        <f>'Innova P (CAF)'!J16</f>
        <v>6932.5</v>
      </c>
      <c r="J15" s="1075">
        <f>'Innova P (CAF)'!K16</f>
        <v>2278.5</v>
      </c>
      <c r="K15" s="1075">
        <f>'Innova P (CAF)'!L16</f>
        <v>3761</v>
      </c>
      <c r="L15" s="1075">
        <f>'Innova P (CAF)'!M16</f>
        <v>2278.5</v>
      </c>
      <c r="M15" s="1075">
        <f>'Innova P (CAF)'!N16</f>
        <v>8609.5</v>
      </c>
      <c r="N15" s="1075">
        <f>'Innova P (CAF)'!O16</f>
        <v>3761</v>
      </c>
      <c r="O15" s="1088">
        <f>'Innova P (CAF)'!P16</f>
        <v>2278.5</v>
      </c>
    </row>
    <row r="16" spans="2:15" ht="35.1" customHeight="1">
      <c r="B16" s="1266" t="s">
        <v>647</v>
      </c>
      <c r="C16" s="1268" t="s">
        <v>150</v>
      </c>
      <c r="D16" s="1268"/>
      <c r="E16" s="1089" t="str">
        <f>'Innova P (CAF)'!F17</f>
        <v>Free</v>
      </c>
      <c r="F16" s="1042" t="str">
        <f>'Innova P (CAF)'!G17</f>
        <v>Free</v>
      </c>
      <c r="G16" s="1042" t="str">
        <f>'Innova P (CAF)'!H17</f>
        <v>Free</v>
      </c>
      <c r="H16" s="1090">
        <f>'Innova P (CAF)'!I17</f>
        <v>2678.6</v>
      </c>
      <c r="I16" s="1043">
        <f>'Innova P (CAF)'!J17</f>
        <v>3138.7999999999997</v>
      </c>
      <c r="J16" s="1043">
        <f>'Innova P (CAF)'!K17</f>
        <v>2678.6</v>
      </c>
      <c r="K16" s="1090">
        <f>'Innova P (CAF)'!L17</f>
        <v>2678.6</v>
      </c>
      <c r="L16" s="1043">
        <f>'Innova P (CAF)'!M17</f>
        <v>2678.6</v>
      </c>
      <c r="M16" s="1043">
        <f>'Innova P (CAF)'!N17</f>
        <v>3138.7999999999997</v>
      </c>
      <c r="N16" s="1090">
        <f>'Innova P (CAF)'!O17</f>
        <v>2678.6</v>
      </c>
      <c r="O16" s="1044">
        <f>'Innova P (CAF)'!P17</f>
        <v>2678.6</v>
      </c>
    </row>
    <row r="17" spans="2:15" ht="35.1" customHeight="1">
      <c r="B17" s="1305"/>
      <c r="C17" s="1269" t="s">
        <v>30</v>
      </c>
      <c r="D17" s="1269"/>
      <c r="E17" s="1091" t="str">
        <f>'Innova P (CAF)'!F18</f>
        <v>-</v>
      </c>
      <c r="F17" s="1023">
        <f>'Innova P (CAF)'!G18</f>
        <v>2278.5</v>
      </c>
      <c r="G17" s="1023">
        <f>'Innova P (CAF)'!H18</f>
        <v>2278.5</v>
      </c>
      <c r="H17" s="1023">
        <f>'Innova P (CAF)'!I18</f>
        <v>6439.6</v>
      </c>
      <c r="I17" s="1091">
        <f>'Innova P (CAF)'!J18</f>
        <v>10071.299999999999</v>
      </c>
      <c r="J17" s="1023">
        <f>'Innova P (CAF)'!K18</f>
        <v>4957.1000000000004</v>
      </c>
      <c r="K17" s="1023">
        <f>'Innova P (CAF)'!L18</f>
        <v>6439.6</v>
      </c>
      <c r="L17" s="1023">
        <f>'Innova P (CAF)'!M18</f>
        <v>4957.1000000000004</v>
      </c>
      <c r="M17" s="1091">
        <f>'Innova P (CAF)'!N18</f>
        <v>11748.3</v>
      </c>
      <c r="N17" s="1023">
        <f>'Innova P (CAF)'!O18</f>
        <v>6439.6</v>
      </c>
      <c r="O17" s="1024">
        <f>'Innova P (CAF)'!P18</f>
        <v>4957.1000000000004</v>
      </c>
    </row>
    <row r="18" spans="2:15" ht="9" customHeight="1">
      <c r="B18" s="906"/>
      <c r="C18" s="907"/>
      <c r="D18" s="907"/>
      <c r="E18" s="908"/>
      <c r="F18" s="909"/>
      <c r="G18" s="909"/>
      <c r="H18" s="909"/>
      <c r="I18" s="908"/>
      <c r="J18" s="909"/>
      <c r="K18" s="909"/>
      <c r="L18" s="909"/>
      <c r="M18" s="908"/>
      <c r="N18" s="909"/>
      <c r="O18" s="909"/>
    </row>
    <row r="19" spans="2:15" ht="15" customHeight="1">
      <c r="B19" s="1206" t="str">
        <f>MRP!A162</f>
        <v>Price applicable from 1st Oct 2019 [All prices are inclusive of Tax]</v>
      </c>
      <c r="G19" s="862"/>
      <c r="H19" s="862"/>
      <c r="I19" s="862"/>
      <c r="J19" s="862"/>
      <c r="K19" s="862"/>
      <c r="L19" s="274"/>
      <c r="O19" s="251"/>
    </row>
    <row r="20" spans="2:15" ht="15" customHeight="1">
      <c r="B20" s="901" t="s">
        <v>573</v>
      </c>
      <c r="F20" s="862"/>
      <c r="G20" s="862"/>
      <c r="H20" s="862"/>
      <c r="I20" s="862"/>
      <c r="J20" s="862"/>
      <c r="K20" s="862"/>
      <c r="L20" s="274"/>
      <c r="O20" s="251"/>
    </row>
    <row r="21" spans="2:15" ht="15" customHeight="1">
      <c r="B21" s="1203" t="s">
        <v>643</v>
      </c>
      <c r="C21" s="884"/>
      <c r="D21" s="884"/>
      <c r="F21" s="862"/>
      <c r="G21" s="862"/>
      <c r="H21" s="862"/>
      <c r="I21" s="862"/>
      <c r="J21" s="862"/>
      <c r="K21" s="862"/>
      <c r="L21" s="274"/>
      <c r="O21" s="251"/>
    </row>
    <row r="22" spans="2:15" ht="15" customHeight="1">
      <c r="B22" s="1161" t="s">
        <v>623</v>
      </c>
      <c r="C22" s="884"/>
      <c r="D22" s="884"/>
      <c r="F22" s="862"/>
      <c r="G22" s="862"/>
      <c r="H22" s="862"/>
      <c r="I22" s="862"/>
      <c r="J22" s="862"/>
      <c r="K22" s="862"/>
      <c r="L22" s="274"/>
      <c r="O22" s="251"/>
    </row>
    <row r="23" spans="2:15" ht="15" customHeight="1">
      <c r="B23" s="1207" t="s">
        <v>642</v>
      </c>
      <c r="C23" s="884"/>
      <c r="D23" s="884"/>
      <c r="F23" s="862"/>
      <c r="G23" s="862"/>
      <c r="H23" s="862"/>
      <c r="I23" s="862"/>
      <c r="J23" s="862"/>
      <c r="K23" s="862"/>
      <c r="L23" s="274"/>
      <c r="O23" s="251"/>
    </row>
    <row r="24" spans="2:15" ht="15" customHeight="1">
      <c r="B24" s="1143"/>
      <c r="C24" s="884"/>
      <c r="D24" s="884"/>
      <c r="F24" s="862"/>
      <c r="G24" s="862"/>
      <c r="H24" s="862"/>
      <c r="I24" s="862"/>
      <c r="J24" s="862"/>
      <c r="K24" s="862"/>
      <c r="L24" s="274"/>
      <c r="O24" s="251"/>
    </row>
    <row r="25" spans="2:15" ht="15" customHeight="1">
      <c r="B25" s="678"/>
      <c r="F25" s="862"/>
      <c r="G25" s="862"/>
      <c r="H25" s="862"/>
      <c r="I25" s="862"/>
      <c r="J25" s="862"/>
      <c r="K25" s="862"/>
      <c r="L25" s="274"/>
      <c r="O25" s="251"/>
    </row>
    <row r="26" spans="2:15" ht="15" customHeight="1">
      <c r="B26" s="269" t="str">
        <f>MRP!A163</f>
        <v>* Terms &amp; Conditions Apply (COM value is for vehicle running up to 1 lakh km)</v>
      </c>
      <c r="F26" s="862"/>
      <c r="G26" s="862"/>
      <c r="H26" s="862"/>
      <c r="I26" s="862"/>
      <c r="J26" s="862"/>
      <c r="K26" s="862"/>
      <c r="L26" s="274"/>
      <c r="O26" s="251"/>
    </row>
    <row r="27" spans="2:15" ht="15" customHeight="1">
      <c r="B27" s="881" t="s">
        <v>574</v>
      </c>
      <c r="C27" s="884"/>
      <c r="D27" s="881" t="s">
        <v>578</v>
      </c>
      <c r="E27" s="884"/>
      <c r="F27" s="862"/>
      <c r="G27" s="862"/>
      <c r="H27" s="862"/>
      <c r="I27" s="862"/>
      <c r="J27" s="862"/>
      <c r="K27" s="862"/>
      <c r="L27" s="274"/>
      <c r="O27" s="251"/>
    </row>
    <row r="28" spans="2:15" ht="15" customHeight="1">
      <c r="F28" s="862"/>
      <c r="G28" s="862"/>
      <c r="H28" s="862"/>
      <c r="I28" s="862"/>
      <c r="J28" s="862"/>
      <c r="K28" s="862"/>
      <c r="L28" s="274"/>
      <c r="O28" s="251"/>
    </row>
    <row r="29" spans="2:15" ht="15" customHeight="1">
      <c r="F29" s="862"/>
      <c r="G29" s="862"/>
      <c r="H29" s="862"/>
      <c r="I29" s="862"/>
      <c r="J29" s="862"/>
      <c r="K29" s="862"/>
      <c r="L29" s="274"/>
      <c r="O29" s="251"/>
    </row>
    <row r="30" spans="2:15" ht="15" customHeight="1">
      <c r="F30" s="862"/>
      <c r="G30" s="862"/>
      <c r="H30" s="862"/>
      <c r="I30" s="862"/>
      <c r="J30" s="862"/>
      <c r="K30" s="862"/>
      <c r="L30" s="274"/>
      <c r="O30" s="251"/>
    </row>
    <row r="31" spans="2:15" ht="15" customHeight="1">
      <c r="F31" s="862"/>
      <c r="G31" s="862"/>
      <c r="H31" s="862"/>
      <c r="I31" s="862"/>
      <c r="J31" s="862"/>
      <c r="K31" s="862"/>
      <c r="L31" s="274"/>
      <c r="O31" s="251"/>
    </row>
    <row r="32" spans="2:15" ht="15" customHeight="1">
      <c r="F32" s="862"/>
      <c r="G32" s="862"/>
      <c r="H32" s="862"/>
      <c r="I32" s="862"/>
      <c r="J32" s="862"/>
      <c r="K32" s="862"/>
      <c r="L32" s="274"/>
      <c r="O32" s="251"/>
    </row>
    <row r="33" spans="2:15" ht="15" customHeight="1">
      <c r="F33" s="862"/>
      <c r="G33" s="862"/>
      <c r="H33" s="862"/>
      <c r="I33" s="862"/>
      <c r="J33" s="862"/>
      <c r="K33" s="862"/>
      <c r="L33" s="274"/>
      <c r="O33" s="251"/>
    </row>
    <row r="34" spans="2:15" ht="15" customHeight="1">
      <c r="F34" s="862"/>
      <c r="G34" s="862"/>
      <c r="H34" s="862"/>
      <c r="I34" s="862"/>
      <c r="J34" s="862"/>
      <c r="K34" s="862"/>
      <c r="L34" s="274"/>
      <c r="O34" s="251"/>
    </row>
    <row r="35" spans="2:15" ht="15" customHeight="1">
      <c r="F35" s="862"/>
      <c r="G35" s="862"/>
      <c r="H35" s="862"/>
      <c r="I35" s="862"/>
      <c r="J35" s="862"/>
      <c r="K35" s="862"/>
      <c r="L35" s="274"/>
      <c r="O35" s="251"/>
    </row>
    <row r="36" spans="2:15" ht="15" customHeight="1">
      <c r="F36" s="862"/>
      <c r="G36" s="862"/>
      <c r="H36" s="862"/>
      <c r="I36" s="862"/>
      <c r="J36" s="862"/>
      <c r="K36" s="862"/>
      <c r="L36" s="274"/>
      <c r="O36" s="251"/>
    </row>
    <row r="37" spans="2:15" ht="15" customHeight="1">
      <c r="F37" s="862"/>
      <c r="G37" s="862"/>
      <c r="H37" s="862"/>
      <c r="I37" s="862"/>
      <c r="J37" s="862"/>
      <c r="K37" s="862"/>
      <c r="L37" s="274"/>
      <c r="O37" s="251"/>
    </row>
    <row r="38" spans="2:15" ht="15" customHeight="1">
      <c r="F38" s="862"/>
      <c r="G38" s="862"/>
      <c r="H38" s="862"/>
      <c r="I38" s="862"/>
      <c r="J38" s="862"/>
      <c r="K38" s="862"/>
      <c r="L38" s="274"/>
      <c r="O38" s="251"/>
    </row>
    <row r="39" spans="2:15" ht="15" customHeight="1">
      <c r="F39" s="862"/>
      <c r="G39" s="862"/>
      <c r="H39" s="862"/>
      <c r="I39" s="862"/>
      <c r="J39" s="862"/>
      <c r="K39" s="862"/>
      <c r="L39" s="274"/>
      <c r="O39" s="251"/>
    </row>
    <row r="40" spans="2:15" ht="15" customHeight="1">
      <c r="F40" s="862"/>
      <c r="G40" s="862"/>
      <c r="H40" s="862"/>
      <c r="I40" s="862"/>
      <c r="J40" s="862"/>
      <c r="K40" s="862"/>
      <c r="L40" s="274"/>
      <c r="O40" s="251"/>
    </row>
    <row r="41" spans="2:15" ht="15" customHeight="1">
      <c r="F41" s="862"/>
      <c r="G41" s="862"/>
      <c r="H41" s="862"/>
      <c r="I41" s="862"/>
      <c r="J41" s="862"/>
      <c r="K41" s="862"/>
      <c r="L41" s="274"/>
      <c r="O41" s="251"/>
    </row>
    <row r="42" spans="2:15">
      <c r="J42" s="1256"/>
      <c r="K42" s="1256"/>
      <c r="O42" s="251"/>
    </row>
    <row r="43" spans="2:15">
      <c r="J43" s="1142"/>
      <c r="K43" s="1142"/>
      <c r="O43" s="251"/>
    </row>
    <row r="44" spans="2:15">
      <c r="J44" s="1142"/>
      <c r="K44" s="1142"/>
      <c r="O44" s="251"/>
    </row>
    <row r="45" spans="2:15">
      <c r="B45" s="634">
        <f>ROUND(B46,2)</f>
        <v>0.63</v>
      </c>
      <c r="O45" s="251"/>
    </row>
    <row r="46" spans="2:15">
      <c r="B46" s="634">
        <f>'COM Innova Petrol'!Z23</f>
        <v>0.62837779999999999</v>
      </c>
      <c r="O46" s="251"/>
    </row>
    <row r="47" spans="2:15" ht="18">
      <c r="C47" s="272" t="s">
        <v>163</v>
      </c>
      <c r="O47" s="251"/>
    </row>
    <row r="48" spans="2:15" ht="18">
      <c r="B48" s="1364"/>
      <c r="C48" s="273" t="s">
        <v>162</v>
      </c>
      <c r="O48" s="251"/>
    </row>
    <row r="49" spans="2:15" ht="18">
      <c r="B49" s="1364"/>
      <c r="C49" s="273" t="s">
        <v>165</v>
      </c>
      <c r="O49" s="251"/>
    </row>
    <row r="50" spans="2:15" ht="18">
      <c r="B50" s="1364"/>
      <c r="C50" s="273" t="s">
        <v>205</v>
      </c>
      <c r="O50" s="251"/>
    </row>
    <row r="51" spans="2:15" ht="18">
      <c r="C51" s="273" t="s">
        <v>158</v>
      </c>
      <c r="O51" s="251"/>
    </row>
    <row r="52" spans="2:15" ht="18">
      <c r="C52" s="273" t="s">
        <v>155</v>
      </c>
      <c r="O52" s="251"/>
    </row>
    <row r="53" spans="2:15" ht="18">
      <c r="C53" s="273" t="s">
        <v>191</v>
      </c>
    </row>
    <row r="54" spans="2:15" ht="18">
      <c r="C54" s="273" t="s">
        <v>168</v>
      </c>
    </row>
    <row r="55" spans="2:15" ht="18">
      <c r="C55" s="273" t="s">
        <v>169</v>
      </c>
    </row>
    <row r="56" spans="2:15" ht="18">
      <c r="C56" s="273" t="s">
        <v>172</v>
      </c>
    </row>
    <row r="57" spans="2:15" ht="18">
      <c r="C57" s="273" t="s">
        <v>209</v>
      </c>
    </row>
    <row r="58" spans="2:15" ht="18">
      <c r="C58" s="273" t="s">
        <v>170</v>
      </c>
    </row>
  </sheetData>
  <mergeCells count="11">
    <mergeCell ref="C1:J1"/>
    <mergeCell ref="E2:O2"/>
    <mergeCell ref="C2:C3"/>
    <mergeCell ref="D2:D3"/>
    <mergeCell ref="B2:B3"/>
    <mergeCell ref="B48:B50"/>
    <mergeCell ref="J42:K42"/>
    <mergeCell ref="B16:B17"/>
    <mergeCell ref="C15:D15"/>
    <mergeCell ref="C16:D16"/>
    <mergeCell ref="C17:D17"/>
  </mergeCells>
  <conditionalFormatting sqref="B2">
    <cfRule type="cellIs" dxfId="240" priority="1" operator="equal">
      <formula>#REF!</formula>
    </cfRule>
    <cfRule type="cellIs" dxfId="239" priority="2" operator="equal">
      <formula>#REF!</formula>
    </cfRule>
    <cfRule type="containsText" dxfId="238" priority="3" operator="containsText" text="B">
      <formula>NOT(ISERROR(SEARCH("B",B2)))</formula>
    </cfRule>
  </conditionalFormatting>
  <pageMargins left="0" right="0" top="0" bottom="0" header="0" footer="0"/>
  <pageSetup paperSize="9" scale="78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O66"/>
  <sheetViews>
    <sheetView zoomScale="70" zoomScaleNormal="70" workbookViewId="0">
      <pane xSplit="5" ySplit="4" topLeftCell="R14" activePane="bottomRight" state="frozen"/>
      <selection pane="topRight" activeCell="F1" sqref="F1"/>
      <selection pane="bottomLeft" activeCell="A5" sqref="A5"/>
      <selection pane="bottomRight" activeCell="B6" sqref="B6:C16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7" width="11.42578125" style="323" customWidth="1"/>
    <col min="8" max="8" width="10.85546875" style="323" bestFit="1" customWidth="1"/>
    <col min="9" max="9" width="10.85546875" style="323" customWidth="1"/>
    <col min="10" max="10" width="10.85546875" style="323" bestFit="1" customWidth="1"/>
    <col min="11" max="11" width="10.85546875" style="323" customWidth="1"/>
    <col min="12" max="12" width="11.5703125" style="323" bestFit="1" customWidth="1"/>
    <col min="13" max="13" width="11.5703125" style="323" customWidth="1"/>
    <col min="14" max="14" width="11.5703125" style="323" bestFit="1" customWidth="1"/>
    <col min="15" max="15" width="11.5703125" style="323" customWidth="1"/>
    <col min="16" max="16" width="11.5703125" style="323" bestFit="1" customWidth="1"/>
    <col min="17" max="17" width="11.5703125" style="323" customWidth="1"/>
    <col min="18" max="18" width="11.5703125" style="323" bestFit="1" customWidth="1"/>
    <col min="19" max="19" width="11.5703125" style="323" customWidth="1"/>
    <col min="20" max="20" width="11.5703125" style="323" bestFit="1" customWidth="1"/>
    <col min="21" max="21" width="11.5703125" style="323" customWidth="1"/>
    <col min="22" max="22" width="11.5703125" style="323" bestFit="1" customWidth="1"/>
    <col min="23" max="23" width="11.5703125" style="323" customWidth="1"/>
    <col min="24" max="24" width="13.85546875" style="323" bestFit="1" customWidth="1"/>
    <col min="25" max="25" width="13.85546875" style="323" customWidth="1"/>
    <col min="26" max="26" width="13.85546875" style="323" bestFit="1" customWidth="1"/>
    <col min="27" max="27" width="13.85546875" style="323" customWidth="1"/>
    <col min="28" max="28" width="13.85546875" style="323" bestFit="1" customWidth="1"/>
    <col min="29" max="29" width="13.85546875" style="323" customWidth="1"/>
    <col min="30" max="30" width="13.85546875" style="323" bestFit="1" customWidth="1"/>
    <col min="31" max="31" width="13.85546875" style="323" customWidth="1"/>
    <col min="32" max="32" width="13.85546875" style="323" bestFit="1" customWidth="1"/>
    <col min="33" max="33" width="13.85546875" style="323" customWidth="1"/>
    <col min="34" max="34" width="13.85546875" style="323" bestFit="1" customWidth="1"/>
    <col min="35" max="35" width="13.85546875" style="323" customWidth="1"/>
    <col min="36" max="36" width="13.85546875" style="323" bestFit="1" customWidth="1"/>
    <col min="37" max="37" width="13.85546875" style="323" customWidth="1"/>
    <col min="38" max="38" width="13.85546875" style="323" bestFit="1" customWidth="1"/>
    <col min="39" max="39" width="13.85546875" style="323" customWidth="1"/>
    <col min="40" max="40" width="13.85546875" style="323" bestFit="1" customWidth="1"/>
    <col min="41" max="41" width="13.85546875" style="323" customWidth="1"/>
    <col min="42" max="42" width="13.85546875" style="323" bestFit="1" customWidth="1"/>
    <col min="43" max="43" width="13.85546875" style="323" customWidth="1"/>
    <col min="44" max="44" width="13.85546875" style="323" bestFit="1" customWidth="1"/>
    <col min="45" max="45" width="13.85546875" style="323" customWidth="1"/>
    <col min="46" max="46" width="13.85546875" style="323" bestFit="1" customWidth="1"/>
    <col min="47" max="47" width="13.85546875" style="323" customWidth="1"/>
    <col min="48" max="48" width="13.85546875" style="323" bestFit="1" customWidth="1"/>
    <col min="49" max="49" width="13.85546875" style="323" customWidth="1"/>
    <col min="50" max="50" width="13.85546875" style="323" bestFit="1" customWidth="1"/>
    <col min="51" max="51" width="13.85546875" style="323" customWidth="1"/>
    <col min="52" max="52" width="13.85546875" style="323" bestFit="1" customWidth="1"/>
    <col min="53" max="53" width="13.85546875" style="323" customWidth="1"/>
    <col min="54" max="54" width="13.85546875" style="323" bestFit="1" customWidth="1"/>
    <col min="55" max="55" width="13.85546875" style="323" customWidth="1"/>
    <col min="56" max="56" width="13.85546875" style="323" bestFit="1" customWidth="1"/>
    <col min="57" max="57" width="13.85546875" style="323" customWidth="1"/>
    <col min="58" max="58" width="13.85546875" style="323" bestFit="1" customWidth="1"/>
    <col min="59" max="59" width="13.85546875" style="323" customWidth="1"/>
    <col min="60" max="60" width="13.85546875" style="323" bestFit="1" customWidth="1"/>
    <col min="61" max="61" width="13.85546875" style="323" customWidth="1"/>
    <col min="62" max="62" width="13.85546875" style="323" bestFit="1" customWidth="1"/>
    <col min="63" max="63" width="13.85546875" style="323" customWidth="1"/>
    <col min="64" max="64" width="13.85546875" style="323" bestFit="1" customWidth="1"/>
    <col min="65" max="65" width="13.85546875" style="323" customWidth="1"/>
    <col min="66" max="66" width="13.85546875" style="323" bestFit="1" customWidth="1"/>
    <col min="6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3" width="11.42578125" style="323" customWidth="1"/>
    <col min="264" max="264" width="10.85546875" style="323" bestFit="1" customWidth="1"/>
    <col min="265" max="265" width="10.85546875" style="323" customWidth="1"/>
    <col min="266" max="266" width="10.85546875" style="323" bestFit="1" customWidth="1"/>
    <col min="267" max="267" width="10.85546875" style="323" customWidth="1"/>
    <col min="268" max="268" width="11.5703125" style="323" bestFit="1" customWidth="1"/>
    <col min="269" max="269" width="11.5703125" style="323" customWidth="1"/>
    <col min="270" max="270" width="11.5703125" style="323" bestFit="1" customWidth="1"/>
    <col min="271" max="271" width="11.5703125" style="323" customWidth="1"/>
    <col min="272" max="272" width="11.5703125" style="323" bestFit="1" customWidth="1"/>
    <col min="273" max="273" width="11.5703125" style="323" customWidth="1"/>
    <col min="274" max="274" width="11.5703125" style="323" bestFit="1" customWidth="1"/>
    <col min="275" max="275" width="11.5703125" style="323" customWidth="1"/>
    <col min="276" max="276" width="11.5703125" style="323" bestFit="1" customWidth="1"/>
    <col min="277" max="277" width="11.5703125" style="323" customWidth="1"/>
    <col min="278" max="278" width="11.5703125" style="323" bestFit="1" customWidth="1"/>
    <col min="279" max="279" width="11.5703125" style="323" customWidth="1"/>
    <col min="280" max="280" width="13.85546875" style="323" bestFit="1" customWidth="1"/>
    <col min="281" max="281" width="13.85546875" style="323" customWidth="1"/>
    <col min="282" max="282" width="13.85546875" style="323" bestFit="1" customWidth="1"/>
    <col min="283" max="283" width="13.85546875" style="323" customWidth="1"/>
    <col min="284" max="284" width="13.85546875" style="323" bestFit="1" customWidth="1"/>
    <col min="285" max="285" width="13.85546875" style="323" customWidth="1"/>
    <col min="286" max="286" width="13.85546875" style="323" bestFit="1" customWidth="1"/>
    <col min="287" max="287" width="13.85546875" style="323" customWidth="1"/>
    <col min="288" max="288" width="13.85546875" style="323" bestFit="1" customWidth="1"/>
    <col min="289" max="289" width="13.85546875" style="323" customWidth="1"/>
    <col min="290" max="290" width="13.85546875" style="323" bestFit="1" customWidth="1"/>
    <col min="291" max="291" width="13.85546875" style="323" customWidth="1"/>
    <col min="292" max="292" width="13.85546875" style="323" bestFit="1" customWidth="1"/>
    <col min="293" max="293" width="13.85546875" style="323" customWidth="1"/>
    <col min="294" max="294" width="13.85546875" style="323" bestFit="1" customWidth="1"/>
    <col min="295" max="295" width="13.85546875" style="323" customWidth="1"/>
    <col min="296" max="296" width="13.85546875" style="323" bestFit="1" customWidth="1"/>
    <col min="297" max="297" width="13.85546875" style="323" customWidth="1"/>
    <col min="298" max="298" width="13.85546875" style="323" bestFit="1" customWidth="1"/>
    <col min="299" max="299" width="13.85546875" style="323" customWidth="1"/>
    <col min="300" max="300" width="13.85546875" style="323" bestFit="1" customWidth="1"/>
    <col min="301" max="301" width="13.85546875" style="323" customWidth="1"/>
    <col min="302" max="302" width="13.85546875" style="323" bestFit="1" customWidth="1"/>
    <col min="303" max="303" width="13.85546875" style="323" customWidth="1"/>
    <col min="304" max="304" width="13.85546875" style="323" bestFit="1" customWidth="1"/>
    <col min="305" max="305" width="13.85546875" style="323" customWidth="1"/>
    <col min="306" max="306" width="13.85546875" style="323" bestFit="1" customWidth="1"/>
    <col min="307" max="307" width="13.85546875" style="323" customWidth="1"/>
    <col min="308" max="308" width="13.85546875" style="323" bestFit="1" customWidth="1"/>
    <col min="309" max="309" width="13.85546875" style="323" customWidth="1"/>
    <col min="310" max="310" width="13.85546875" style="323" bestFit="1" customWidth="1"/>
    <col min="311" max="311" width="13.85546875" style="323" customWidth="1"/>
    <col min="312" max="312" width="13.85546875" style="323" bestFit="1" customWidth="1"/>
    <col min="313" max="313" width="13.85546875" style="323" customWidth="1"/>
    <col min="314" max="314" width="13.85546875" style="323" bestFit="1" customWidth="1"/>
    <col min="315" max="315" width="13.85546875" style="323" customWidth="1"/>
    <col min="316" max="316" width="13.85546875" style="323" bestFit="1" customWidth="1"/>
    <col min="317" max="317" width="13.85546875" style="323" customWidth="1"/>
    <col min="318" max="318" width="13.85546875" style="323" bestFit="1" customWidth="1"/>
    <col min="319" max="319" width="13.85546875" style="323" customWidth="1"/>
    <col min="320" max="320" width="13.85546875" style="323" bestFit="1" customWidth="1"/>
    <col min="321" max="321" width="13.85546875" style="323" customWidth="1"/>
    <col min="322" max="322" width="13.85546875" style="323" bestFit="1" customWidth="1"/>
    <col min="32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9" width="11.42578125" style="323" customWidth="1"/>
    <col min="520" max="520" width="10.85546875" style="323" bestFit="1" customWidth="1"/>
    <col min="521" max="521" width="10.85546875" style="323" customWidth="1"/>
    <col min="522" max="522" width="10.85546875" style="323" bestFit="1" customWidth="1"/>
    <col min="523" max="523" width="10.85546875" style="323" customWidth="1"/>
    <col min="524" max="524" width="11.5703125" style="323" bestFit="1" customWidth="1"/>
    <col min="525" max="525" width="11.5703125" style="323" customWidth="1"/>
    <col min="526" max="526" width="11.5703125" style="323" bestFit="1" customWidth="1"/>
    <col min="527" max="527" width="11.5703125" style="323" customWidth="1"/>
    <col min="528" max="528" width="11.5703125" style="323" bestFit="1" customWidth="1"/>
    <col min="529" max="529" width="11.5703125" style="323" customWidth="1"/>
    <col min="530" max="530" width="11.5703125" style="323" bestFit="1" customWidth="1"/>
    <col min="531" max="531" width="11.5703125" style="323" customWidth="1"/>
    <col min="532" max="532" width="11.5703125" style="323" bestFit="1" customWidth="1"/>
    <col min="533" max="533" width="11.5703125" style="323" customWidth="1"/>
    <col min="534" max="534" width="11.5703125" style="323" bestFit="1" customWidth="1"/>
    <col min="535" max="535" width="11.5703125" style="323" customWidth="1"/>
    <col min="536" max="536" width="13.85546875" style="323" bestFit="1" customWidth="1"/>
    <col min="537" max="537" width="13.85546875" style="323" customWidth="1"/>
    <col min="538" max="538" width="13.85546875" style="323" bestFit="1" customWidth="1"/>
    <col min="539" max="539" width="13.85546875" style="323" customWidth="1"/>
    <col min="540" max="540" width="13.85546875" style="323" bestFit="1" customWidth="1"/>
    <col min="541" max="541" width="13.85546875" style="323" customWidth="1"/>
    <col min="542" max="542" width="13.85546875" style="323" bestFit="1" customWidth="1"/>
    <col min="543" max="543" width="13.85546875" style="323" customWidth="1"/>
    <col min="544" max="544" width="13.85546875" style="323" bestFit="1" customWidth="1"/>
    <col min="545" max="545" width="13.85546875" style="323" customWidth="1"/>
    <col min="546" max="546" width="13.85546875" style="323" bestFit="1" customWidth="1"/>
    <col min="547" max="547" width="13.85546875" style="323" customWidth="1"/>
    <col min="548" max="548" width="13.85546875" style="323" bestFit="1" customWidth="1"/>
    <col min="549" max="549" width="13.85546875" style="323" customWidth="1"/>
    <col min="550" max="550" width="13.85546875" style="323" bestFit="1" customWidth="1"/>
    <col min="551" max="551" width="13.85546875" style="323" customWidth="1"/>
    <col min="552" max="552" width="13.85546875" style="323" bestFit="1" customWidth="1"/>
    <col min="553" max="553" width="13.85546875" style="323" customWidth="1"/>
    <col min="554" max="554" width="13.85546875" style="323" bestFit="1" customWidth="1"/>
    <col min="555" max="555" width="13.85546875" style="323" customWidth="1"/>
    <col min="556" max="556" width="13.85546875" style="323" bestFit="1" customWidth="1"/>
    <col min="557" max="557" width="13.85546875" style="323" customWidth="1"/>
    <col min="558" max="558" width="13.85546875" style="323" bestFit="1" customWidth="1"/>
    <col min="559" max="559" width="13.85546875" style="323" customWidth="1"/>
    <col min="560" max="560" width="13.85546875" style="323" bestFit="1" customWidth="1"/>
    <col min="561" max="561" width="13.85546875" style="323" customWidth="1"/>
    <col min="562" max="562" width="13.85546875" style="323" bestFit="1" customWidth="1"/>
    <col min="563" max="563" width="13.85546875" style="323" customWidth="1"/>
    <col min="564" max="564" width="13.85546875" style="323" bestFit="1" customWidth="1"/>
    <col min="565" max="565" width="13.85546875" style="323" customWidth="1"/>
    <col min="566" max="566" width="13.85546875" style="323" bestFit="1" customWidth="1"/>
    <col min="567" max="567" width="13.85546875" style="323" customWidth="1"/>
    <col min="568" max="568" width="13.85546875" style="323" bestFit="1" customWidth="1"/>
    <col min="569" max="569" width="13.85546875" style="323" customWidth="1"/>
    <col min="570" max="570" width="13.85546875" style="323" bestFit="1" customWidth="1"/>
    <col min="571" max="571" width="13.85546875" style="323" customWidth="1"/>
    <col min="572" max="572" width="13.85546875" style="323" bestFit="1" customWidth="1"/>
    <col min="573" max="573" width="13.85546875" style="323" customWidth="1"/>
    <col min="574" max="574" width="13.85546875" style="323" bestFit="1" customWidth="1"/>
    <col min="575" max="575" width="13.85546875" style="323" customWidth="1"/>
    <col min="576" max="576" width="13.85546875" style="323" bestFit="1" customWidth="1"/>
    <col min="577" max="577" width="13.85546875" style="323" customWidth="1"/>
    <col min="578" max="578" width="13.85546875" style="323" bestFit="1" customWidth="1"/>
    <col min="57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5" width="11.42578125" style="323" customWidth="1"/>
    <col min="776" max="776" width="10.85546875" style="323" bestFit="1" customWidth="1"/>
    <col min="777" max="777" width="10.85546875" style="323" customWidth="1"/>
    <col min="778" max="778" width="10.85546875" style="323" bestFit="1" customWidth="1"/>
    <col min="779" max="779" width="10.85546875" style="323" customWidth="1"/>
    <col min="780" max="780" width="11.5703125" style="323" bestFit="1" customWidth="1"/>
    <col min="781" max="781" width="11.5703125" style="323" customWidth="1"/>
    <col min="782" max="782" width="11.5703125" style="323" bestFit="1" customWidth="1"/>
    <col min="783" max="783" width="11.5703125" style="323" customWidth="1"/>
    <col min="784" max="784" width="11.5703125" style="323" bestFit="1" customWidth="1"/>
    <col min="785" max="785" width="11.5703125" style="323" customWidth="1"/>
    <col min="786" max="786" width="11.5703125" style="323" bestFit="1" customWidth="1"/>
    <col min="787" max="787" width="11.5703125" style="323" customWidth="1"/>
    <col min="788" max="788" width="11.5703125" style="323" bestFit="1" customWidth="1"/>
    <col min="789" max="789" width="11.5703125" style="323" customWidth="1"/>
    <col min="790" max="790" width="11.5703125" style="323" bestFit="1" customWidth="1"/>
    <col min="791" max="791" width="11.5703125" style="323" customWidth="1"/>
    <col min="792" max="792" width="13.85546875" style="323" bestFit="1" customWidth="1"/>
    <col min="793" max="793" width="13.85546875" style="323" customWidth="1"/>
    <col min="794" max="794" width="13.85546875" style="323" bestFit="1" customWidth="1"/>
    <col min="795" max="795" width="13.85546875" style="323" customWidth="1"/>
    <col min="796" max="796" width="13.85546875" style="323" bestFit="1" customWidth="1"/>
    <col min="797" max="797" width="13.85546875" style="323" customWidth="1"/>
    <col min="798" max="798" width="13.85546875" style="323" bestFit="1" customWidth="1"/>
    <col min="799" max="799" width="13.85546875" style="323" customWidth="1"/>
    <col min="800" max="800" width="13.85546875" style="323" bestFit="1" customWidth="1"/>
    <col min="801" max="801" width="13.85546875" style="323" customWidth="1"/>
    <col min="802" max="802" width="13.85546875" style="323" bestFit="1" customWidth="1"/>
    <col min="803" max="803" width="13.85546875" style="323" customWidth="1"/>
    <col min="804" max="804" width="13.85546875" style="323" bestFit="1" customWidth="1"/>
    <col min="805" max="805" width="13.85546875" style="323" customWidth="1"/>
    <col min="806" max="806" width="13.85546875" style="323" bestFit="1" customWidth="1"/>
    <col min="807" max="807" width="13.85546875" style="323" customWidth="1"/>
    <col min="808" max="808" width="13.85546875" style="323" bestFit="1" customWidth="1"/>
    <col min="809" max="809" width="13.85546875" style="323" customWidth="1"/>
    <col min="810" max="810" width="13.85546875" style="323" bestFit="1" customWidth="1"/>
    <col min="811" max="811" width="13.85546875" style="323" customWidth="1"/>
    <col min="812" max="812" width="13.85546875" style="323" bestFit="1" customWidth="1"/>
    <col min="813" max="813" width="13.85546875" style="323" customWidth="1"/>
    <col min="814" max="814" width="13.85546875" style="323" bestFit="1" customWidth="1"/>
    <col min="815" max="815" width="13.85546875" style="323" customWidth="1"/>
    <col min="816" max="816" width="13.85546875" style="323" bestFit="1" customWidth="1"/>
    <col min="817" max="817" width="13.85546875" style="323" customWidth="1"/>
    <col min="818" max="818" width="13.85546875" style="323" bestFit="1" customWidth="1"/>
    <col min="819" max="819" width="13.85546875" style="323" customWidth="1"/>
    <col min="820" max="820" width="13.85546875" style="323" bestFit="1" customWidth="1"/>
    <col min="821" max="821" width="13.85546875" style="323" customWidth="1"/>
    <col min="822" max="822" width="13.85546875" style="323" bestFit="1" customWidth="1"/>
    <col min="823" max="823" width="13.85546875" style="323" customWidth="1"/>
    <col min="824" max="824" width="13.85546875" style="323" bestFit="1" customWidth="1"/>
    <col min="825" max="825" width="13.85546875" style="323" customWidth="1"/>
    <col min="826" max="826" width="13.85546875" style="323" bestFit="1" customWidth="1"/>
    <col min="827" max="827" width="13.85546875" style="323" customWidth="1"/>
    <col min="828" max="828" width="13.85546875" style="323" bestFit="1" customWidth="1"/>
    <col min="829" max="829" width="13.85546875" style="323" customWidth="1"/>
    <col min="830" max="830" width="13.85546875" style="323" bestFit="1" customWidth="1"/>
    <col min="831" max="831" width="13.85546875" style="323" customWidth="1"/>
    <col min="832" max="832" width="13.85546875" style="323" bestFit="1" customWidth="1"/>
    <col min="833" max="833" width="13.85546875" style="323" customWidth="1"/>
    <col min="834" max="834" width="13.85546875" style="323" bestFit="1" customWidth="1"/>
    <col min="83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1" width="11.42578125" style="323" customWidth="1"/>
    <col min="1032" max="1032" width="10.85546875" style="323" bestFit="1" customWidth="1"/>
    <col min="1033" max="1033" width="10.85546875" style="323" customWidth="1"/>
    <col min="1034" max="1034" width="10.85546875" style="323" bestFit="1" customWidth="1"/>
    <col min="1035" max="1035" width="10.85546875" style="323" customWidth="1"/>
    <col min="1036" max="1036" width="11.5703125" style="323" bestFit="1" customWidth="1"/>
    <col min="1037" max="1037" width="11.5703125" style="323" customWidth="1"/>
    <col min="1038" max="1038" width="11.5703125" style="323" bestFit="1" customWidth="1"/>
    <col min="1039" max="1039" width="11.5703125" style="323" customWidth="1"/>
    <col min="1040" max="1040" width="11.5703125" style="323" bestFit="1" customWidth="1"/>
    <col min="1041" max="1041" width="11.5703125" style="323" customWidth="1"/>
    <col min="1042" max="1042" width="11.5703125" style="323" bestFit="1" customWidth="1"/>
    <col min="1043" max="1043" width="11.5703125" style="323" customWidth="1"/>
    <col min="1044" max="1044" width="11.5703125" style="323" bestFit="1" customWidth="1"/>
    <col min="1045" max="1045" width="11.5703125" style="323" customWidth="1"/>
    <col min="1046" max="1046" width="11.5703125" style="323" bestFit="1" customWidth="1"/>
    <col min="1047" max="1047" width="11.5703125" style="323" customWidth="1"/>
    <col min="1048" max="1048" width="13.85546875" style="323" bestFit="1" customWidth="1"/>
    <col min="1049" max="1049" width="13.85546875" style="323" customWidth="1"/>
    <col min="1050" max="1050" width="13.85546875" style="323" bestFit="1" customWidth="1"/>
    <col min="1051" max="1051" width="13.85546875" style="323" customWidth="1"/>
    <col min="1052" max="1052" width="13.85546875" style="323" bestFit="1" customWidth="1"/>
    <col min="1053" max="1053" width="13.85546875" style="323" customWidth="1"/>
    <col min="1054" max="1054" width="13.85546875" style="323" bestFit="1" customWidth="1"/>
    <col min="1055" max="1055" width="13.85546875" style="323" customWidth="1"/>
    <col min="1056" max="1056" width="13.85546875" style="323" bestFit="1" customWidth="1"/>
    <col min="1057" max="1057" width="13.85546875" style="323" customWidth="1"/>
    <col min="1058" max="1058" width="13.85546875" style="323" bestFit="1" customWidth="1"/>
    <col min="1059" max="1059" width="13.85546875" style="323" customWidth="1"/>
    <col min="1060" max="1060" width="13.85546875" style="323" bestFit="1" customWidth="1"/>
    <col min="1061" max="1061" width="13.85546875" style="323" customWidth="1"/>
    <col min="1062" max="1062" width="13.85546875" style="323" bestFit="1" customWidth="1"/>
    <col min="1063" max="1063" width="13.85546875" style="323" customWidth="1"/>
    <col min="1064" max="1064" width="13.85546875" style="323" bestFit="1" customWidth="1"/>
    <col min="1065" max="1065" width="13.85546875" style="323" customWidth="1"/>
    <col min="1066" max="1066" width="13.85546875" style="323" bestFit="1" customWidth="1"/>
    <col min="1067" max="1067" width="13.85546875" style="323" customWidth="1"/>
    <col min="1068" max="1068" width="13.85546875" style="323" bestFit="1" customWidth="1"/>
    <col min="1069" max="1069" width="13.85546875" style="323" customWidth="1"/>
    <col min="1070" max="1070" width="13.85546875" style="323" bestFit="1" customWidth="1"/>
    <col min="1071" max="1071" width="13.85546875" style="323" customWidth="1"/>
    <col min="1072" max="1072" width="13.85546875" style="323" bestFit="1" customWidth="1"/>
    <col min="1073" max="1073" width="13.85546875" style="323" customWidth="1"/>
    <col min="1074" max="1074" width="13.85546875" style="323" bestFit="1" customWidth="1"/>
    <col min="1075" max="1075" width="13.85546875" style="323" customWidth="1"/>
    <col min="1076" max="1076" width="13.85546875" style="323" bestFit="1" customWidth="1"/>
    <col min="1077" max="1077" width="13.85546875" style="323" customWidth="1"/>
    <col min="1078" max="1078" width="13.85546875" style="323" bestFit="1" customWidth="1"/>
    <col min="1079" max="1079" width="13.85546875" style="323" customWidth="1"/>
    <col min="1080" max="1080" width="13.85546875" style="323" bestFit="1" customWidth="1"/>
    <col min="1081" max="1081" width="13.85546875" style="323" customWidth="1"/>
    <col min="1082" max="1082" width="13.85546875" style="323" bestFit="1" customWidth="1"/>
    <col min="1083" max="1083" width="13.85546875" style="323" customWidth="1"/>
    <col min="1084" max="1084" width="13.85546875" style="323" bestFit="1" customWidth="1"/>
    <col min="1085" max="1085" width="13.85546875" style="323" customWidth="1"/>
    <col min="1086" max="1086" width="13.85546875" style="323" bestFit="1" customWidth="1"/>
    <col min="1087" max="1087" width="13.85546875" style="323" customWidth="1"/>
    <col min="1088" max="1088" width="13.85546875" style="323" bestFit="1" customWidth="1"/>
    <col min="1089" max="1089" width="13.85546875" style="323" customWidth="1"/>
    <col min="1090" max="1090" width="13.85546875" style="323" bestFit="1" customWidth="1"/>
    <col min="109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7" width="11.42578125" style="323" customWidth="1"/>
    <col min="1288" max="1288" width="10.85546875" style="323" bestFit="1" customWidth="1"/>
    <col min="1289" max="1289" width="10.85546875" style="323" customWidth="1"/>
    <col min="1290" max="1290" width="10.85546875" style="323" bestFit="1" customWidth="1"/>
    <col min="1291" max="1291" width="10.85546875" style="323" customWidth="1"/>
    <col min="1292" max="1292" width="11.5703125" style="323" bestFit="1" customWidth="1"/>
    <col min="1293" max="1293" width="11.5703125" style="323" customWidth="1"/>
    <col min="1294" max="1294" width="11.5703125" style="323" bestFit="1" customWidth="1"/>
    <col min="1295" max="1295" width="11.5703125" style="323" customWidth="1"/>
    <col min="1296" max="1296" width="11.5703125" style="323" bestFit="1" customWidth="1"/>
    <col min="1297" max="1297" width="11.5703125" style="323" customWidth="1"/>
    <col min="1298" max="1298" width="11.5703125" style="323" bestFit="1" customWidth="1"/>
    <col min="1299" max="1299" width="11.5703125" style="323" customWidth="1"/>
    <col min="1300" max="1300" width="11.5703125" style="323" bestFit="1" customWidth="1"/>
    <col min="1301" max="1301" width="11.5703125" style="323" customWidth="1"/>
    <col min="1302" max="1302" width="11.5703125" style="323" bestFit="1" customWidth="1"/>
    <col min="1303" max="1303" width="11.5703125" style="323" customWidth="1"/>
    <col min="1304" max="1304" width="13.85546875" style="323" bestFit="1" customWidth="1"/>
    <col min="1305" max="1305" width="13.85546875" style="323" customWidth="1"/>
    <col min="1306" max="1306" width="13.85546875" style="323" bestFit="1" customWidth="1"/>
    <col min="1307" max="1307" width="13.85546875" style="323" customWidth="1"/>
    <col min="1308" max="1308" width="13.85546875" style="323" bestFit="1" customWidth="1"/>
    <col min="1309" max="1309" width="13.85546875" style="323" customWidth="1"/>
    <col min="1310" max="1310" width="13.85546875" style="323" bestFit="1" customWidth="1"/>
    <col min="1311" max="1311" width="13.85546875" style="323" customWidth="1"/>
    <col min="1312" max="1312" width="13.85546875" style="323" bestFit="1" customWidth="1"/>
    <col min="1313" max="1313" width="13.85546875" style="323" customWidth="1"/>
    <col min="1314" max="1314" width="13.85546875" style="323" bestFit="1" customWidth="1"/>
    <col min="1315" max="1315" width="13.85546875" style="323" customWidth="1"/>
    <col min="1316" max="1316" width="13.85546875" style="323" bestFit="1" customWidth="1"/>
    <col min="1317" max="1317" width="13.85546875" style="323" customWidth="1"/>
    <col min="1318" max="1318" width="13.85546875" style="323" bestFit="1" customWidth="1"/>
    <col min="1319" max="1319" width="13.85546875" style="323" customWidth="1"/>
    <col min="1320" max="1320" width="13.85546875" style="323" bestFit="1" customWidth="1"/>
    <col min="1321" max="1321" width="13.85546875" style="323" customWidth="1"/>
    <col min="1322" max="1322" width="13.85546875" style="323" bestFit="1" customWidth="1"/>
    <col min="1323" max="1323" width="13.85546875" style="323" customWidth="1"/>
    <col min="1324" max="1324" width="13.85546875" style="323" bestFit="1" customWidth="1"/>
    <col min="1325" max="1325" width="13.85546875" style="323" customWidth="1"/>
    <col min="1326" max="1326" width="13.85546875" style="323" bestFit="1" customWidth="1"/>
    <col min="1327" max="1327" width="13.85546875" style="323" customWidth="1"/>
    <col min="1328" max="1328" width="13.85546875" style="323" bestFit="1" customWidth="1"/>
    <col min="1329" max="1329" width="13.85546875" style="323" customWidth="1"/>
    <col min="1330" max="1330" width="13.85546875" style="323" bestFit="1" customWidth="1"/>
    <col min="1331" max="1331" width="13.85546875" style="323" customWidth="1"/>
    <col min="1332" max="1332" width="13.85546875" style="323" bestFit="1" customWidth="1"/>
    <col min="1333" max="1333" width="13.85546875" style="323" customWidth="1"/>
    <col min="1334" max="1334" width="13.85546875" style="323" bestFit="1" customWidth="1"/>
    <col min="1335" max="1335" width="13.85546875" style="323" customWidth="1"/>
    <col min="1336" max="1336" width="13.85546875" style="323" bestFit="1" customWidth="1"/>
    <col min="1337" max="1337" width="13.85546875" style="323" customWidth="1"/>
    <col min="1338" max="1338" width="13.85546875" style="323" bestFit="1" customWidth="1"/>
    <col min="1339" max="1339" width="13.85546875" style="323" customWidth="1"/>
    <col min="1340" max="1340" width="13.85546875" style="323" bestFit="1" customWidth="1"/>
    <col min="1341" max="1341" width="13.85546875" style="323" customWidth="1"/>
    <col min="1342" max="1342" width="13.85546875" style="323" bestFit="1" customWidth="1"/>
    <col min="1343" max="1343" width="13.85546875" style="323" customWidth="1"/>
    <col min="1344" max="1344" width="13.85546875" style="323" bestFit="1" customWidth="1"/>
    <col min="1345" max="1345" width="13.85546875" style="323" customWidth="1"/>
    <col min="1346" max="1346" width="13.85546875" style="323" bestFit="1" customWidth="1"/>
    <col min="134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3" width="11.42578125" style="323" customWidth="1"/>
    <col min="1544" max="1544" width="10.85546875" style="323" bestFit="1" customWidth="1"/>
    <col min="1545" max="1545" width="10.85546875" style="323" customWidth="1"/>
    <col min="1546" max="1546" width="10.85546875" style="323" bestFit="1" customWidth="1"/>
    <col min="1547" max="1547" width="10.85546875" style="323" customWidth="1"/>
    <col min="1548" max="1548" width="11.5703125" style="323" bestFit="1" customWidth="1"/>
    <col min="1549" max="1549" width="11.5703125" style="323" customWidth="1"/>
    <col min="1550" max="1550" width="11.5703125" style="323" bestFit="1" customWidth="1"/>
    <col min="1551" max="1551" width="11.5703125" style="323" customWidth="1"/>
    <col min="1552" max="1552" width="11.5703125" style="323" bestFit="1" customWidth="1"/>
    <col min="1553" max="1553" width="11.5703125" style="323" customWidth="1"/>
    <col min="1554" max="1554" width="11.5703125" style="323" bestFit="1" customWidth="1"/>
    <col min="1555" max="1555" width="11.5703125" style="323" customWidth="1"/>
    <col min="1556" max="1556" width="11.5703125" style="323" bestFit="1" customWidth="1"/>
    <col min="1557" max="1557" width="11.5703125" style="323" customWidth="1"/>
    <col min="1558" max="1558" width="11.5703125" style="323" bestFit="1" customWidth="1"/>
    <col min="1559" max="1559" width="11.5703125" style="323" customWidth="1"/>
    <col min="1560" max="1560" width="13.85546875" style="323" bestFit="1" customWidth="1"/>
    <col min="1561" max="1561" width="13.85546875" style="323" customWidth="1"/>
    <col min="1562" max="1562" width="13.85546875" style="323" bestFit="1" customWidth="1"/>
    <col min="1563" max="1563" width="13.85546875" style="323" customWidth="1"/>
    <col min="1564" max="1564" width="13.85546875" style="323" bestFit="1" customWidth="1"/>
    <col min="1565" max="1565" width="13.85546875" style="323" customWidth="1"/>
    <col min="1566" max="1566" width="13.85546875" style="323" bestFit="1" customWidth="1"/>
    <col min="1567" max="1567" width="13.85546875" style="323" customWidth="1"/>
    <col min="1568" max="1568" width="13.85546875" style="323" bestFit="1" customWidth="1"/>
    <col min="1569" max="1569" width="13.85546875" style="323" customWidth="1"/>
    <col min="1570" max="1570" width="13.85546875" style="323" bestFit="1" customWidth="1"/>
    <col min="1571" max="1571" width="13.85546875" style="323" customWidth="1"/>
    <col min="1572" max="1572" width="13.85546875" style="323" bestFit="1" customWidth="1"/>
    <col min="1573" max="1573" width="13.85546875" style="323" customWidth="1"/>
    <col min="1574" max="1574" width="13.85546875" style="323" bestFit="1" customWidth="1"/>
    <col min="1575" max="1575" width="13.85546875" style="323" customWidth="1"/>
    <col min="1576" max="1576" width="13.85546875" style="323" bestFit="1" customWidth="1"/>
    <col min="1577" max="1577" width="13.85546875" style="323" customWidth="1"/>
    <col min="1578" max="1578" width="13.85546875" style="323" bestFit="1" customWidth="1"/>
    <col min="1579" max="1579" width="13.85546875" style="323" customWidth="1"/>
    <col min="1580" max="1580" width="13.85546875" style="323" bestFit="1" customWidth="1"/>
    <col min="1581" max="1581" width="13.85546875" style="323" customWidth="1"/>
    <col min="1582" max="1582" width="13.85546875" style="323" bestFit="1" customWidth="1"/>
    <col min="1583" max="1583" width="13.85546875" style="323" customWidth="1"/>
    <col min="1584" max="1584" width="13.85546875" style="323" bestFit="1" customWidth="1"/>
    <col min="1585" max="1585" width="13.85546875" style="323" customWidth="1"/>
    <col min="1586" max="1586" width="13.85546875" style="323" bestFit="1" customWidth="1"/>
    <col min="1587" max="1587" width="13.85546875" style="323" customWidth="1"/>
    <col min="1588" max="1588" width="13.85546875" style="323" bestFit="1" customWidth="1"/>
    <col min="1589" max="1589" width="13.85546875" style="323" customWidth="1"/>
    <col min="1590" max="1590" width="13.85546875" style="323" bestFit="1" customWidth="1"/>
    <col min="1591" max="1591" width="13.85546875" style="323" customWidth="1"/>
    <col min="1592" max="1592" width="13.85546875" style="323" bestFit="1" customWidth="1"/>
    <col min="1593" max="1593" width="13.85546875" style="323" customWidth="1"/>
    <col min="1594" max="1594" width="13.85546875" style="323" bestFit="1" customWidth="1"/>
    <col min="1595" max="1595" width="13.85546875" style="323" customWidth="1"/>
    <col min="1596" max="1596" width="13.85546875" style="323" bestFit="1" customWidth="1"/>
    <col min="1597" max="1597" width="13.85546875" style="323" customWidth="1"/>
    <col min="1598" max="1598" width="13.85546875" style="323" bestFit="1" customWidth="1"/>
    <col min="1599" max="1599" width="13.85546875" style="323" customWidth="1"/>
    <col min="1600" max="1600" width="13.85546875" style="323" bestFit="1" customWidth="1"/>
    <col min="1601" max="1601" width="13.85546875" style="323" customWidth="1"/>
    <col min="1602" max="1602" width="13.85546875" style="323" bestFit="1" customWidth="1"/>
    <col min="160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9" width="11.42578125" style="323" customWidth="1"/>
    <col min="1800" max="1800" width="10.85546875" style="323" bestFit="1" customWidth="1"/>
    <col min="1801" max="1801" width="10.85546875" style="323" customWidth="1"/>
    <col min="1802" max="1802" width="10.85546875" style="323" bestFit="1" customWidth="1"/>
    <col min="1803" max="1803" width="10.85546875" style="323" customWidth="1"/>
    <col min="1804" max="1804" width="11.5703125" style="323" bestFit="1" customWidth="1"/>
    <col min="1805" max="1805" width="11.5703125" style="323" customWidth="1"/>
    <col min="1806" max="1806" width="11.5703125" style="323" bestFit="1" customWidth="1"/>
    <col min="1807" max="1807" width="11.5703125" style="323" customWidth="1"/>
    <col min="1808" max="1808" width="11.5703125" style="323" bestFit="1" customWidth="1"/>
    <col min="1809" max="1809" width="11.5703125" style="323" customWidth="1"/>
    <col min="1810" max="1810" width="11.5703125" style="323" bestFit="1" customWidth="1"/>
    <col min="1811" max="1811" width="11.5703125" style="323" customWidth="1"/>
    <col min="1812" max="1812" width="11.5703125" style="323" bestFit="1" customWidth="1"/>
    <col min="1813" max="1813" width="11.5703125" style="323" customWidth="1"/>
    <col min="1814" max="1814" width="11.5703125" style="323" bestFit="1" customWidth="1"/>
    <col min="1815" max="1815" width="11.5703125" style="323" customWidth="1"/>
    <col min="1816" max="1816" width="13.85546875" style="323" bestFit="1" customWidth="1"/>
    <col min="1817" max="1817" width="13.85546875" style="323" customWidth="1"/>
    <col min="1818" max="1818" width="13.85546875" style="323" bestFit="1" customWidth="1"/>
    <col min="1819" max="1819" width="13.85546875" style="323" customWidth="1"/>
    <col min="1820" max="1820" width="13.85546875" style="323" bestFit="1" customWidth="1"/>
    <col min="1821" max="1821" width="13.85546875" style="323" customWidth="1"/>
    <col min="1822" max="1822" width="13.85546875" style="323" bestFit="1" customWidth="1"/>
    <col min="1823" max="1823" width="13.85546875" style="323" customWidth="1"/>
    <col min="1824" max="1824" width="13.85546875" style="323" bestFit="1" customWidth="1"/>
    <col min="1825" max="1825" width="13.85546875" style="323" customWidth="1"/>
    <col min="1826" max="1826" width="13.85546875" style="323" bestFit="1" customWidth="1"/>
    <col min="1827" max="1827" width="13.85546875" style="323" customWidth="1"/>
    <col min="1828" max="1828" width="13.85546875" style="323" bestFit="1" customWidth="1"/>
    <col min="1829" max="1829" width="13.85546875" style="323" customWidth="1"/>
    <col min="1830" max="1830" width="13.85546875" style="323" bestFit="1" customWidth="1"/>
    <col min="1831" max="1831" width="13.85546875" style="323" customWidth="1"/>
    <col min="1832" max="1832" width="13.85546875" style="323" bestFit="1" customWidth="1"/>
    <col min="1833" max="1833" width="13.85546875" style="323" customWidth="1"/>
    <col min="1834" max="1834" width="13.85546875" style="323" bestFit="1" customWidth="1"/>
    <col min="1835" max="1835" width="13.85546875" style="323" customWidth="1"/>
    <col min="1836" max="1836" width="13.85546875" style="323" bestFit="1" customWidth="1"/>
    <col min="1837" max="1837" width="13.85546875" style="323" customWidth="1"/>
    <col min="1838" max="1838" width="13.85546875" style="323" bestFit="1" customWidth="1"/>
    <col min="1839" max="1839" width="13.85546875" style="323" customWidth="1"/>
    <col min="1840" max="1840" width="13.85546875" style="323" bestFit="1" customWidth="1"/>
    <col min="1841" max="1841" width="13.85546875" style="323" customWidth="1"/>
    <col min="1842" max="1842" width="13.85546875" style="323" bestFit="1" customWidth="1"/>
    <col min="1843" max="1843" width="13.85546875" style="323" customWidth="1"/>
    <col min="1844" max="1844" width="13.85546875" style="323" bestFit="1" customWidth="1"/>
    <col min="1845" max="1845" width="13.85546875" style="323" customWidth="1"/>
    <col min="1846" max="1846" width="13.85546875" style="323" bestFit="1" customWidth="1"/>
    <col min="1847" max="1847" width="13.85546875" style="323" customWidth="1"/>
    <col min="1848" max="1848" width="13.85546875" style="323" bestFit="1" customWidth="1"/>
    <col min="1849" max="1849" width="13.85546875" style="323" customWidth="1"/>
    <col min="1850" max="1850" width="13.85546875" style="323" bestFit="1" customWidth="1"/>
    <col min="1851" max="1851" width="13.85546875" style="323" customWidth="1"/>
    <col min="1852" max="1852" width="13.85546875" style="323" bestFit="1" customWidth="1"/>
    <col min="1853" max="1853" width="13.85546875" style="323" customWidth="1"/>
    <col min="1854" max="1854" width="13.85546875" style="323" bestFit="1" customWidth="1"/>
    <col min="1855" max="1855" width="13.85546875" style="323" customWidth="1"/>
    <col min="1856" max="1856" width="13.85546875" style="323" bestFit="1" customWidth="1"/>
    <col min="1857" max="1857" width="13.85546875" style="323" customWidth="1"/>
    <col min="1858" max="1858" width="13.85546875" style="323" bestFit="1" customWidth="1"/>
    <col min="185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5" width="11.42578125" style="323" customWidth="1"/>
    <col min="2056" max="2056" width="10.85546875" style="323" bestFit="1" customWidth="1"/>
    <col min="2057" max="2057" width="10.85546875" style="323" customWidth="1"/>
    <col min="2058" max="2058" width="10.85546875" style="323" bestFit="1" customWidth="1"/>
    <col min="2059" max="2059" width="10.85546875" style="323" customWidth="1"/>
    <col min="2060" max="2060" width="11.5703125" style="323" bestFit="1" customWidth="1"/>
    <col min="2061" max="2061" width="11.5703125" style="323" customWidth="1"/>
    <col min="2062" max="2062" width="11.5703125" style="323" bestFit="1" customWidth="1"/>
    <col min="2063" max="2063" width="11.5703125" style="323" customWidth="1"/>
    <col min="2064" max="2064" width="11.5703125" style="323" bestFit="1" customWidth="1"/>
    <col min="2065" max="2065" width="11.5703125" style="323" customWidth="1"/>
    <col min="2066" max="2066" width="11.5703125" style="323" bestFit="1" customWidth="1"/>
    <col min="2067" max="2067" width="11.5703125" style="323" customWidth="1"/>
    <col min="2068" max="2068" width="11.5703125" style="323" bestFit="1" customWidth="1"/>
    <col min="2069" max="2069" width="11.5703125" style="323" customWidth="1"/>
    <col min="2070" max="2070" width="11.5703125" style="323" bestFit="1" customWidth="1"/>
    <col min="2071" max="2071" width="11.5703125" style="323" customWidth="1"/>
    <col min="2072" max="2072" width="13.85546875" style="323" bestFit="1" customWidth="1"/>
    <col min="2073" max="2073" width="13.85546875" style="323" customWidth="1"/>
    <col min="2074" max="2074" width="13.85546875" style="323" bestFit="1" customWidth="1"/>
    <col min="2075" max="2075" width="13.85546875" style="323" customWidth="1"/>
    <col min="2076" max="2076" width="13.85546875" style="323" bestFit="1" customWidth="1"/>
    <col min="2077" max="2077" width="13.85546875" style="323" customWidth="1"/>
    <col min="2078" max="2078" width="13.85546875" style="323" bestFit="1" customWidth="1"/>
    <col min="2079" max="2079" width="13.85546875" style="323" customWidth="1"/>
    <col min="2080" max="2080" width="13.85546875" style="323" bestFit="1" customWidth="1"/>
    <col min="2081" max="2081" width="13.85546875" style="323" customWidth="1"/>
    <col min="2082" max="2082" width="13.85546875" style="323" bestFit="1" customWidth="1"/>
    <col min="2083" max="2083" width="13.85546875" style="323" customWidth="1"/>
    <col min="2084" max="2084" width="13.85546875" style="323" bestFit="1" customWidth="1"/>
    <col min="2085" max="2085" width="13.85546875" style="323" customWidth="1"/>
    <col min="2086" max="2086" width="13.85546875" style="323" bestFit="1" customWidth="1"/>
    <col min="2087" max="2087" width="13.85546875" style="323" customWidth="1"/>
    <col min="2088" max="2088" width="13.85546875" style="323" bestFit="1" customWidth="1"/>
    <col min="2089" max="2089" width="13.85546875" style="323" customWidth="1"/>
    <col min="2090" max="2090" width="13.85546875" style="323" bestFit="1" customWidth="1"/>
    <col min="2091" max="2091" width="13.85546875" style="323" customWidth="1"/>
    <col min="2092" max="2092" width="13.85546875" style="323" bestFit="1" customWidth="1"/>
    <col min="2093" max="2093" width="13.85546875" style="323" customWidth="1"/>
    <col min="2094" max="2094" width="13.85546875" style="323" bestFit="1" customWidth="1"/>
    <col min="2095" max="2095" width="13.85546875" style="323" customWidth="1"/>
    <col min="2096" max="2096" width="13.85546875" style="323" bestFit="1" customWidth="1"/>
    <col min="2097" max="2097" width="13.85546875" style="323" customWidth="1"/>
    <col min="2098" max="2098" width="13.85546875" style="323" bestFit="1" customWidth="1"/>
    <col min="2099" max="2099" width="13.85546875" style="323" customWidth="1"/>
    <col min="2100" max="2100" width="13.85546875" style="323" bestFit="1" customWidth="1"/>
    <col min="2101" max="2101" width="13.85546875" style="323" customWidth="1"/>
    <col min="2102" max="2102" width="13.85546875" style="323" bestFit="1" customWidth="1"/>
    <col min="2103" max="2103" width="13.85546875" style="323" customWidth="1"/>
    <col min="2104" max="2104" width="13.85546875" style="323" bestFit="1" customWidth="1"/>
    <col min="2105" max="2105" width="13.85546875" style="323" customWidth="1"/>
    <col min="2106" max="2106" width="13.85546875" style="323" bestFit="1" customWidth="1"/>
    <col min="2107" max="2107" width="13.85546875" style="323" customWidth="1"/>
    <col min="2108" max="2108" width="13.85546875" style="323" bestFit="1" customWidth="1"/>
    <col min="2109" max="2109" width="13.85546875" style="323" customWidth="1"/>
    <col min="2110" max="2110" width="13.85546875" style="323" bestFit="1" customWidth="1"/>
    <col min="2111" max="2111" width="13.85546875" style="323" customWidth="1"/>
    <col min="2112" max="2112" width="13.85546875" style="323" bestFit="1" customWidth="1"/>
    <col min="2113" max="2113" width="13.85546875" style="323" customWidth="1"/>
    <col min="2114" max="2114" width="13.85546875" style="323" bestFit="1" customWidth="1"/>
    <col min="211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1" width="11.42578125" style="323" customWidth="1"/>
    <col min="2312" max="2312" width="10.85546875" style="323" bestFit="1" customWidth="1"/>
    <col min="2313" max="2313" width="10.85546875" style="323" customWidth="1"/>
    <col min="2314" max="2314" width="10.85546875" style="323" bestFit="1" customWidth="1"/>
    <col min="2315" max="2315" width="10.85546875" style="323" customWidth="1"/>
    <col min="2316" max="2316" width="11.5703125" style="323" bestFit="1" customWidth="1"/>
    <col min="2317" max="2317" width="11.5703125" style="323" customWidth="1"/>
    <col min="2318" max="2318" width="11.5703125" style="323" bestFit="1" customWidth="1"/>
    <col min="2319" max="2319" width="11.5703125" style="323" customWidth="1"/>
    <col min="2320" max="2320" width="11.5703125" style="323" bestFit="1" customWidth="1"/>
    <col min="2321" max="2321" width="11.5703125" style="323" customWidth="1"/>
    <col min="2322" max="2322" width="11.5703125" style="323" bestFit="1" customWidth="1"/>
    <col min="2323" max="2323" width="11.5703125" style="323" customWidth="1"/>
    <col min="2324" max="2324" width="11.5703125" style="323" bestFit="1" customWidth="1"/>
    <col min="2325" max="2325" width="11.5703125" style="323" customWidth="1"/>
    <col min="2326" max="2326" width="11.5703125" style="323" bestFit="1" customWidth="1"/>
    <col min="2327" max="2327" width="11.5703125" style="323" customWidth="1"/>
    <col min="2328" max="2328" width="13.85546875" style="323" bestFit="1" customWidth="1"/>
    <col min="2329" max="2329" width="13.85546875" style="323" customWidth="1"/>
    <col min="2330" max="2330" width="13.85546875" style="323" bestFit="1" customWidth="1"/>
    <col min="2331" max="2331" width="13.85546875" style="323" customWidth="1"/>
    <col min="2332" max="2332" width="13.85546875" style="323" bestFit="1" customWidth="1"/>
    <col min="2333" max="2333" width="13.85546875" style="323" customWidth="1"/>
    <col min="2334" max="2334" width="13.85546875" style="323" bestFit="1" customWidth="1"/>
    <col min="2335" max="2335" width="13.85546875" style="323" customWidth="1"/>
    <col min="2336" max="2336" width="13.85546875" style="323" bestFit="1" customWidth="1"/>
    <col min="2337" max="2337" width="13.85546875" style="323" customWidth="1"/>
    <col min="2338" max="2338" width="13.85546875" style="323" bestFit="1" customWidth="1"/>
    <col min="2339" max="2339" width="13.85546875" style="323" customWidth="1"/>
    <col min="2340" max="2340" width="13.85546875" style="323" bestFit="1" customWidth="1"/>
    <col min="2341" max="2341" width="13.85546875" style="323" customWidth="1"/>
    <col min="2342" max="2342" width="13.85546875" style="323" bestFit="1" customWidth="1"/>
    <col min="2343" max="2343" width="13.85546875" style="323" customWidth="1"/>
    <col min="2344" max="2344" width="13.85546875" style="323" bestFit="1" customWidth="1"/>
    <col min="2345" max="2345" width="13.85546875" style="323" customWidth="1"/>
    <col min="2346" max="2346" width="13.85546875" style="323" bestFit="1" customWidth="1"/>
    <col min="2347" max="2347" width="13.85546875" style="323" customWidth="1"/>
    <col min="2348" max="2348" width="13.85546875" style="323" bestFit="1" customWidth="1"/>
    <col min="2349" max="2349" width="13.85546875" style="323" customWidth="1"/>
    <col min="2350" max="2350" width="13.85546875" style="323" bestFit="1" customWidth="1"/>
    <col min="2351" max="2351" width="13.85546875" style="323" customWidth="1"/>
    <col min="2352" max="2352" width="13.85546875" style="323" bestFit="1" customWidth="1"/>
    <col min="2353" max="2353" width="13.85546875" style="323" customWidth="1"/>
    <col min="2354" max="2354" width="13.85546875" style="323" bestFit="1" customWidth="1"/>
    <col min="2355" max="2355" width="13.85546875" style="323" customWidth="1"/>
    <col min="2356" max="2356" width="13.85546875" style="323" bestFit="1" customWidth="1"/>
    <col min="2357" max="2357" width="13.85546875" style="323" customWidth="1"/>
    <col min="2358" max="2358" width="13.85546875" style="323" bestFit="1" customWidth="1"/>
    <col min="2359" max="2359" width="13.85546875" style="323" customWidth="1"/>
    <col min="2360" max="2360" width="13.85546875" style="323" bestFit="1" customWidth="1"/>
    <col min="2361" max="2361" width="13.85546875" style="323" customWidth="1"/>
    <col min="2362" max="2362" width="13.85546875" style="323" bestFit="1" customWidth="1"/>
    <col min="2363" max="2363" width="13.85546875" style="323" customWidth="1"/>
    <col min="2364" max="2364" width="13.85546875" style="323" bestFit="1" customWidth="1"/>
    <col min="2365" max="2365" width="13.85546875" style="323" customWidth="1"/>
    <col min="2366" max="2366" width="13.85546875" style="323" bestFit="1" customWidth="1"/>
    <col min="2367" max="2367" width="13.85546875" style="323" customWidth="1"/>
    <col min="2368" max="2368" width="13.85546875" style="323" bestFit="1" customWidth="1"/>
    <col min="2369" max="2369" width="13.85546875" style="323" customWidth="1"/>
    <col min="2370" max="2370" width="13.85546875" style="323" bestFit="1" customWidth="1"/>
    <col min="237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7" width="11.42578125" style="323" customWidth="1"/>
    <col min="2568" max="2568" width="10.85546875" style="323" bestFit="1" customWidth="1"/>
    <col min="2569" max="2569" width="10.85546875" style="323" customWidth="1"/>
    <col min="2570" max="2570" width="10.85546875" style="323" bestFit="1" customWidth="1"/>
    <col min="2571" max="2571" width="10.85546875" style="323" customWidth="1"/>
    <col min="2572" max="2572" width="11.5703125" style="323" bestFit="1" customWidth="1"/>
    <col min="2573" max="2573" width="11.5703125" style="323" customWidth="1"/>
    <col min="2574" max="2574" width="11.5703125" style="323" bestFit="1" customWidth="1"/>
    <col min="2575" max="2575" width="11.5703125" style="323" customWidth="1"/>
    <col min="2576" max="2576" width="11.5703125" style="323" bestFit="1" customWidth="1"/>
    <col min="2577" max="2577" width="11.5703125" style="323" customWidth="1"/>
    <col min="2578" max="2578" width="11.5703125" style="323" bestFit="1" customWidth="1"/>
    <col min="2579" max="2579" width="11.5703125" style="323" customWidth="1"/>
    <col min="2580" max="2580" width="11.5703125" style="323" bestFit="1" customWidth="1"/>
    <col min="2581" max="2581" width="11.5703125" style="323" customWidth="1"/>
    <col min="2582" max="2582" width="11.5703125" style="323" bestFit="1" customWidth="1"/>
    <col min="2583" max="2583" width="11.5703125" style="323" customWidth="1"/>
    <col min="2584" max="2584" width="13.85546875" style="323" bestFit="1" customWidth="1"/>
    <col min="2585" max="2585" width="13.85546875" style="323" customWidth="1"/>
    <col min="2586" max="2586" width="13.85546875" style="323" bestFit="1" customWidth="1"/>
    <col min="2587" max="2587" width="13.85546875" style="323" customWidth="1"/>
    <col min="2588" max="2588" width="13.85546875" style="323" bestFit="1" customWidth="1"/>
    <col min="2589" max="2589" width="13.85546875" style="323" customWidth="1"/>
    <col min="2590" max="2590" width="13.85546875" style="323" bestFit="1" customWidth="1"/>
    <col min="2591" max="2591" width="13.85546875" style="323" customWidth="1"/>
    <col min="2592" max="2592" width="13.85546875" style="323" bestFit="1" customWidth="1"/>
    <col min="2593" max="2593" width="13.85546875" style="323" customWidth="1"/>
    <col min="2594" max="2594" width="13.85546875" style="323" bestFit="1" customWidth="1"/>
    <col min="2595" max="2595" width="13.85546875" style="323" customWidth="1"/>
    <col min="2596" max="2596" width="13.85546875" style="323" bestFit="1" customWidth="1"/>
    <col min="2597" max="2597" width="13.85546875" style="323" customWidth="1"/>
    <col min="2598" max="2598" width="13.85546875" style="323" bestFit="1" customWidth="1"/>
    <col min="2599" max="2599" width="13.85546875" style="323" customWidth="1"/>
    <col min="2600" max="2600" width="13.85546875" style="323" bestFit="1" customWidth="1"/>
    <col min="2601" max="2601" width="13.85546875" style="323" customWidth="1"/>
    <col min="2602" max="2602" width="13.85546875" style="323" bestFit="1" customWidth="1"/>
    <col min="2603" max="2603" width="13.85546875" style="323" customWidth="1"/>
    <col min="2604" max="2604" width="13.85546875" style="323" bestFit="1" customWidth="1"/>
    <col min="2605" max="2605" width="13.85546875" style="323" customWidth="1"/>
    <col min="2606" max="2606" width="13.85546875" style="323" bestFit="1" customWidth="1"/>
    <col min="2607" max="2607" width="13.85546875" style="323" customWidth="1"/>
    <col min="2608" max="2608" width="13.85546875" style="323" bestFit="1" customWidth="1"/>
    <col min="2609" max="2609" width="13.85546875" style="323" customWidth="1"/>
    <col min="2610" max="2610" width="13.85546875" style="323" bestFit="1" customWidth="1"/>
    <col min="2611" max="2611" width="13.85546875" style="323" customWidth="1"/>
    <col min="2612" max="2612" width="13.85546875" style="323" bestFit="1" customWidth="1"/>
    <col min="2613" max="2613" width="13.85546875" style="323" customWidth="1"/>
    <col min="2614" max="2614" width="13.85546875" style="323" bestFit="1" customWidth="1"/>
    <col min="2615" max="2615" width="13.85546875" style="323" customWidth="1"/>
    <col min="2616" max="2616" width="13.85546875" style="323" bestFit="1" customWidth="1"/>
    <col min="2617" max="2617" width="13.85546875" style="323" customWidth="1"/>
    <col min="2618" max="2618" width="13.85546875" style="323" bestFit="1" customWidth="1"/>
    <col min="2619" max="2619" width="13.85546875" style="323" customWidth="1"/>
    <col min="2620" max="2620" width="13.85546875" style="323" bestFit="1" customWidth="1"/>
    <col min="2621" max="2621" width="13.85546875" style="323" customWidth="1"/>
    <col min="2622" max="2622" width="13.85546875" style="323" bestFit="1" customWidth="1"/>
    <col min="2623" max="2623" width="13.85546875" style="323" customWidth="1"/>
    <col min="2624" max="2624" width="13.85546875" style="323" bestFit="1" customWidth="1"/>
    <col min="2625" max="2625" width="13.85546875" style="323" customWidth="1"/>
    <col min="2626" max="2626" width="13.85546875" style="323" bestFit="1" customWidth="1"/>
    <col min="262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3" width="11.42578125" style="323" customWidth="1"/>
    <col min="2824" max="2824" width="10.85546875" style="323" bestFit="1" customWidth="1"/>
    <col min="2825" max="2825" width="10.85546875" style="323" customWidth="1"/>
    <col min="2826" max="2826" width="10.85546875" style="323" bestFit="1" customWidth="1"/>
    <col min="2827" max="2827" width="10.85546875" style="323" customWidth="1"/>
    <col min="2828" max="2828" width="11.5703125" style="323" bestFit="1" customWidth="1"/>
    <col min="2829" max="2829" width="11.5703125" style="323" customWidth="1"/>
    <col min="2830" max="2830" width="11.5703125" style="323" bestFit="1" customWidth="1"/>
    <col min="2831" max="2831" width="11.5703125" style="323" customWidth="1"/>
    <col min="2832" max="2832" width="11.5703125" style="323" bestFit="1" customWidth="1"/>
    <col min="2833" max="2833" width="11.5703125" style="323" customWidth="1"/>
    <col min="2834" max="2834" width="11.5703125" style="323" bestFit="1" customWidth="1"/>
    <col min="2835" max="2835" width="11.5703125" style="323" customWidth="1"/>
    <col min="2836" max="2836" width="11.5703125" style="323" bestFit="1" customWidth="1"/>
    <col min="2837" max="2837" width="11.5703125" style="323" customWidth="1"/>
    <col min="2838" max="2838" width="11.5703125" style="323" bestFit="1" customWidth="1"/>
    <col min="2839" max="2839" width="11.5703125" style="323" customWidth="1"/>
    <col min="2840" max="2840" width="13.85546875" style="323" bestFit="1" customWidth="1"/>
    <col min="2841" max="2841" width="13.85546875" style="323" customWidth="1"/>
    <col min="2842" max="2842" width="13.85546875" style="323" bestFit="1" customWidth="1"/>
    <col min="2843" max="2843" width="13.85546875" style="323" customWidth="1"/>
    <col min="2844" max="2844" width="13.85546875" style="323" bestFit="1" customWidth="1"/>
    <col min="2845" max="2845" width="13.85546875" style="323" customWidth="1"/>
    <col min="2846" max="2846" width="13.85546875" style="323" bestFit="1" customWidth="1"/>
    <col min="2847" max="2847" width="13.85546875" style="323" customWidth="1"/>
    <col min="2848" max="2848" width="13.85546875" style="323" bestFit="1" customWidth="1"/>
    <col min="2849" max="2849" width="13.85546875" style="323" customWidth="1"/>
    <col min="2850" max="2850" width="13.85546875" style="323" bestFit="1" customWidth="1"/>
    <col min="2851" max="2851" width="13.85546875" style="323" customWidth="1"/>
    <col min="2852" max="2852" width="13.85546875" style="323" bestFit="1" customWidth="1"/>
    <col min="2853" max="2853" width="13.85546875" style="323" customWidth="1"/>
    <col min="2854" max="2854" width="13.85546875" style="323" bestFit="1" customWidth="1"/>
    <col min="2855" max="2855" width="13.85546875" style="323" customWidth="1"/>
    <col min="2856" max="2856" width="13.85546875" style="323" bestFit="1" customWidth="1"/>
    <col min="2857" max="2857" width="13.85546875" style="323" customWidth="1"/>
    <col min="2858" max="2858" width="13.85546875" style="323" bestFit="1" customWidth="1"/>
    <col min="2859" max="2859" width="13.85546875" style="323" customWidth="1"/>
    <col min="2860" max="2860" width="13.85546875" style="323" bestFit="1" customWidth="1"/>
    <col min="2861" max="2861" width="13.85546875" style="323" customWidth="1"/>
    <col min="2862" max="2862" width="13.85546875" style="323" bestFit="1" customWidth="1"/>
    <col min="2863" max="2863" width="13.85546875" style="323" customWidth="1"/>
    <col min="2864" max="2864" width="13.85546875" style="323" bestFit="1" customWidth="1"/>
    <col min="2865" max="2865" width="13.85546875" style="323" customWidth="1"/>
    <col min="2866" max="2866" width="13.85546875" style="323" bestFit="1" customWidth="1"/>
    <col min="2867" max="2867" width="13.85546875" style="323" customWidth="1"/>
    <col min="2868" max="2868" width="13.85546875" style="323" bestFit="1" customWidth="1"/>
    <col min="2869" max="2869" width="13.85546875" style="323" customWidth="1"/>
    <col min="2870" max="2870" width="13.85546875" style="323" bestFit="1" customWidth="1"/>
    <col min="2871" max="2871" width="13.85546875" style="323" customWidth="1"/>
    <col min="2872" max="2872" width="13.85546875" style="323" bestFit="1" customWidth="1"/>
    <col min="2873" max="2873" width="13.85546875" style="323" customWidth="1"/>
    <col min="2874" max="2874" width="13.85546875" style="323" bestFit="1" customWidth="1"/>
    <col min="2875" max="2875" width="13.85546875" style="323" customWidth="1"/>
    <col min="2876" max="2876" width="13.85546875" style="323" bestFit="1" customWidth="1"/>
    <col min="2877" max="2877" width="13.85546875" style="323" customWidth="1"/>
    <col min="2878" max="2878" width="13.85546875" style="323" bestFit="1" customWidth="1"/>
    <col min="2879" max="2879" width="13.85546875" style="323" customWidth="1"/>
    <col min="2880" max="2880" width="13.85546875" style="323" bestFit="1" customWidth="1"/>
    <col min="2881" max="2881" width="13.85546875" style="323" customWidth="1"/>
    <col min="2882" max="2882" width="13.85546875" style="323" bestFit="1" customWidth="1"/>
    <col min="288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9" width="11.42578125" style="323" customWidth="1"/>
    <col min="3080" max="3080" width="10.85546875" style="323" bestFit="1" customWidth="1"/>
    <col min="3081" max="3081" width="10.85546875" style="323" customWidth="1"/>
    <col min="3082" max="3082" width="10.85546875" style="323" bestFit="1" customWidth="1"/>
    <col min="3083" max="3083" width="10.85546875" style="323" customWidth="1"/>
    <col min="3084" max="3084" width="11.5703125" style="323" bestFit="1" customWidth="1"/>
    <col min="3085" max="3085" width="11.5703125" style="323" customWidth="1"/>
    <col min="3086" max="3086" width="11.5703125" style="323" bestFit="1" customWidth="1"/>
    <col min="3087" max="3087" width="11.5703125" style="323" customWidth="1"/>
    <col min="3088" max="3088" width="11.5703125" style="323" bestFit="1" customWidth="1"/>
    <col min="3089" max="3089" width="11.5703125" style="323" customWidth="1"/>
    <col min="3090" max="3090" width="11.5703125" style="323" bestFit="1" customWidth="1"/>
    <col min="3091" max="3091" width="11.5703125" style="323" customWidth="1"/>
    <col min="3092" max="3092" width="11.5703125" style="323" bestFit="1" customWidth="1"/>
    <col min="3093" max="3093" width="11.5703125" style="323" customWidth="1"/>
    <col min="3094" max="3094" width="11.5703125" style="323" bestFit="1" customWidth="1"/>
    <col min="3095" max="3095" width="11.5703125" style="323" customWidth="1"/>
    <col min="3096" max="3096" width="13.85546875" style="323" bestFit="1" customWidth="1"/>
    <col min="3097" max="3097" width="13.85546875" style="323" customWidth="1"/>
    <col min="3098" max="3098" width="13.85546875" style="323" bestFit="1" customWidth="1"/>
    <col min="3099" max="3099" width="13.85546875" style="323" customWidth="1"/>
    <col min="3100" max="3100" width="13.85546875" style="323" bestFit="1" customWidth="1"/>
    <col min="3101" max="3101" width="13.85546875" style="323" customWidth="1"/>
    <col min="3102" max="3102" width="13.85546875" style="323" bestFit="1" customWidth="1"/>
    <col min="3103" max="3103" width="13.85546875" style="323" customWidth="1"/>
    <col min="3104" max="3104" width="13.85546875" style="323" bestFit="1" customWidth="1"/>
    <col min="3105" max="3105" width="13.85546875" style="323" customWidth="1"/>
    <col min="3106" max="3106" width="13.85546875" style="323" bestFit="1" customWidth="1"/>
    <col min="3107" max="3107" width="13.85546875" style="323" customWidth="1"/>
    <col min="3108" max="3108" width="13.85546875" style="323" bestFit="1" customWidth="1"/>
    <col min="3109" max="3109" width="13.85546875" style="323" customWidth="1"/>
    <col min="3110" max="3110" width="13.85546875" style="323" bestFit="1" customWidth="1"/>
    <col min="3111" max="3111" width="13.85546875" style="323" customWidth="1"/>
    <col min="3112" max="3112" width="13.85546875" style="323" bestFit="1" customWidth="1"/>
    <col min="3113" max="3113" width="13.85546875" style="323" customWidth="1"/>
    <col min="3114" max="3114" width="13.85546875" style="323" bestFit="1" customWidth="1"/>
    <col min="3115" max="3115" width="13.85546875" style="323" customWidth="1"/>
    <col min="3116" max="3116" width="13.85546875" style="323" bestFit="1" customWidth="1"/>
    <col min="3117" max="3117" width="13.85546875" style="323" customWidth="1"/>
    <col min="3118" max="3118" width="13.85546875" style="323" bestFit="1" customWidth="1"/>
    <col min="3119" max="3119" width="13.85546875" style="323" customWidth="1"/>
    <col min="3120" max="3120" width="13.85546875" style="323" bestFit="1" customWidth="1"/>
    <col min="3121" max="3121" width="13.85546875" style="323" customWidth="1"/>
    <col min="3122" max="3122" width="13.85546875" style="323" bestFit="1" customWidth="1"/>
    <col min="3123" max="3123" width="13.85546875" style="323" customWidth="1"/>
    <col min="3124" max="3124" width="13.85546875" style="323" bestFit="1" customWidth="1"/>
    <col min="3125" max="3125" width="13.85546875" style="323" customWidth="1"/>
    <col min="3126" max="3126" width="13.85546875" style="323" bestFit="1" customWidth="1"/>
    <col min="3127" max="3127" width="13.85546875" style="323" customWidth="1"/>
    <col min="3128" max="3128" width="13.85546875" style="323" bestFit="1" customWidth="1"/>
    <col min="3129" max="3129" width="13.85546875" style="323" customWidth="1"/>
    <col min="3130" max="3130" width="13.85546875" style="323" bestFit="1" customWidth="1"/>
    <col min="3131" max="3131" width="13.85546875" style="323" customWidth="1"/>
    <col min="3132" max="3132" width="13.85546875" style="323" bestFit="1" customWidth="1"/>
    <col min="3133" max="3133" width="13.85546875" style="323" customWidth="1"/>
    <col min="3134" max="3134" width="13.85546875" style="323" bestFit="1" customWidth="1"/>
    <col min="3135" max="3135" width="13.85546875" style="323" customWidth="1"/>
    <col min="3136" max="3136" width="13.85546875" style="323" bestFit="1" customWidth="1"/>
    <col min="3137" max="3137" width="13.85546875" style="323" customWidth="1"/>
    <col min="3138" max="3138" width="13.85546875" style="323" bestFit="1" customWidth="1"/>
    <col min="313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5" width="11.42578125" style="323" customWidth="1"/>
    <col min="3336" max="3336" width="10.85546875" style="323" bestFit="1" customWidth="1"/>
    <col min="3337" max="3337" width="10.85546875" style="323" customWidth="1"/>
    <col min="3338" max="3338" width="10.85546875" style="323" bestFit="1" customWidth="1"/>
    <col min="3339" max="3339" width="10.85546875" style="323" customWidth="1"/>
    <col min="3340" max="3340" width="11.5703125" style="323" bestFit="1" customWidth="1"/>
    <col min="3341" max="3341" width="11.5703125" style="323" customWidth="1"/>
    <col min="3342" max="3342" width="11.5703125" style="323" bestFit="1" customWidth="1"/>
    <col min="3343" max="3343" width="11.5703125" style="323" customWidth="1"/>
    <col min="3344" max="3344" width="11.5703125" style="323" bestFit="1" customWidth="1"/>
    <col min="3345" max="3345" width="11.5703125" style="323" customWidth="1"/>
    <col min="3346" max="3346" width="11.5703125" style="323" bestFit="1" customWidth="1"/>
    <col min="3347" max="3347" width="11.5703125" style="323" customWidth="1"/>
    <col min="3348" max="3348" width="11.5703125" style="323" bestFit="1" customWidth="1"/>
    <col min="3349" max="3349" width="11.5703125" style="323" customWidth="1"/>
    <col min="3350" max="3350" width="11.5703125" style="323" bestFit="1" customWidth="1"/>
    <col min="3351" max="3351" width="11.5703125" style="323" customWidth="1"/>
    <col min="3352" max="3352" width="13.85546875" style="323" bestFit="1" customWidth="1"/>
    <col min="3353" max="3353" width="13.85546875" style="323" customWidth="1"/>
    <col min="3354" max="3354" width="13.85546875" style="323" bestFit="1" customWidth="1"/>
    <col min="3355" max="3355" width="13.85546875" style="323" customWidth="1"/>
    <col min="3356" max="3356" width="13.85546875" style="323" bestFit="1" customWidth="1"/>
    <col min="3357" max="3357" width="13.85546875" style="323" customWidth="1"/>
    <col min="3358" max="3358" width="13.85546875" style="323" bestFit="1" customWidth="1"/>
    <col min="3359" max="3359" width="13.85546875" style="323" customWidth="1"/>
    <col min="3360" max="3360" width="13.85546875" style="323" bestFit="1" customWidth="1"/>
    <col min="3361" max="3361" width="13.85546875" style="323" customWidth="1"/>
    <col min="3362" max="3362" width="13.85546875" style="323" bestFit="1" customWidth="1"/>
    <col min="3363" max="3363" width="13.85546875" style="323" customWidth="1"/>
    <col min="3364" max="3364" width="13.85546875" style="323" bestFit="1" customWidth="1"/>
    <col min="3365" max="3365" width="13.85546875" style="323" customWidth="1"/>
    <col min="3366" max="3366" width="13.85546875" style="323" bestFit="1" customWidth="1"/>
    <col min="3367" max="3367" width="13.85546875" style="323" customWidth="1"/>
    <col min="3368" max="3368" width="13.85546875" style="323" bestFit="1" customWidth="1"/>
    <col min="3369" max="3369" width="13.85546875" style="323" customWidth="1"/>
    <col min="3370" max="3370" width="13.85546875" style="323" bestFit="1" customWidth="1"/>
    <col min="3371" max="3371" width="13.85546875" style="323" customWidth="1"/>
    <col min="3372" max="3372" width="13.85546875" style="323" bestFit="1" customWidth="1"/>
    <col min="3373" max="3373" width="13.85546875" style="323" customWidth="1"/>
    <col min="3374" max="3374" width="13.85546875" style="323" bestFit="1" customWidth="1"/>
    <col min="3375" max="3375" width="13.85546875" style="323" customWidth="1"/>
    <col min="3376" max="3376" width="13.85546875" style="323" bestFit="1" customWidth="1"/>
    <col min="3377" max="3377" width="13.85546875" style="323" customWidth="1"/>
    <col min="3378" max="3378" width="13.85546875" style="323" bestFit="1" customWidth="1"/>
    <col min="3379" max="3379" width="13.85546875" style="323" customWidth="1"/>
    <col min="3380" max="3380" width="13.85546875" style="323" bestFit="1" customWidth="1"/>
    <col min="3381" max="3381" width="13.85546875" style="323" customWidth="1"/>
    <col min="3382" max="3382" width="13.85546875" style="323" bestFit="1" customWidth="1"/>
    <col min="3383" max="3383" width="13.85546875" style="323" customWidth="1"/>
    <col min="3384" max="3384" width="13.85546875" style="323" bestFit="1" customWidth="1"/>
    <col min="3385" max="3385" width="13.85546875" style="323" customWidth="1"/>
    <col min="3386" max="3386" width="13.85546875" style="323" bestFit="1" customWidth="1"/>
    <col min="3387" max="3387" width="13.85546875" style="323" customWidth="1"/>
    <col min="3388" max="3388" width="13.85546875" style="323" bestFit="1" customWidth="1"/>
    <col min="3389" max="3389" width="13.85546875" style="323" customWidth="1"/>
    <col min="3390" max="3390" width="13.85546875" style="323" bestFit="1" customWidth="1"/>
    <col min="3391" max="3391" width="13.85546875" style="323" customWidth="1"/>
    <col min="3392" max="3392" width="13.85546875" style="323" bestFit="1" customWidth="1"/>
    <col min="3393" max="3393" width="13.85546875" style="323" customWidth="1"/>
    <col min="3394" max="3394" width="13.85546875" style="323" bestFit="1" customWidth="1"/>
    <col min="339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1" width="11.42578125" style="323" customWidth="1"/>
    <col min="3592" max="3592" width="10.85546875" style="323" bestFit="1" customWidth="1"/>
    <col min="3593" max="3593" width="10.85546875" style="323" customWidth="1"/>
    <col min="3594" max="3594" width="10.85546875" style="323" bestFit="1" customWidth="1"/>
    <col min="3595" max="3595" width="10.85546875" style="323" customWidth="1"/>
    <col min="3596" max="3596" width="11.5703125" style="323" bestFit="1" customWidth="1"/>
    <col min="3597" max="3597" width="11.5703125" style="323" customWidth="1"/>
    <col min="3598" max="3598" width="11.5703125" style="323" bestFit="1" customWidth="1"/>
    <col min="3599" max="3599" width="11.5703125" style="323" customWidth="1"/>
    <col min="3600" max="3600" width="11.5703125" style="323" bestFit="1" customWidth="1"/>
    <col min="3601" max="3601" width="11.5703125" style="323" customWidth="1"/>
    <col min="3602" max="3602" width="11.5703125" style="323" bestFit="1" customWidth="1"/>
    <col min="3603" max="3603" width="11.5703125" style="323" customWidth="1"/>
    <col min="3604" max="3604" width="11.5703125" style="323" bestFit="1" customWidth="1"/>
    <col min="3605" max="3605" width="11.5703125" style="323" customWidth="1"/>
    <col min="3606" max="3606" width="11.5703125" style="323" bestFit="1" customWidth="1"/>
    <col min="3607" max="3607" width="11.5703125" style="323" customWidth="1"/>
    <col min="3608" max="3608" width="13.85546875" style="323" bestFit="1" customWidth="1"/>
    <col min="3609" max="3609" width="13.85546875" style="323" customWidth="1"/>
    <col min="3610" max="3610" width="13.85546875" style="323" bestFit="1" customWidth="1"/>
    <col min="3611" max="3611" width="13.85546875" style="323" customWidth="1"/>
    <col min="3612" max="3612" width="13.85546875" style="323" bestFit="1" customWidth="1"/>
    <col min="3613" max="3613" width="13.85546875" style="323" customWidth="1"/>
    <col min="3614" max="3614" width="13.85546875" style="323" bestFit="1" customWidth="1"/>
    <col min="3615" max="3615" width="13.85546875" style="323" customWidth="1"/>
    <col min="3616" max="3616" width="13.85546875" style="323" bestFit="1" customWidth="1"/>
    <col min="3617" max="3617" width="13.85546875" style="323" customWidth="1"/>
    <col min="3618" max="3618" width="13.85546875" style="323" bestFit="1" customWidth="1"/>
    <col min="3619" max="3619" width="13.85546875" style="323" customWidth="1"/>
    <col min="3620" max="3620" width="13.85546875" style="323" bestFit="1" customWidth="1"/>
    <col min="3621" max="3621" width="13.85546875" style="323" customWidth="1"/>
    <col min="3622" max="3622" width="13.85546875" style="323" bestFit="1" customWidth="1"/>
    <col min="3623" max="3623" width="13.85546875" style="323" customWidth="1"/>
    <col min="3624" max="3624" width="13.85546875" style="323" bestFit="1" customWidth="1"/>
    <col min="3625" max="3625" width="13.85546875" style="323" customWidth="1"/>
    <col min="3626" max="3626" width="13.85546875" style="323" bestFit="1" customWidth="1"/>
    <col min="3627" max="3627" width="13.85546875" style="323" customWidth="1"/>
    <col min="3628" max="3628" width="13.85546875" style="323" bestFit="1" customWidth="1"/>
    <col min="3629" max="3629" width="13.85546875" style="323" customWidth="1"/>
    <col min="3630" max="3630" width="13.85546875" style="323" bestFit="1" customWidth="1"/>
    <col min="3631" max="3631" width="13.85546875" style="323" customWidth="1"/>
    <col min="3632" max="3632" width="13.85546875" style="323" bestFit="1" customWidth="1"/>
    <col min="3633" max="3633" width="13.85546875" style="323" customWidth="1"/>
    <col min="3634" max="3634" width="13.85546875" style="323" bestFit="1" customWidth="1"/>
    <col min="3635" max="3635" width="13.85546875" style="323" customWidth="1"/>
    <col min="3636" max="3636" width="13.85546875" style="323" bestFit="1" customWidth="1"/>
    <col min="3637" max="3637" width="13.85546875" style="323" customWidth="1"/>
    <col min="3638" max="3638" width="13.85546875" style="323" bestFit="1" customWidth="1"/>
    <col min="3639" max="3639" width="13.85546875" style="323" customWidth="1"/>
    <col min="3640" max="3640" width="13.85546875" style="323" bestFit="1" customWidth="1"/>
    <col min="3641" max="3641" width="13.85546875" style="323" customWidth="1"/>
    <col min="3642" max="3642" width="13.85546875" style="323" bestFit="1" customWidth="1"/>
    <col min="3643" max="3643" width="13.85546875" style="323" customWidth="1"/>
    <col min="3644" max="3644" width="13.85546875" style="323" bestFit="1" customWidth="1"/>
    <col min="3645" max="3645" width="13.85546875" style="323" customWidth="1"/>
    <col min="3646" max="3646" width="13.85546875" style="323" bestFit="1" customWidth="1"/>
    <col min="3647" max="3647" width="13.85546875" style="323" customWidth="1"/>
    <col min="3648" max="3648" width="13.85546875" style="323" bestFit="1" customWidth="1"/>
    <col min="3649" max="3649" width="13.85546875" style="323" customWidth="1"/>
    <col min="3650" max="3650" width="13.85546875" style="323" bestFit="1" customWidth="1"/>
    <col min="365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7" width="11.42578125" style="323" customWidth="1"/>
    <col min="3848" max="3848" width="10.85546875" style="323" bestFit="1" customWidth="1"/>
    <col min="3849" max="3849" width="10.85546875" style="323" customWidth="1"/>
    <col min="3850" max="3850" width="10.85546875" style="323" bestFit="1" customWidth="1"/>
    <col min="3851" max="3851" width="10.85546875" style="323" customWidth="1"/>
    <col min="3852" max="3852" width="11.5703125" style="323" bestFit="1" customWidth="1"/>
    <col min="3853" max="3853" width="11.5703125" style="323" customWidth="1"/>
    <col min="3854" max="3854" width="11.5703125" style="323" bestFit="1" customWidth="1"/>
    <col min="3855" max="3855" width="11.5703125" style="323" customWidth="1"/>
    <col min="3856" max="3856" width="11.5703125" style="323" bestFit="1" customWidth="1"/>
    <col min="3857" max="3857" width="11.5703125" style="323" customWidth="1"/>
    <col min="3858" max="3858" width="11.5703125" style="323" bestFit="1" customWidth="1"/>
    <col min="3859" max="3859" width="11.5703125" style="323" customWidth="1"/>
    <col min="3860" max="3860" width="11.5703125" style="323" bestFit="1" customWidth="1"/>
    <col min="3861" max="3861" width="11.5703125" style="323" customWidth="1"/>
    <col min="3862" max="3862" width="11.5703125" style="323" bestFit="1" customWidth="1"/>
    <col min="3863" max="3863" width="11.5703125" style="323" customWidth="1"/>
    <col min="3864" max="3864" width="13.85546875" style="323" bestFit="1" customWidth="1"/>
    <col min="3865" max="3865" width="13.85546875" style="323" customWidth="1"/>
    <col min="3866" max="3866" width="13.85546875" style="323" bestFit="1" customWidth="1"/>
    <col min="3867" max="3867" width="13.85546875" style="323" customWidth="1"/>
    <col min="3868" max="3868" width="13.85546875" style="323" bestFit="1" customWidth="1"/>
    <col min="3869" max="3869" width="13.85546875" style="323" customWidth="1"/>
    <col min="3870" max="3870" width="13.85546875" style="323" bestFit="1" customWidth="1"/>
    <col min="3871" max="3871" width="13.85546875" style="323" customWidth="1"/>
    <col min="3872" max="3872" width="13.85546875" style="323" bestFit="1" customWidth="1"/>
    <col min="3873" max="3873" width="13.85546875" style="323" customWidth="1"/>
    <col min="3874" max="3874" width="13.85546875" style="323" bestFit="1" customWidth="1"/>
    <col min="3875" max="3875" width="13.85546875" style="323" customWidth="1"/>
    <col min="3876" max="3876" width="13.85546875" style="323" bestFit="1" customWidth="1"/>
    <col min="3877" max="3877" width="13.85546875" style="323" customWidth="1"/>
    <col min="3878" max="3878" width="13.85546875" style="323" bestFit="1" customWidth="1"/>
    <col min="3879" max="3879" width="13.85546875" style="323" customWidth="1"/>
    <col min="3880" max="3880" width="13.85546875" style="323" bestFit="1" customWidth="1"/>
    <col min="3881" max="3881" width="13.85546875" style="323" customWidth="1"/>
    <col min="3882" max="3882" width="13.85546875" style="323" bestFit="1" customWidth="1"/>
    <col min="3883" max="3883" width="13.85546875" style="323" customWidth="1"/>
    <col min="3884" max="3884" width="13.85546875" style="323" bestFit="1" customWidth="1"/>
    <col min="3885" max="3885" width="13.85546875" style="323" customWidth="1"/>
    <col min="3886" max="3886" width="13.85546875" style="323" bestFit="1" customWidth="1"/>
    <col min="3887" max="3887" width="13.85546875" style="323" customWidth="1"/>
    <col min="3888" max="3888" width="13.85546875" style="323" bestFit="1" customWidth="1"/>
    <col min="3889" max="3889" width="13.85546875" style="323" customWidth="1"/>
    <col min="3890" max="3890" width="13.85546875" style="323" bestFit="1" customWidth="1"/>
    <col min="3891" max="3891" width="13.85546875" style="323" customWidth="1"/>
    <col min="3892" max="3892" width="13.85546875" style="323" bestFit="1" customWidth="1"/>
    <col min="3893" max="3893" width="13.85546875" style="323" customWidth="1"/>
    <col min="3894" max="3894" width="13.85546875" style="323" bestFit="1" customWidth="1"/>
    <col min="3895" max="3895" width="13.85546875" style="323" customWidth="1"/>
    <col min="3896" max="3896" width="13.85546875" style="323" bestFit="1" customWidth="1"/>
    <col min="3897" max="3897" width="13.85546875" style="323" customWidth="1"/>
    <col min="3898" max="3898" width="13.85546875" style="323" bestFit="1" customWidth="1"/>
    <col min="3899" max="3899" width="13.85546875" style="323" customWidth="1"/>
    <col min="3900" max="3900" width="13.85546875" style="323" bestFit="1" customWidth="1"/>
    <col min="3901" max="3901" width="13.85546875" style="323" customWidth="1"/>
    <col min="3902" max="3902" width="13.85546875" style="323" bestFit="1" customWidth="1"/>
    <col min="3903" max="3903" width="13.85546875" style="323" customWidth="1"/>
    <col min="3904" max="3904" width="13.85546875" style="323" bestFit="1" customWidth="1"/>
    <col min="3905" max="3905" width="13.85546875" style="323" customWidth="1"/>
    <col min="3906" max="3906" width="13.85546875" style="323" bestFit="1" customWidth="1"/>
    <col min="390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3" width="11.42578125" style="323" customWidth="1"/>
    <col min="4104" max="4104" width="10.85546875" style="323" bestFit="1" customWidth="1"/>
    <col min="4105" max="4105" width="10.85546875" style="323" customWidth="1"/>
    <col min="4106" max="4106" width="10.85546875" style="323" bestFit="1" customWidth="1"/>
    <col min="4107" max="4107" width="10.85546875" style="323" customWidth="1"/>
    <col min="4108" max="4108" width="11.5703125" style="323" bestFit="1" customWidth="1"/>
    <col min="4109" max="4109" width="11.5703125" style="323" customWidth="1"/>
    <col min="4110" max="4110" width="11.5703125" style="323" bestFit="1" customWidth="1"/>
    <col min="4111" max="4111" width="11.5703125" style="323" customWidth="1"/>
    <col min="4112" max="4112" width="11.5703125" style="323" bestFit="1" customWidth="1"/>
    <col min="4113" max="4113" width="11.5703125" style="323" customWidth="1"/>
    <col min="4114" max="4114" width="11.5703125" style="323" bestFit="1" customWidth="1"/>
    <col min="4115" max="4115" width="11.5703125" style="323" customWidth="1"/>
    <col min="4116" max="4116" width="11.5703125" style="323" bestFit="1" customWidth="1"/>
    <col min="4117" max="4117" width="11.5703125" style="323" customWidth="1"/>
    <col min="4118" max="4118" width="11.5703125" style="323" bestFit="1" customWidth="1"/>
    <col min="4119" max="4119" width="11.5703125" style="323" customWidth="1"/>
    <col min="4120" max="4120" width="13.85546875" style="323" bestFit="1" customWidth="1"/>
    <col min="4121" max="4121" width="13.85546875" style="323" customWidth="1"/>
    <col min="4122" max="4122" width="13.85546875" style="323" bestFit="1" customWidth="1"/>
    <col min="4123" max="4123" width="13.85546875" style="323" customWidth="1"/>
    <col min="4124" max="4124" width="13.85546875" style="323" bestFit="1" customWidth="1"/>
    <col min="4125" max="4125" width="13.85546875" style="323" customWidth="1"/>
    <col min="4126" max="4126" width="13.85546875" style="323" bestFit="1" customWidth="1"/>
    <col min="4127" max="4127" width="13.85546875" style="323" customWidth="1"/>
    <col min="4128" max="4128" width="13.85546875" style="323" bestFit="1" customWidth="1"/>
    <col min="4129" max="4129" width="13.85546875" style="323" customWidth="1"/>
    <col min="4130" max="4130" width="13.85546875" style="323" bestFit="1" customWidth="1"/>
    <col min="4131" max="4131" width="13.85546875" style="323" customWidth="1"/>
    <col min="4132" max="4132" width="13.85546875" style="323" bestFit="1" customWidth="1"/>
    <col min="4133" max="4133" width="13.85546875" style="323" customWidth="1"/>
    <col min="4134" max="4134" width="13.85546875" style="323" bestFit="1" customWidth="1"/>
    <col min="4135" max="4135" width="13.85546875" style="323" customWidth="1"/>
    <col min="4136" max="4136" width="13.85546875" style="323" bestFit="1" customWidth="1"/>
    <col min="4137" max="4137" width="13.85546875" style="323" customWidth="1"/>
    <col min="4138" max="4138" width="13.85546875" style="323" bestFit="1" customWidth="1"/>
    <col min="4139" max="4139" width="13.85546875" style="323" customWidth="1"/>
    <col min="4140" max="4140" width="13.85546875" style="323" bestFit="1" customWidth="1"/>
    <col min="4141" max="4141" width="13.85546875" style="323" customWidth="1"/>
    <col min="4142" max="4142" width="13.85546875" style="323" bestFit="1" customWidth="1"/>
    <col min="4143" max="4143" width="13.85546875" style="323" customWidth="1"/>
    <col min="4144" max="4144" width="13.85546875" style="323" bestFit="1" customWidth="1"/>
    <col min="4145" max="4145" width="13.85546875" style="323" customWidth="1"/>
    <col min="4146" max="4146" width="13.85546875" style="323" bestFit="1" customWidth="1"/>
    <col min="4147" max="4147" width="13.85546875" style="323" customWidth="1"/>
    <col min="4148" max="4148" width="13.85546875" style="323" bestFit="1" customWidth="1"/>
    <col min="4149" max="4149" width="13.85546875" style="323" customWidth="1"/>
    <col min="4150" max="4150" width="13.85546875" style="323" bestFit="1" customWidth="1"/>
    <col min="4151" max="4151" width="13.85546875" style="323" customWidth="1"/>
    <col min="4152" max="4152" width="13.85546875" style="323" bestFit="1" customWidth="1"/>
    <col min="4153" max="4153" width="13.85546875" style="323" customWidth="1"/>
    <col min="4154" max="4154" width="13.85546875" style="323" bestFit="1" customWidth="1"/>
    <col min="4155" max="4155" width="13.85546875" style="323" customWidth="1"/>
    <col min="4156" max="4156" width="13.85546875" style="323" bestFit="1" customWidth="1"/>
    <col min="4157" max="4157" width="13.85546875" style="323" customWidth="1"/>
    <col min="4158" max="4158" width="13.85546875" style="323" bestFit="1" customWidth="1"/>
    <col min="4159" max="4159" width="13.85546875" style="323" customWidth="1"/>
    <col min="4160" max="4160" width="13.85546875" style="323" bestFit="1" customWidth="1"/>
    <col min="4161" max="4161" width="13.85546875" style="323" customWidth="1"/>
    <col min="4162" max="4162" width="13.85546875" style="323" bestFit="1" customWidth="1"/>
    <col min="416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9" width="11.42578125" style="323" customWidth="1"/>
    <col min="4360" max="4360" width="10.85546875" style="323" bestFit="1" customWidth="1"/>
    <col min="4361" max="4361" width="10.85546875" style="323" customWidth="1"/>
    <col min="4362" max="4362" width="10.85546875" style="323" bestFit="1" customWidth="1"/>
    <col min="4363" max="4363" width="10.85546875" style="323" customWidth="1"/>
    <col min="4364" max="4364" width="11.5703125" style="323" bestFit="1" customWidth="1"/>
    <col min="4365" max="4365" width="11.5703125" style="323" customWidth="1"/>
    <col min="4366" max="4366" width="11.5703125" style="323" bestFit="1" customWidth="1"/>
    <col min="4367" max="4367" width="11.5703125" style="323" customWidth="1"/>
    <col min="4368" max="4368" width="11.5703125" style="323" bestFit="1" customWidth="1"/>
    <col min="4369" max="4369" width="11.5703125" style="323" customWidth="1"/>
    <col min="4370" max="4370" width="11.5703125" style="323" bestFit="1" customWidth="1"/>
    <col min="4371" max="4371" width="11.5703125" style="323" customWidth="1"/>
    <col min="4372" max="4372" width="11.5703125" style="323" bestFit="1" customWidth="1"/>
    <col min="4373" max="4373" width="11.5703125" style="323" customWidth="1"/>
    <col min="4374" max="4374" width="11.5703125" style="323" bestFit="1" customWidth="1"/>
    <col min="4375" max="4375" width="11.5703125" style="323" customWidth="1"/>
    <col min="4376" max="4376" width="13.85546875" style="323" bestFit="1" customWidth="1"/>
    <col min="4377" max="4377" width="13.85546875" style="323" customWidth="1"/>
    <col min="4378" max="4378" width="13.85546875" style="323" bestFit="1" customWidth="1"/>
    <col min="4379" max="4379" width="13.85546875" style="323" customWidth="1"/>
    <col min="4380" max="4380" width="13.85546875" style="323" bestFit="1" customWidth="1"/>
    <col min="4381" max="4381" width="13.85546875" style="323" customWidth="1"/>
    <col min="4382" max="4382" width="13.85546875" style="323" bestFit="1" customWidth="1"/>
    <col min="4383" max="4383" width="13.85546875" style="323" customWidth="1"/>
    <col min="4384" max="4384" width="13.85546875" style="323" bestFit="1" customWidth="1"/>
    <col min="4385" max="4385" width="13.85546875" style="323" customWidth="1"/>
    <col min="4386" max="4386" width="13.85546875" style="323" bestFit="1" customWidth="1"/>
    <col min="4387" max="4387" width="13.85546875" style="323" customWidth="1"/>
    <col min="4388" max="4388" width="13.85546875" style="323" bestFit="1" customWidth="1"/>
    <col min="4389" max="4389" width="13.85546875" style="323" customWidth="1"/>
    <col min="4390" max="4390" width="13.85546875" style="323" bestFit="1" customWidth="1"/>
    <col min="4391" max="4391" width="13.85546875" style="323" customWidth="1"/>
    <col min="4392" max="4392" width="13.85546875" style="323" bestFit="1" customWidth="1"/>
    <col min="4393" max="4393" width="13.85546875" style="323" customWidth="1"/>
    <col min="4394" max="4394" width="13.85546875" style="323" bestFit="1" customWidth="1"/>
    <col min="4395" max="4395" width="13.85546875" style="323" customWidth="1"/>
    <col min="4396" max="4396" width="13.85546875" style="323" bestFit="1" customWidth="1"/>
    <col min="4397" max="4397" width="13.85546875" style="323" customWidth="1"/>
    <col min="4398" max="4398" width="13.85546875" style="323" bestFit="1" customWidth="1"/>
    <col min="4399" max="4399" width="13.85546875" style="323" customWidth="1"/>
    <col min="4400" max="4400" width="13.85546875" style="323" bestFit="1" customWidth="1"/>
    <col min="4401" max="4401" width="13.85546875" style="323" customWidth="1"/>
    <col min="4402" max="4402" width="13.85546875" style="323" bestFit="1" customWidth="1"/>
    <col min="4403" max="4403" width="13.85546875" style="323" customWidth="1"/>
    <col min="4404" max="4404" width="13.85546875" style="323" bestFit="1" customWidth="1"/>
    <col min="4405" max="4405" width="13.85546875" style="323" customWidth="1"/>
    <col min="4406" max="4406" width="13.85546875" style="323" bestFit="1" customWidth="1"/>
    <col min="4407" max="4407" width="13.85546875" style="323" customWidth="1"/>
    <col min="4408" max="4408" width="13.85546875" style="323" bestFit="1" customWidth="1"/>
    <col min="4409" max="4409" width="13.85546875" style="323" customWidth="1"/>
    <col min="4410" max="4410" width="13.85546875" style="323" bestFit="1" customWidth="1"/>
    <col min="4411" max="4411" width="13.85546875" style="323" customWidth="1"/>
    <col min="4412" max="4412" width="13.85546875" style="323" bestFit="1" customWidth="1"/>
    <col min="4413" max="4413" width="13.85546875" style="323" customWidth="1"/>
    <col min="4414" max="4414" width="13.85546875" style="323" bestFit="1" customWidth="1"/>
    <col min="4415" max="4415" width="13.85546875" style="323" customWidth="1"/>
    <col min="4416" max="4416" width="13.85546875" style="323" bestFit="1" customWidth="1"/>
    <col min="4417" max="4417" width="13.85546875" style="323" customWidth="1"/>
    <col min="4418" max="4418" width="13.85546875" style="323" bestFit="1" customWidth="1"/>
    <col min="441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5" width="11.42578125" style="323" customWidth="1"/>
    <col min="4616" max="4616" width="10.85546875" style="323" bestFit="1" customWidth="1"/>
    <col min="4617" max="4617" width="10.85546875" style="323" customWidth="1"/>
    <col min="4618" max="4618" width="10.85546875" style="323" bestFit="1" customWidth="1"/>
    <col min="4619" max="4619" width="10.85546875" style="323" customWidth="1"/>
    <col min="4620" max="4620" width="11.5703125" style="323" bestFit="1" customWidth="1"/>
    <col min="4621" max="4621" width="11.5703125" style="323" customWidth="1"/>
    <col min="4622" max="4622" width="11.5703125" style="323" bestFit="1" customWidth="1"/>
    <col min="4623" max="4623" width="11.5703125" style="323" customWidth="1"/>
    <col min="4624" max="4624" width="11.5703125" style="323" bestFit="1" customWidth="1"/>
    <col min="4625" max="4625" width="11.5703125" style="323" customWidth="1"/>
    <col min="4626" max="4626" width="11.5703125" style="323" bestFit="1" customWidth="1"/>
    <col min="4627" max="4627" width="11.5703125" style="323" customWidth="1"/>
    <col min="4628" max="4628" width="11.5703125" style="323" bestFit="1" customWidth="1"/>
    <col min="4629" max="4629" width="11.5703125" style="323" customWidth="1"/>
    <col min="4630" max="4630" width="11.5703125" style="323" bestFit="1" customWidth="1"/>
    <col min="4631" max="4631" width="11.5703125" style="323" customWidth="1"/>
    <col min="4632" max="4632" width="13.85546875" style="323" bestFit="1" customWidth="1"/>
    <col min="4633" max="4633" width="13.85546875" style="323" customWidth="1"/>
    <col min="4634" max="4634" width="13.85546875" style="323" bestFit="1" customWidth="1"/>
    <col min="4635" max="4635" width="13.85546875" style="323" customWidth="1"/>
    <col min="4636" max="4636" width="13.85546875" style="323" bestFit="1" customWidth="1"/>
    <col min="4637" max="4637" width="13.85546875" style="323" customWidth="1"/>
    <col min="4638" max="4638" width="13.85546875" style="323" bestFit="1" customWidth="1"/>
    <col min="4639" max="4639" width="13.85546875" style="323" customWidth="1"/>
    <col min="4640" max="4640" width="13.85546875" style="323" bestFit="1" customWidth="1"/>
    <col min="4641" max="4641" width="13.85546875" style="323" customWidth="1"/>
    <col min="4642" max="4642" width="13.85546875" style="323" bestFit="1" customWidth="1"/>
    <col min="4643" max="4643" width="13.85546875" style="323" customWidth="1"/>
    <col min="4644" max="4644" width="13.85546875" style="323" bestFit="1" customWidth="1"/>
    <col min="4645" max="4645" width="13.85546875" style="323" customWidth="1"/>
    <col min="4646" max="4646" width="13.85546875" style="323" bestFit="1" customWidth="1"/>
    <col min="4647" max="4647" width="13.85546875" style="323" customWidth="1"/>
    <col min="4648" max="4648" width="13.85546875" style="323" bestFit="1" customWidth="1"/>
    <col min="4649" max="4649" width="13.85546875" style="323" customWidth="1"/>
    <col min="4650" max="4650" width="13.85546875" style="323" bestFit="1" customWidth="1"/>
    <col min="4651" max="4651" width="13.85546875" style="323" customWidth="1"/>
    <col min="4652" max="4652" width="13.85546875" style="323" bestFit="1" customWidth="1"/>
    <col min="4653" max="4653" width="13.85546875" style="323" customWidth="1"/>
    <col min="4654" max="4654" width="13.85546875" style="323" bestFit="1" customWidth="1"/>
    <col min="4655" max="4655" width="13.85546875" style="323" customWidth="1"/>
    <col min="4656" max="4656" width="13.85546875" style="323" bestFit="1" customWidth="1"/>
    <col min="4657" max="4657" width="13.85546875" style="323" customWidth="1"/>
    <col min="4658" max="4658" width="13.85546875" style="323" bestFit="1" customWidth="1"/>
    <col min="4659" max="4659" width="13.85546875" style="323" customWidth="1"/>
    <col min="4660" max="4660" width="13.85546875" style="323" bestFit="1" customWidth="1"/>
    <col min="4661" max="4661" width="13.85546875" style="323" customWidth="1"/>
    <col min="4662" max="4662" width="13.85546875" style="323" bestFit="1" customWidth="1"/>
    <col min="4663" max="4663" width="13.85546875" style="323" customWidth="1"/>
    <col min="4664" max="4664" width="13.85546875" style="323" bestFit="1" customWidth="1"/>
    <col min="4665" max="4665" width="13.85546875" style="323" customWidth="1"/>
    <col min="4666" max="4666" width="13.85546875" style="323" bestFit="1" customWidth="1"/>
    <col min="4667" max="4667" width="13.85546875" style="323" customWidth="1"/>
    <col min="4668" max="4668" width="13.85546875" style="323" bestFit="1" customWidth="1"/>
    <col min="4669" max="4669" width="13.85546875" style="323" customWidth="1"/>
    <col min="4670" max="4670" width="13.85546875" style="323" bestFit="1" customWidth="1"/>
    <col min="4671" max="4671" width="13.85546875" style="323" customWidth="1"/>
    <col min="4672" max="4672" width="13.85546875" style="323" bestFit="1" customWidth="1"/>
    <col min="4673" max="4673" width="13.85546875" style="323" customWidth="1"/>
    <col min="4674" max="4674" width="13.85546875" style="323" bestFit="1" customWidth="1"/>
    <col min="467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1" width="11.42578125" style="323" customWidth="1"/>
    <col min="4872" max="4872" width="10.85546875" style="323" bestFit="1" customWidth="1"/>
    <col min="4873" max="4873" width="10.85546875" style="323" customWidth="1"/>
    <col min="4874" max="4874" width="10.85546875" style="323" bestFit="1" customWidth="1"/>
    <col min="4875" max="4875" width="10.85546875" style="323" customWidth="1"/>
    <col min="4876" max="4876" width="11.5703125" style="323" bestFit="1" customWidth="1"/>
    <col min="4877" max="4877" width="11.5703125" style="323" customWidth="1"/>
    <col min="4878" max="4878" width="11.5703125" style="323" bestFit="1" customWidth="1"/>
    <col min="4879" max="4879" width="11.5703125" style="323" customWidth="1"/>
    <col min="4880" max="4880" width="11.5703125" style="323" bestFit="1" customWidth="1"/>
    <col min="4881" max="4881" width="11.5703125" style="323" customWidth="1"/>
    <col min="4882" max="4882" width="11.5703125" style="323" bestFit="1" customWidth="1"/>
    <col min="4883" max="4883" width="11.5703125" style="323" customWidth="1"/>
    <col min="4884" max="4884" width="11.5703125" style="323" bestFit="1" customWidth="1"/>
    <col min="4885" max="4885" width="11.5703125" style="323" customWidth="1"/>
    <col min="4886" max="4886" width="11.5703125" style="323" bestFit="1" customWidth="1"/>
    <col min="4887" max="4887" width="11.5703125" style="323" customWidth="1"/>
    <col min="4888" max="4888" width="13.85546875" style="323" bestFit="1" customWidth="1"/>
    <col min="4889" max="4889" width="13.85546875" style="323" customWidth="1"/>
    <col min="4890" max="4890" width="13.85546875" style="323" bestFit="1" customWidth="1"/>
    <col min="4891" max="4891" width="13.85546875" style="323" customWidth="1"/>
    <col min="4892" max="4892" width="13.85546875" style="323" bestFit="1" customWidth="1"/>
    <col min="4893" max="4893" width="13.85546875" style="323" customWidth="1"/>
    <col min="4894" max="4894" width="13.85546875" style="323" bestFit="1" customWidth="1"/>
    <col min="4895" max="4895" width="13.85546875" style="323" customWidth="1"/>
    <col min="4896" max="4896" width="13.85546875" style="323" bestFit="1" customWidth="1"/>
    <col min="4897" max="4897" width="13.85546875" style="323" customWidth="1"/>
    <col min="4898" max="4898" width="13.85546875" style="323" bestFit="1" customWidth="1"/>
    <col min="4899" max="4899" width="13.85546875" style="323" customWidth="1"/>
    <col min="4900" max="4900" width="13.85546875" style="323" bestFit="1" customWidth="1"/>
    <col min="4901" max="4901" width="13.85546875" style="323" customWidth="1"/>
    <col min="4902" max="4902" width="13.85546875" style="323" bestFit="1" customWidth="1"/>
    <col min="4903" max="4903" width="13.85546875" style="323" customWidth="1"/>
    <col min="4904" max="4904" width="13.85546875" style="323" bestFit="1" customWidth="1"/>
    <col min="4905" max="4905" width="13.85546875" style="323" customWidth="1"/>
    <col min="4906" max="4906" width="13.85546875" style="323" bestFit="1" customWidth="1"/>
    <col min="4907" max="4907" width="13.85546875" style="323" customWidth="1"/>
    <col min="4908" max="4908" width="13.85546875" style="323" bestFit="1" customWidth="1"/>
    <col min="4909" max="4909" width="13.85546875" style="323" customWidth="1"/>
    <col min="4910" max="4910" width="13.85546875" style="323" bestFit="1" customWidth="1"/>
    <col min="4911" max="4911" width="13.85546875" style="323" customWidth="1"/>
    <col min="4912" max="4912" width="13.85546875" style="323" bestFit="1" customWidth="1"/>
    <col min="4913" max="4913" width="13.85546875" style="323" customWidth="1"/>
    <col min="4914" max="4914" width="13.85546875" style="323" bestFit="1" customWidth="1"/>
    <col min="4915" max="4915" width="13.85546875" style="323" customWidth="1"/>
    <col min="4916" max="4916" width="13.85546875" style="323" bestFit="1" customWidth="1"/>
    <col min="4917" max="4917" width="13.85546875" style="323" customWidth="1"/>
    <col min="4918" max="4918" width="13.85546875" style="323" bestFit="1" customWidth="1"/>
    <col min="4919" max="4919" width="13.85546875" style="323" customWidth="1"/>
    <col min="4920" max="4920" width="13.85546875" style="323" bestFit="1" customWidth="1"/>
    <col min="4921" max="4921" width="13.85546875" style="323" customWidth="1"/>
    <col min="4922" max="4922" width="13.85546875" style="323" bestFit="1" customWidth="1"/>
    <col min="4923" max="4923" width="13.85546875" style="323" customWidth="1"/>
    <col min="4924" max="4924" width="13.85546875" style="323" bestFit="1" customWidth="1"/>
    <col min="4925" max="4925" width="13.85546875" style="323" customWidth="1"/>
    <col min="4926" max="4926" width="13.85546875" style="323" bestFit="1" customWidth="1"/>
    <col min="4927" max="4927" width="13.85546875" style="323" customWidth="1"/>
    <col min="4928" max="4928" width="13.85546875" style="323" bestFit="1" customWidth="1"/>
    <col min="4929" max="4929" width="13.85546875" style="323" customWidth="1"/>
    <col min="4930" max="4930" width="13.85546875" style="323" bestFit="1" customWidth="1"/>
    <col min="493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7" width="11.42578125" style="323" customWidth="1"/>
    <col min="5128" max="5128" width="10.85546875" style="323" bestFit="1" customWidth="1"/>
    <col min="5129" max="5129" width="10.85546875" style="323" customWidth="1"/>
    <col min="5130" max="5130" width="10.85546875" style="323" bestFit="1" customWidth="1"/>
    <col min="5131" max="5131" width="10.85546875" style="323" customWidth="1"/>
    <col min="5132" max="5132" width="11.5703125" style="323" bestFit="1" customWidth="1"/>
    <col min="5133" max="5133" width="11.5703125" style="323" customWidth="1"/>
    <col min="5134" max="5134" width="11.5703125" style="323" bestFit="1" customWidth="1"/>
    <col min="5135" max="5135" width="11.5703125" style="323" customWidth="1"/>
    <col min="5136" max="5136" width="11.5703125" style="323" bestFit="1" customWidth="1"/>
    <col min="5137" max="5137" width="11.5703125" style="323" customWidth="1"/>
    <col min="5138" max="5138" width="11.5703125" style="323" bestFit="1" customWidth="1"/>
    <col min="5139" max="5139" width="11.5703125" style="323" customWidth="1"/>
    <col min="5140" max="5140" width="11.5703125" style="323" bestFit="1" customWidth="1"/>
    <col min="5141" max="5141" width="11.5703125" style="323" customWidth="1"/>
    <col min="5142" max="5142" width="11.5703125" style="323" bestFit="1" customWidth="1"/>
    <col min="5143" max="5143" width="11.5703125" style="323" customWidth="1"/>
    <col min="5144" max="5144" width="13.85546875" style="323" bestFit="1" customWidth="1"/>
    <col min="5145" max="5145" width="13.85546875" style="323" customWidth="1"/>
    <col min="5146" max="5146" width="13.85546875" style="323" bestFit="1" customWidth="1"/>
    <col min="5147" max="5147" width="13.85546875" style="323" customWidth="1"/>
    <col min="5148" max="5148" width="13.85546875" style="323" bestFit="1" customWidth="1"/>
    <col min="5149" max="5149" width="13.85546875" style="323" customWidth="1"/>
    <col min="5150" max="5150" width="13.85546875" style="323" bestFit="1" customWidth="1"/>
    <col min="5151" max="5151" width="13.85546875" style="323" customWidth="1"/>
    <col min="5152" max="5152" width="13.85546875" style="323" bestFit="1" customWidth="1"/>
    <col min="5153" max="5153" width="13.85546875" style="323" customWidth="1"/>
    <col min="5154" max="5154" width="13.85546875" style="323" bestFit="1" customWidth="1"/>
    <col min="5155" max="5155" width="13.85546875" style="323" customWidth="1"/>
    <col min="5156" max="5156" width="13.85546875" style="323" bestFit="1" customWidth="1"/>
    <col min="5157" max="5157" width="13.85546875" style="323" customWidth="1"/>
    <col min="5158" max="5158" width="13.85546875" style="323" bestFit="1" customWidth="1"/>
    <col min="5159" max="5159" width="13.85546875" style="323" customWidth="1"/>
    <col min="5160" max="5160" width="13.85546875" style="323" bestFit="1" customWidth="1"/>
    <col min="5161" max="5161" width="13.85546875" style="323" customWidth="1"/>
    <col min="5162" max="5162" width="13.85546875" style="323" bestFit="1" customWidth="1"/>
    <col min="5163" max="5163" width="13.85546875" style="323" customWidth="1"/>
    <col min="5164" max="5164" width="13.85546875" style="323" bestFit="1" customWidth="1"/>
    <col min="5165" max="5165" width="13.85546875" style="323" customWidth="1"/>
    <col min="5166" max="5166" width="13.85546875" style="323" bestFit="1" customWidth="1"/>
    <col min="5167" max="5167" width="13.85546875" style="323" customWidth="1"/>
    <col min="5168" max="5168" width="13.85546875" style="323" bestFit="1" customWidth="1"/>
    <col min="5169" max="5169" width="13.85546875" style="323" customWidth="1"/>
    <col min="5170" max="5170" width="13.85546875" style="323" bestFit="1" customWidth="1"/>
    <col min="5171" max="5171" width="13.85546875" style="323" customWidth="1"/>
    <col min="5172" max="5172" width="13.85546875" style="323" bestFit="1" customWidth="1"/>
    <col min="5173" max="5173" width="13.85546875" style="323" customWidth="1"/>
    <col min="5174" max="5174" width="13.85546875" style="323" bestFit="1" customWidth="1"/>
    <col min="5175" max="5175" width="13.85546875" style="323" customWidth="1"/>
    <col min="5176" max="5176" width="13.85546875" style="323" bestFit="1" customWidth="1"/>
    <col min="5177" max="5177" width="13.85546875" style="323" customWidth="1"/>
    <col min="5178" max="5178" width="13.85546875" style="323" bestFit="1" customWidth="1"/>
    <col min="5179" max="5179" width="13.85546875" style="323" customWidth="1"/>
    <col min="5180" max="5180" width="13.85546875" style="323" bestFit="1" customWidth="1"/>
    <col min="5181" max="5181" width="13.85546875" style="323" customWidth="1"/>
    <col min="5182" max="5182" width="13.85546875" style="323" bestFit="1" customWidth="1"/>
    <col min="5183" max="5183" width="13.85546875" style="323" customWidth="1"/>
    <col min="5184" max="5184" width="13.85546875" style="323" bestFit="1" customWidth="1"/>
    <col min="5185" max="5185" width="13.85546875" style="323" customWidth="1"/>
    <col min="5186" max="5186" width="13.85546875" style="323" bestFit="1" customWidth="1"/>
    <col min="518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3" width="11.42578125" style="323" customWidth="1"/>
    <col min="5384" max="5384" width="10.85546875" style="323" bestFit="1" customWidth="1"/>
    <col min="5385" max="5385" width="10.85546875" style="323" customWidth="1"/>
    <col min="5386" max="5386" width="10.85546875" style="323" bestFit="1" customWidth="1"/>
    <col min="5387" max="5387" width="10.85546875" style="323" customWidth="1"/>
    <col min="5388" max="5388" width="11.5703125" style="323" bestFit="1" customWidth="1"/>
    <col min="5389" max="5389" width="11.5703125" style="323" customWidth="1"/>
    <col min="5390" max="5390" width="11.5703125" style="323" bestFit="1" customWidth="1"/>
    <col min="5391" max="5391" width="11.5703125" style="323" customWidth="1"/>
    <col min="5392" max="5392" width="11.5703125" style="323" bestFit="1" customWidth="1"/>
    <col min="5393" max="5393" width="11.5703125" style="323" customWidth="1"/>
    <col min="5394" max="5394" width="11.5703125" style="323" bestFit="1" customWidth="1"/>
    <col min="5395" max="5395" width="11.5703125" style="323" customWidth="1"/>
    <col min="5396" max="5396" width="11.5703125" style="323" bestFit="1" customWidth="1"/>
    <col min="5397" max="5397" width="11.5703125" style="323" customWidth="1"/>
    <col min="5398" max="5398" width="11.5703125" style="323" bestFit="1" customWidth="1"/>
    <col min="5399" max="5399" width="11.5703125" style="323" customWidth="1"/>
    <col min="5400" max="5400" width="13.85546875" style="323" bestFit="1" customWidth="1"/>
    <col min="5401" max="5401" width="13.85546875" style="323" customWidth="1"/>
    <col min="5402" max="5402" width="13.85546875" style="323" bestFit="1" customWidth="1"/>
    <col min="5403" max="5403" width="13.85546875" style="323" customWidth="1"/>
    <col min="5404" max="5404" width="13.85546875" style="323" bestFit="1" customWidth="1"/>
    <col min="5405" max="5405" width="13.85546875" style="323" customWidth="1"/>
    <col min="5406" max="5406" width="13.85546875" style="323" bestFit="1" customWidth="1"/>
    <col min="5407" max="5407" width="13.85546875" style="323" customWidth="1"/>
    <col min="5408" max="5408" width="13.85546875" style="323" bestFit="1" customWidth="1"/>
    <col min="5409" max="5409" width="13.85546875" style="323" customWidth="1"/>
    <col min="5410" max="5410" width="13.85546875" style="323" bestFit="1" customWidth="1"/>
    <col min="5411" max="5411" width="13.85546875" style="323" customWidth="1"/>
    <col min="5412" max="5412" width="13.85546875" style="323" bestFit="1" customWidth="1"/>
    <col min="5413" max="5413" width="13.85546875" style="323" customWidth="1"/>
    <col min="5414" max="5414" width="13.85546875" style="323" bestFit="1" customWidth="1"/>
    <col min="5415" max="5415" width="13.85546875" style="323" customWidth="1"/>
    <col min="5416" max="5416" width="13.85546875" style="323" bestFit="1" customWidth="1"/>
    <col min="5417" max="5417" width="13.85546875" style="323" customWidth="1"/>
    <col min="5418" max="5418" width="13.85546875" style="323" bestFit="1" customWidth="1"/>
    <col min="5419" max="5419" width="13.85546875" style="323" customWidth="1"/>
    <col min="5420" max="5420" width="13.85546875" style="323" bestFit="1" customWidth="1"/>
    <col min="5421" max="5421" width="13.85546875" style="323" customWidth="1"/>
    <col min="5422" max="5422" width="13.85546875" style="323" bestFit="1" customWidth="1"/>
    <col min="5423" max="5423" width="13.85546875" style="323" customWidth="1"/>
    <col min="5424" max="5424" width="13.85546875" style="323" bestFit="1" customWidth="1"/>
    <col min="5425" max="5425" width="13.85546875" style="323" customWidth="1"/>
    <col min="5426" max="5426" width="13.85546875" style="323" bestFit="1" customWidth="1"/>
    <col min="5427" max="5427" width="13.85546875" style="323" customWidth="1"/>
    <col min="5428" max="5428" width="13.85546875" style="323" bestFit="1" customWidth="1"/>
    <col min="5429" max="5429" width="13.85546875" style="323" customWidth="1"/>
    <col min="5430" max="5430" width="13.85546875" style="323" bestFit="1" customWidth="1"/>
    <col min="5431" max="5431" width="13.85546875" style="323" customWidth="1"/>
    <col min="5432" max="5432" width="13.85546875" style="323" bestFit="1" customWidth="1"/>
    <col min="5433" max="5433" width="13.85546875" style="323" customWidth="1"/>
    <col min="5434" max="5434" width="13.85546875" style="323" bestFit="1" customWidth="1"/>
    <col min="5435" max="5435" width="13.85546875" style="323" customWidth="1"/>
    <col min="5436" max="5436" width="13.85546875" style="323" bestFit="1" customWidth="1"/>
    <col min="5437" max="5437" width="13.85546875" style="323" customWidth="1"/>
    <col min="5438" max="5438" width="13.85546875" style="323" bestFit="1" customWidth="1"/>
    <col min="5439" max="5439" width="13.85546875" style="323" customWidth="1"/>
    <col min="5440" max="5440" width="13.85546875" style="323" bestFit="1" customWidth="1"/>
    <col min="5441" max="5441" width="13.85546875" style="323" customWidth="1"/>
    <col min="5442" max="5442" width="13.85546875" style="323" bestFit="1" customWidth="1"/>
    <col min="544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9" width="11.42578125" style="323" customWidth="1"/>
    <col min="5640" max="5640" width="10.85546875" style="323" bestFit="1" customWidth="1"/>
    <col min="5641" max="5641" width="10.85546875" style="323" customWidth="1"/>
    <col min="5642" max="5642" width="10.85546875" style="323" bestFit="1" customWidth="1"/>
    <col min="5643" max="5643" width="10.85546875" style="323" customWidth="1"/>
    <col min="5644" max="5644" width="11.5703125" style="323" bestFit="1" customWidth="1"/>
    <col min="5645" max="5645" width="11.5703125" style="323" customWidth="1"/>
    <col min="5646" max="5646" width="11.5703125" style="323" bestFit="1" customWidth="1"/>
    <col min="5647" max="5647" width="11.5703125" style="323" customWidth="1"/>
    <col min="5648" max="5648" width="11.5703125" style="323" bestFit="1" customWidth="1"/>
    <col min="5649" max="5649" width="11.5703125" style="323" customWidth="1"/>
    <col min="5650" max="5650" width="11.5703125" style="323" bestFit="1" customWidth="1"/>
    <col min="5651" max="5651" width="11.5703125" style="323" customWidth="1"/>
    <col min="5652" max="5652" width="11.5703125" style="323" bestFit="1" customWidth="1"/>
    <col min="5653" max="5653" width="11.5703125" style="323" customWidth="1"/>
    <col min="5654" max="5654" width="11.5703125" style="323" bestFit="1" customWidth="1"/>
    <col min="5655" max="5655" width="11.5703125" style="323" customWidth="1"/>
    <col min="5656" max="5656" width="13.85546875" style="323" bestFit="1" customWidth="1"/>
    <col min="5657" max="5657" width="13.85546875" style="323" customWidth="1"/>
    <col min="5658" max="5658" width="13.85546875" style="323" bestFit="1" customWidth="1"/>
    <col min="5659" max="5659" width="13.85546875" style="323" customWidth="1"/>
    <col min="5660" max="5660" width="13.85546875" style="323" bestFit="1" customWidth="1"/>
    <col min="5661" max="5661" width="13.85546875" style="323" customWidth="1"/>
    <col min="5662" max="5662" width="13.85546875" style="323" bestFit="1" customWidth="1"/>
    <col min="5663" max="5663" width="13.85546875" style="323" customWidth="1"/>
    <col min="5664" max="5664" width="13.85546875" style="323" bestFit="1" customWidth="1"/>
    <col min="5665" max="5665" width="13.85546875" style="323" customWidth="1"/>
    <col min="5666" max="5666" width="13.85546875" style="323" bestFit="1" customWidth="1"/>
    <col min="5667" max="5667" width="13.85546875" style="323" customWidth="1"/>
    <col min="5668" max="5668" width="13.85546875" style="323" bestFit="1" customWidth="1"/>
    <col min="5669" max="5669" width="13.85546875" style="323" customWidth="1"/>
    <col min="5670" max="5670" width="13.85546875" style="323" bestFit="1" customWidth="1"/>
    <col min="5671" max="5671" width="13.85546875" style="323" customWidth="1"/>
    <col min="5672" max="5672" width="13.85546875" style="323" bestFit="1" customWidth="1"/>
    <col min="5673" max="5673" width="13.85546875" style="323" customWidth="1"/>
    <col min="5674" max="5674" width="13.85546875" style="323" bestFit="1" customWidth="1"/>
    <col min="5675" max="5675" width="13.85546875" style="323" customWidth="1"/>
    <col min="5676" max="5676" width="13.85546875" style="323" bestFit="1" customWidth="1"/>
    <col min="5677" max="5677" width="13.85546875" style="323" customWidth="1"/>
    <col min="5678" max="5678" width="13.85546875" style="323" bestFit="1" customWidth="1"/>
    <col min="5679" max="5679" width="13.85546875" style="323" customWidth="1"/>
    <col min="5680" max="5680" width="13.85546875" style="323" bestFit="1" customWidth="1"/>
    <col min="5681" max="5681" width="13.85546875" style="323" customWidth="1"/>
    <col min="5682" max="5682" width="13.85546875" style="323" bestFit="1" customWidth="1"/>
    <col min="5683" max="5683" width="13.85546875" style="323" customWidth="1"/>
    <col min="5684" max="5684" width="13.85546875" style="323" bestFit="1" customWidth="1"/>
    <col min="5685" max="5685" width="13.85546875" style="323" customWidth="1"/>
    <col min="5686" max="5686" width="13.85546875" style="323" bestFit="1" customWidth="1"/>
    <col min="5687" max="5687" width="13.85546875" style="323" customWidth="1"/>
    <col min="5688" max="5688" width="13.85546875" style="323" bestFit="1" customWidth="1"/>
    <col min="5689" max="5689" width="13.85546875" style="323" customWidth="1"/>
    <col min="5690" max="5690" width="13.85546875" style="323" bestFit="1" customWidth="1"/>
    <col min="5691" max="5691" width="13.85546875" style="323" customWidth="1"/>
    <col min="5692" max="5692" width="13.85546875" style="323" bestFit="1" customWidth="1"/>
    <col min="5693" max="5693" width="13.85546875" style="323" customWidth="1"/>
    <col min="5694" max="5694" width="13.85546875" style="323" bestFit="1" customWidth="1"/>
    <col min="5695" max="5695" width="13.85546875" style="323" customWidth="1"/>
    <col min="5696" max="5696" width="13.85546875" style="323" bestFit="1" customWidth="1"/>
    <col min="5697" max="5697" width="13.85546875" style="323" customWidth="1"/>
    <col min="5698" max="5698" width="13.85546875" style="323" bestFit="1" customWidth="1"/>
    <col min="569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5" width="11.42578125" style="323" customWidth="1"/>
    <col min="5896" max="5896" width="10.85546875" style="323" bestFit="1" customWidth="1"/>
    <col min="5897" max="5897" width="10.85546875" style="323" customWidth="1"/>
    <col min="5898" max="5898" width="10.85546875" style="323" bestFit="1" customWidth="1"/>
    <col min="5899" max="5899" width="10.85546875" style="323" customWidth="1"/>
    <col min="5900" max="5900" width="11.5703125" style="323" bestFit="1" customWidth="1"/>
    <col min="5901" max="5901" width="11.5703125" style="323" customWidth="1"/>
    <col min="5902" max="5902" width="11.5703125" style="323" bestFit="1" customWidth="1"/>
    <col min="5903" max="5903" width="11.5703125" style="323" customWidth="1"/>
    <col min="5904" max="5904" width="11.5703125" style="323" bestFit="1" customWidth="1"/>
    <col min="5905" max="5905" width="11.5703125" style="323" customWidth="1"/>
    <col min="5906" max="5906" width="11.5703125" style="323" bestFit="1" customWidth="1"/>
    <col min="5907" max="5907" width="11.5703125" style="323" customWidth="1"/>
    <col min="5908" max="5908" width="11.5703125" style="323" bestFit="1" customWidth="1"/>
    <col min="5909" max="5909" width="11.5703125" style="323" customWidth="1"/>
    <col min="5910" max="5910" width="11.5703125" style="323" bestFit="1" customWidth="1"/>
    <col min="5911" max="5911" width="11.5703125" style="323" customWidth="1"/>
    <col min="5912" max="5912" width="13.85546875" style="323" bestFit="1" customWidth="1"/>
    <col min="5913" max="5913" width="13.85546875" style="323" customWidth="1"/>
    <col min="5914" max="5914" width="13.85546875" style="323" bestFit="1" customWidth="1"/>
    <col min="5915" max="5915" width="13.85546875" style="323" customWidth="1"/>
    <col min="5916" max="5916" width="13.85546875" style="323" bestFit="1" customWidth="1"/>
    <col min="5917" max="5917" width="13.85546875" style="323" customWidth="1"/>
    <col min="5918" max="5918" width="13.85546875" style="323" bestFit="1" customWidth="1"/>
    <col min="5919" max="5919" width="13.85546875" style="323" customWidth="1"/>
    <col min="5920" max="5920" width="13.85546875" style="323" bestFit="1" customWidth="1"/>
    <col min="5921" max="5921" width="13.85546875" style="323" customWidth="1"/>
    <col min="5922" max="5922" width="13.85546875" style="323" bestFit="1" customWidth="1"/>
    <col min="5923" max="5923" width="13.85546875" style="323" customWidth="1"/>
    <col min="5924" max="5924" width="13.85546875" style="323" bestFit="1" customWidth="1"/>
    <col min="5925" max="5925" width="13.85546875" style="323" customWidth="1"/>
    <col min="5926" max="5926" width="13.85546875" style="323" bestFit="1" customWidth="1"/>
    <col min="5927" max="5927" width="13.85546875" style="323" customWidth="1"/>
    <col min="5928" max="5928" width="13.85546875" style="323" bestFit="1" customWidth="1"/>
    <col min="5929" max="5929" width="13.85546875" style="323" customWidth="1"/>
    <col min="5930" max="5930" width="13.85546875" style="323" bestFit="1" customWidth="1"/>
    <col min="5931" max="5931" width="13.85546875" style="323" customWidth="1"/>
    <col min="5932" max="5932" width="13.85546875" style="323" bestFit="1" customWidth="1"/>
    <col min="5933" max="5933" width="13.85546875" style="323" customWidth="1"/>
    <col min="5934" max="5934" width="13.85546875" style="323" bestFit="1" customWidth="1"/>
    <col min="5935" max="5935" width="13.85546875" style="323" customWidth="1"/>
    <col min="5936" max="5936" width="13.85546875" style="323" bestFit="1" customWidth="1"/>
    <col min="5937" max="5937" width="13.85546875" style="323" customWidth="1"/>
    <col min="5938" max="5938" width="13.85546875" style="323" bestFit="1" customWidth="1"/>
    <col min="5939" max="5939" width="13.85546875" style="323" customWidth="1"/>
    <col min="5940" max="5940" width="13.85546875" style="323" bestFit="1" customWidth="1"/>
    <col min="5941" max="5941" width="13.85546875" style="323" customWidth="1"/>
    <col min="5942" max="5942" width="13.85546875" style="323" bestFit="1" customWidth="1"/>
    <col min="5943" max="5943" width="13.85546875" style="323" customWidth="1"/>
    <col min="5944" max="5944" width="13.85546875" style="323" bestFit="1" customWidth="1"/>
    <col min="5945" max="5945" width="13.85546875" style="323" customWidth="1"/>
    <col min="5946" max="5946" width="13.85546875" style="323" bestFit="1" customWidth="1"/>
    <col min="5947" max="5947" width="13.85546875" style="323" customWidth="1"/>
    <col min="5948" max="5948" width="13.85546875" style="323" bestFit="1" customWidth="1"/>
    <col min="5949" max="5949" width="13.85546875" style="323" customWidth="1"/>
    <col min="5950" max="5950" width="13.85546875" style="323" bestFit="1" customWidth="1"/>
    <col min="5951" max="5951" width="13.85546875" style="323" customWidth="1"/>
    <col min="5952" max="5952" width="13.85546875" style="323" bestFit="1" customWidth="1"/>
    <col min="5953" max="5953" width="13.85546875" style="323" customWidth="1"/>
    <col min="5954" max="5954" width="13.85546875" style="323" bestFit="1" customWidth="1"/>
    <col min="595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1" width="11.42578125" style="323" customWidth="1"/>
    <col min="6152" max="6152" width="10.85546875" style="323" bestFit="1" customWidth="1"/>
    <col min="6153" max="6153" width="10.85546875" style="323" customWidth="1"/>
    <col min="6154" max="6154" width="10.85546875" style="323" bestFit="1" customWidth="1"/>
    <col min="6155" max="6155" width="10.85546875" style="323" customWidth="1"/>
    <col min="6156" max="6156" width="11.5703125" style="323" bestFit="1" customWidth="1"/>
    <col min="6157" max="6157" width="11.5703125" style="323" customWidth="1"/>
    <col min="6158" max="6158" width="11.5703125" style="323" bestFit="1" customWidth="1"/>
    <col min="6159" max="6159" width="11.5703125" style="323" customWidth="1"/>
    <col min="6160" max="6160" width="11.5703125" style="323" bestFit="1" customWidth="1"/>
    <col min="6161" max="6161" width="11.5703125" style="323" customWidth="1"/>
    <col min="6162" max="6162" width="11.5703125" style="323" bestFit="1" customWidth="1"/>
    <col min="6163" max="6163" width="11.5703125" style="323" customWidth="1"/>
    <col min="6164" max="6164" width="11.5703125" style="323" bestFit="1" customWidth="1"/>
    <col min="6165" max="6165" width="11.5703125" style="323" customWidth="1"/>
    <col min="6166" max="6166" width="11.5703125" style="323" bestFit="1" customWidth="1"/>
    <col min="6167" max="6167" width="11.5703125" style="323" customWidth="1"/>
    <col min="6168" max="6168" width="13.85546875" style="323" bestFit="1" customWidth="1"/>
    <col min="6169" max="6169" width="13.85546875" style="323" customWidth="1"/>
    <col min="6170" max="6170" width="13.85546875" style="323" bestFit="1" customWidth="1"/>
    <col min="6171" max="6171" width="13.85546875" style="323" customWidth="1"/>
    <col min="6172" max="6172" width="13.85546875" style="323" bestFit="1" customWidth="1"/>
    <col min="6173" max="6173" width="13.85546875" style="323" customWidth="1"/>
    <col min="6174" max="6174" width="13.85546875" style="323" bestFit="1" customWidth="1"/>
    <col min="6175" max="6175" width="13.85546875" style="323" customWidth="1"/>
    <col min="6176" max="6176" width="13.85546875" style="323" bestFit="1" customWidth="1"/>
    <col min="6177" max="6177" width="13.85546875" style="323" customWidth="1"/>
    <col min="6178" max="6178" width="13.85546875" style="323" bestFit="1" customWidth="1"/>
    <col min="6179" max="6179" width="13.85546875" style="323" customWidth="1"/>
    <col min="6180" max="6180" width="13.85546875" style="323" bestFit="1" customWidth="1"/>
    <col min="6181" max="6181" width="13.85546875" style="323" customWidth="1"/>
    <col min="6182" max="6182" width="13.85546875" style="323" bestFit="1" customWidth="1"/>
    <col min="6183" max="6183" width="13.85546875" style="323" customWidth="1"/>
    <col min="6184" max="6184" width="13.85546875" style="323" bestFit="1" customWidth="1"/>
    <col min="6185" max="6185" width="13.85546875" style="323" customWidth="1"/>
    <col min="6186" max="6186" width="13.85546875" style="323" bestFit="1" customWidth="1"/>
    <col min="6187" max="6187" width="13.85546875" style="323" customWidth="1"/>
    <col min="6188" max="6188" width="13.85546875" style="323" bestFit="1" customWidth="1"/>
    <col min="6189" max="6189" width="13.85546875" style="323" customWidth="1"/>
    <col min="6190" max="6190" width="13.85546875" style="323" bestFit="1" customWidth="1"/>
    <col min="6191" max="6191" width="13.85546875" style="323" customWidth="1"/>
    <col min="6192" max="6192" width="13.85546875" style="323" bestFit="1" customWidth="1"/>
    <col min="6193" max="6193" width="13.85546875" style="323" customWidth="1"/>
    <col min="6194" max="6194" width="13.85546875" style="323" bestFit="1" customWidth="1"/>
    <col min="6195" max="6195" width="13.85546875" style="323" customWidth="1"/>
    <col min="6196" max="6196" width="13.85546875" style="323" bestFit="1" customWidth="1"/>
    <col min="6197" max="6197" width="13.85546875" style="323" customWidth="1"/>
    <col min="6198" max="6198" width="13.85546875" style="323" bestFit="1" customWidth="1"/>
    <col min="6199" max="6199" width="13.85546875" style="323" customWidth="1"/>
    <col min="6200" max="6200" width="13.85546875" style="323" bestFit="1" customWidth="1"/>
    <col min="6201" max="6201" width="13.85546875" style="323" customWidth="1"/>
    <col min="6202" max="6202" width="13.85546875" style="323" bestFit="1" customWidth="1"/>
    <col min="6203" max="6203" width="13.85546875" style="323" customWidth="1"/>
    <col min="6204" max="6204" width="13.85546875" style="323" bestFit="1" customWidth="1"/>
    <col min="6205" max="6205" width="13.85546875" style="323" customWidth="1"/>
    <col min="6206" max="6206" width="13.85546875" style="323" bestFit="1" customWidth="1"/>
    <col min="6207" max="6207" width="13.85546875" style="323" customWidth="1"/>
    <col min="6208" max="6208" width="13.85546875" style="323" bestFit="1" customWidth="1"/>
    <col min="6209" max="6209" width="13.85546875" style="323" customWidth="1"/>
    <col min="6210" max="6210" width="13.85546875" style="323" bestFit="1" customWidth="1"/>
    <col min="621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7" width="11.42578125" style="323" customWidth="1"/>
    <col min="6408" max="6408" width="10.85546875" style="323" bestFit="1" customWidth="1"/>
    <col min="6409" max="6409" width="10.85546875" style="323" customWidth="1"/>
    <col min="6410" max="6410" width="10.85546875" style="323" bestFit="1" customWidth="1"/>
    <col min="6411" max="6411" width="10.85546875" style="323" customWidth="1"/>
    <col min="6412" max="6412" width="11.5703125" style="323" bestFit="1" customWidth="1"/>
    <col min="6413" max="6413" width="11.5703125" style="323" customWidth="1"/>
    <col min="6414" max="6414" width="11.5703125" style="323" bestFit="1" customWidth="1"/>
    <col min="6415" max="6415" width="11.5703125" style="323" customWidth="1"/>
    <col min="6416" max="6416" width="11.5703125" style="323" bestFit="1" customWidth="1"/>
    <col min="6417" max="6417" width="11.5703125" style="323" customWidth="1"/>
    <col min="6418" max="6418" width="11.5703125" style="323" bestFit="1" customWidth="1"/>
    <col min="6419" max="6419" width="11.5703125" style="323" customWidth="1"/>
    <col min="6420" max="6420" width="11.5703125" style="323" bestFit="1" customWidth="1"/>
    <col min="6421" max="6421" width="11.5703125" style="323" customWidth="1"/>
    <col min="6422" max="6422" width="11.5703125" style="323" bestFit="1" customWidth="1"/>
    <col min="6423" max="6423" width="11.5703125" style="323" customWidth="1"/>
    <col min="6424" max="6424" width="13.85546875" style="323" bestFit="1" customWidth="1"/>
    <col min="6425" max="6425" width="13.85546875" style="323" customWidth="1"/>
    <col min="6426" max="6426" width="13.85546875" style="323" bestFit="1" customWidth="1"/>
    <col min="6427" max="6427" width="13.85546875" style="323" customWidth="1"/>
    <col min="6428" max="6428" width="13.85546875" style="323" bestFit="1" customWidth="1"/>
    <col min="6429" max="6429" width="13.85546875" style="323" customWidth="1"/>
    <col min="6430" max="6430" width="13.85546875" style="323" bestFit="1" customWidth="1"/>
    <col min="6431" max="6431" width="13.85546875" style="323" customWidth="1"/>
    <col min="6432" max="6432" width="13.85546875" style="323" bestFit="1" customWidth="1"/>
    <col min="6433" max="6433" width="13.85546875" style="323" customWidth="1"/>
    <col min="6434" max="6434" width="13.85546875" style="323" bestFit="1" customWidth="1"/>
    <col min="6435" max="6435" width="13.85546875" style="323" customWidth="1"/>
    <col min="6436" max="6436" width="13.85546875" style="323" bestFit="1" customWidth="1"/>
    <col min="6437" max="6437" width="13.85546875" style="323" customWidth="1"/>
    <col min="6438" max="6438" width="13.85546875" style="323" bestFit="1" customWidth="1"/>
    <col min="6439" max="6439" width="13.85546875" style="323" customWidth="1"/>
    <col min="6440" max="6440" width="13.85546875" style="323" bestFit="1" customWidth="1"/>
    <col min="6441" max="6441" width="13.85546875" style="323" customWidth="1"/>
    <col min="6442" max="6442" width="13.85546875" style="323" bestFit="1" customWidth="1"/>
    <col min="6443" max="6443" width="13.85546875" style="323" customWidth="1"/>
    <col min="6444" max="6444" width="13.85546875" style="323" bestFit="1" customWidth="1"/>
    <col min="6445" max="6445" width="13.85546875" style="323" customWidth="1"/>
    <col min="6446" max="6446" width="13.85546875" style="323" bestFit="1" customWidth="1"/>
    <col min="6447" max="6447" width="13.85546875" style="323" customWidth="1"/>
    <col min="6448" max="6448" width="13.85546875" style="323" bestFit="1" customWidth="1"/>
    <col min="6449" max="6449" width="13.85546875" style="323" customWidth="1"/>
    <col min="6450" max="6450" width="13.85546875" style="323" bestFit="1" customWidth="1"/>
    <col min="6451" max="6451" width="13.85546875" style="323" customWidth="1"/>
    <col min="6452" max="6452" width="13.85546875" style="323" bestFit="1" customWidth="1"/>
    <col min="6453" max="6453" width="13.85546875" style="323" customWidth="1"/>
    <col min="6454" max="6454" width="13.85546875" style="323" bestFit="1" customWidth="1"/>
    <col min="6455" max="6455" width="13.85546875" style="323" customWidth="1"/>
    <col min="6456" max="6456" width="13.85546875" style="323" bestFit="1" customWidth="1"/>
    <col min="6457" max="6457" width="13.85546875" style="323" customWidth="1"/>
    <col min="6458" max="6458" width="13.85546875" style="323" bestFit="1" customWidth="1"/>
    <col min="6459" max="6459" width="13.85546875" style="323" customWidth="1"/>
    <col min="6460" max="6460" width="13.85546875" style="323" bestFit="1" customWidth="1"/>
    <col min="6461" max="6461" width="13.85546875" style="323" customWidth="1"/>
    <col min="6462" max="6462" width="13.85546875" style="323" bestFit="1" customWidth="1"/>
    <col min="6463" max="6463" width="13.85546875" style="323" customWidth="1"/>
    <col min="6464" max="6464" width="13.85546875" style="323" bestFit="1" customWidth="1"/>
    <col min="6465" max="6465" width="13.85546875" style="323" customWidth="1"/>
    <col min="6466" max="6466" width="13.85546875" style="323" bestFit="1" customWidth="1"/>
    <col min="646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3" width="11.42578125" style="323" customWidth="1"/>
    <col min="6664" max="6664" width="10.85546875" style="323" bestFit="1" customWidth="1"/>
    <col min="6665" max="6665" width="10.85546875" style="323" customWidth="1"/>
    <col min="6666" max="6666" width="10.85546875" style="323" bestFit="1" customWidth="1"/>
    <col min="6667" max="6667" width="10.85546875" style="323" customWidth="1"/>
    <col min="6668" max="6668" width="11.5703125" style="323" bestFit="1" customWidth="1"/>
    <col min="6669" max="6669" width="11.5703125" style="323" customWidth="1"/>
    <col min="6670" max="6670" width="11.5703125" style="323" bestFit="1" customWidth="1"/>
    <col min="6671" max="6671" width="11.5703125" style="323" customWidth="1"/>
    <col min="6672" max="6672" width="11.5703125" style="323" bestFit="1" customWidth="1"/>
    <col min="6673" max="6673" width="11.5703125" style="323" customWidth="1"/>
    <col min="6674" max="6674" width="11.5703125" style="323" bestFit="1" customWidth="1"/>
    <col min="6675" max="6675" width="11.5703125" style="323" customWidth="1"/>
    <col min="6676" max="6676" width="11.5703125" style="323" bestFit="1" customWidth="1"/>
    <col min="6677" max="6677" width="11.5703125" style="323" customWidth="1"/>
    <col min="6678" max="6678" width="11.5703125" style="323" bestFit="1" customWidth="1"/>
    <col min="6679" max="6679" width="11.5703125" style="323" customWidth="1"/>
    <col min="6680" max="6680" width="13.85546875" style="323" bestFit="1" customWidth="1"/>
    <col min="6681" max="6681" width="13.85546875" style="323" customWidth="1"/>
    <col min="6682" max="6682" width="13.85546875" style="323" bestFit="1" customWidth="1"/>
    <col min="6683" max="6683" width="13.85546875" style="323" customWidth="1"/>
    <col min="6684" max="6684" width="13.85546875" style="323" bestFit="1" customWidth="1"/>
    <col min="6685" max="6685" width="13.85546875" style="323" customWidth="1"/>
    <col min="6686" max="6686" width="13.85546875" style="323" bestFit="1" customWidth="1"/>
    <col min="6687" max="6687" width="13.85546875" style="323" customWidth="1"/>
    <col min="6688" max="6688" width="13.85546875" style="323" bestFit="1" customWidth="1"/>
    <col min="6689" max="6689" width="13.85546875" style="323" customWidth="1"/>
    <col min="6690" max="6690" width="13.85546875" style="323" bestFit="1" customWidth="1"/>
    <col min="6691" max="6691" width="13.85546875" style="323" customWidth="1"/>
    <col min="6692" max="6692" width="13.85546875" style="323" bestFit="1" customWidth="1"/>
    <col min="6693" max="6693" width="13.85546875" style="323" customWidth="1"/>
    <col min="6694" max="6694" width="13.85546875" style="323" bestFit="1" customWidth="1"/>
    <col min="6695" max="6695" width="13.85546875" style="323" customWidth="1"/>
    <col min="6696" max="6696" width="13.85546875" style="323" bestFit="1" customWidth="1"/>
    <col min="6697" max="6697" width="13.85546875" style="323" customWidth="1"/>
    <col min="6698" max="6698" width="13.85546875" style="323" bestFit="1" customWidth="1"/>
    <col min="6699" max="6699" width="13.85546875" style="323" customWidth="1"/>
    <col min="6700" max="6700" width="13.85546875" style="323" bestFit="1" customWidth="1"/>
    <col min="6701" max="6701" width="13.85546875" style="323" customWidth="1"/>
    <col min="6702" max="6702" width="13.85546875" style="323" bestFit="1" customWidth="1"/>
    <col min="6703" max="6703" width="13.85546875" style="323" customWidth="1"/>
    <col min="6704" max="6704" width="13.85546875" style="323" bestFit="1" customWidth="1"/>
    <col min="6705" max="6705" width="13.85546875" style="323" customWidth="1"/>
    <col min="6706" max="6706" width="13.85546875" style="323" bestFit="1" customWidth="1"/>
    <col min="6707" max="6707" width="13.85546875" style="323" customWidth="1"/>
    <col min="6708" max="6708" width="13.85546875" style="323" bestFit="1" customWidth="1"/>
    <col min="6709" max="6709" width="13.85546875" style="323" customWidth="1"/>
    <col min="6710" max="6710" width="13.85546875" style="323" bestFit="1" customWidth="1"/>
    <col min="6711" max="6711" width="13.85546875" style="323" customWidth="1"/>
    <col min="6712" max="6712" width="13.85546875" style="323" bestFit="1" customWidth="1"/>
    <col min="6713" max="6713" width="13.85546875" style="323" customWidth="1"/>
    <col min="6714" max="6714" width="13.85546875" style="323" bestFit="1" customWidth="1"/>
    <col min="6715" max="6715" width="13.85546875" style="323" customWidth="1"/>
    <col min="6716" max="6716" width="13.85546875" style="323" bestFit="1" customWidth="1"/>
    <col min="6717" max="6717" width="13.85546875" style="323" customWidth="1"/>
    <col min="6718" max="6718" width="13.85546875" style="323" bestFit="1" customWidth="1"/>
    <col min="6719" max="6719" width="13.85546875" style="323" customWidth="1"/>
    <col min="6720" max="6720" width="13.85546875" style="323" bestFit="1" customWidth="1"/>
    <col min="6721" max="6721" width="13.85546875" style="323" customWidth="1"/>
    <col min="6722" max="6722" width="13.85546875" style="323" bestFit="1" customWidth="1"/>
    <col min="672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9" width="11.42578125" style="323" customWidth="1"/>
    <col min="6920" max="6920" width="10.85546875" style="323" bestFit="1" customWidth="1"/>
    <col min="6921" max="6921" width="10.85546875" style="323" customWidth="1"/>
    <col min="6922" max="6922" width="10.85546875" style="323" bestFit="1" customWidth="1"/>
    <col min="6923" max="6923" width="10.85546875" style="323" customWidth="1"/>
    <col min="6924" max="6924" width="11.5703125" style="323" bestFit="1" customWidth="1"/>
    <col min="6925" max="6925" width="11.5703125" style="323" customWidth="1"/>
    <col min="6926" max="6926" width="11.5703125" style="323" bestFit="1" customWidth="1"/>
    <col min="6927" max="6927" width="11.5703125" style="323" customWidth="1"/>
    <col min="6928" max="6928" width="11.5703125" style="323" bestFit="1" customWidth="1"/>
    <col min="6929" max="6929" width="11.5703125" style="323" customWidth="1"/>
    <col min="6930" max="6930" width="11.5703125" style="323" bestFit="1" customWidth="1"/>
    <col min="6931" max="6931" width="11.5703125" style="323" customWidth="1"/>
    <col min="6932" max="6932" width="11.5703125" style="323" bestFit="1" customWidth="1"/>
    <col min="6933" max="6933" width="11.5703125" style="323" customWidth="1"/>
    <col min="6934" max="6934" width="11.5703125" style="323" bestFit="1" customWidth="1"/>
    <col min="6935" max="6935" width="11.5703125" style="323" customWidth="1"/>
    <col min="6936" max="6936" width="13.85546875" style="323" bestFit="1" customWidth="1"/>
    <col min="6937" max="6937" width="13.85546875" style="323" customWidth="1"/>
    <col min="6938" max="6938" width="13.85546875" style="323" bestFit="1" customWidth="1"/>
    <col min="6939" max="6939" width="13.85546875" style="323" customWidth="1"/>
    <col min="6940" max="6940" width="13.85546875" style="323" bestFit="1" customWidth="1"/>
    <col min="6941" max="6941" width="13.85546875" style="323" customWidth="1"/>
    <col min="6942" max="6942" width="13.85546875" style="323" bestFit="1" customWidth="1"/>
    <col min="6943" max="6943" width="13.85546875" style="323" customWidth="1"/>
    <col min="6944" max="6944" width="13.85546875" style="323" bestFit="1" customWidth="1"/>
    <col min="6945" max="6945" width="13.85546875" style="323" customWidth="1"/>
    <col min="6946" max="6946" width="13.85546875" style="323" bestFit="1" customWidth="1"/>
    <col min="6947" max="6947" width="13.85546875" style="323" customWidth="1"/>
    <col min="6948" max="6948" width="13.85546875" style="323" bestFit="1" customWidth="1"/>
    <col min="6949" max="6949" width="13.85546875" style="323" customWidth="1"/>
    <col min="6950" max="6950" width="13.85546875" style="323" bestFit="1" customWidth="1"/>
    <col min="6951" max="6951" width="13.85546875" style="323" customWidth="1"/>
    <col min="6952" max="6952" width="13.85546875" style="323" bestFit="1" customWidth="1"/>
    <col min="6953" max="6953" width="13.85546875" style="323" customWidth="1"/>
    <col min="6954" max="6954" width="13.85546875" style="323" bestFit="1" customWidth="1"/>
    <col min="6955" max="6955" width="13.85546875" style="323" customWidth="1"/>
    <col min="6956" max="6956" width="13.85546875" style="323" bestFit="1" customWidth="1"/>
    <col min="6957" max="6957" width="13.85546875" style="323" customWidth="1"/>
    <col min="6958" max="6958" width="13.85546875" style="323" bestFit="1" customWidth="1"/>
    <col min="6959" max="6959" width="13.85546875" style="323" customWidth="1"/>
    <col min="6960" max="6960" width="13.85546875" style="323" bestFit="1" customWidth="1"/>
    <col min="6961" max="6961" width="13.85546875" style="323" customWidth="1"/>
    <col min="6962" max="6962" width="13.85546875" style="323" bestFit="1" customWidth="1"/>
    <col min="6963" max="6963" width="13.85546875" style="323" customWidth="1"/>
    <col min="6964" max="6964" width="13.85546875" style="323" bestFit="1" customWidth="1"/>
    <col min="6965" max="6965" width="13.85546875" style="323" customWidth="1"/>
    <col min="6966" max="6966" width="13.85546875" style="323" bestFit="1" customWidth="1"/>
    <col min="6967" max="6967" width="13.85546875" style="323" customWidth="1"/>
    <col min="6968" max="6968" width="13.85546875" style="323" bestFit="1" customWidth="1"/>
    <col min="6969" max="6969" width="13.85546875" style="323" customWidth="1"/>
    <col min="6970" max="6970" width="13.85546875" style="323" bestFit="1" customWidth="1"/>
    <col min="6971" max="6971" width="13.85546875" style="323" customWidth="1"/>
    <col min="6972" max="6972" width="13.85546875" style="323" bestFit="1" customWidth="1"/>
    <col min="6973" max="6973" width="13.85546875" style="323" customWidth="1"/>
    <col min="6974" max="6974" width="13.85546875" style="323" bestFit="1" customWidth="1"/>
    <col min="6975" max="6975" width="13.85546875" style="323" customWidth="1"/>
    <col min="6976" max="6976" width="13.85546875" style="323" bestFit="1" customWidth="1"/>
    <col min="6977" max="6977" width="13.85546875" style="323" customWidth="1"/>
    <col min="6978" max="6978" width="13.85546875" style="323" bestFit="1" customWidth="1"/>
    <col min="697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5" width="11.42578125" style="323" customWidth="1"/>
    <col min="7176" max="7176" width="10.85546875" style="323" bestFit="1" customWidth="1"/>
    <col min="7177" max="7177" width="10.85546875" style="323" customWidth="1"/>
    <col min="7178" max="7178" width="10.85546875" style="323" bestFit="1" customWidth="1"/>
    <col min="7179" max="7179" width="10.85546875" style="323" customWidth="1"/>
    <col min="7180" max="7180" width="11.5703125" style="323" bestFit="1" customWidth="1"/>
    <col min="7181" max="7181" width="11.5703125" style="323" customWidth="1"/>
    <col min="7182" max="7182" width="11.5703125" style="323" bestFit="1" customWidth="1"/>
    <col min="7183" max="7183" width="11.5703125" style="323" customWidth="1"/>
    <col min="7184" max="7184" width="11.5703125" style="323" bestFit="1" customWidth="1"/>
    <col min="7185" max="7185" width="11.5703125" style="323" customWidth="1"/>
    <col min="7186" max="7186" width="11.5703125" style="323" bestFit="1" customWidth="1"/>
    <col min="7187" max="7187" width="11.5703125" style="323" customWidth="1"/>
    <col min="7188" max="7188" width="11.5703125" style="323" bestFit="1" customWidth="1"/>
    <col min="7189" max="7189" width="11.5703125" style="323" customWidth="1"/>
    <col min="7190" max="7190" width="11.5703125" style="323" bestFit="1" customWidth="1"/>
    <col min="7191" max="7191" width="11.5703125" style="323" customWidth="1"/>
    <col min="7192" max="7192" width="13.85546875" style="323" bestFit="1" customWidth="1"/>
    <col min="7193" max="7193" width="13.85546875" style="323" customWidth="1"/>
    <col min="7194" max="7194" width="13.85546875" style="323" bestFit="1" customWidth="1"/>
    <col min="7195" max="7195" width="13.85546875" style="323" customWidth="1"/>
    <col min="7196" max="7196" width="13.85546875" style="323" bestFit="1" customWidth="1"/>
    <col min="7197" max="7197" width="13.85546875" style="323" customWidth="1"/>
    <col min="7198" max="7198" width="13.85546875" style="323" bestFit="1" customWidth="1"/>
    <col min="7199" max="7199" width="13.85546875" style="323" customWidth="1"/>
    <col min="7200" max="7200" width="13.85546875" style="323" bestFit="1" customWidth="1"/>
    <col min="7201" max="7201" width="13.85546875" style="323" customWidth="1"/>
    <col min="7202" max="7202" width="13.85546875" style="323" bestFit="1" customWidth="1"/>
    <col min="7203" max="7203" width="13.85546875" style="323" customWidth="1"/>
    <col min="7204" max="7204" width="13.85546875" style="323" bestFit="1" customWidth="1"/>
    <col min="7205" max="7205" width="13.85546875" style="323" customWidth="1"/>
    <col min="7206" max="7206" width="13.85546875" style="323" bestFit="1" customWidth="1"/>
    <col min="7207" max="7207" width="13.85546875" style="323" customWidth="1"/>
    <col min="7208" max="7208" width="13.85546875" style="323" bestFit="1" customWidth="1"/>
    <col min="7209" max="7209" width="13.85546875" style="323" customWidth="1"/>
    <col min="7210" max="7210" width="13.85546875" style="323" bestFit="1" customWidth="1"/>
    <col min="7211" max="7211" width="13.85546875" style="323" customWidth="1"/>
    <col min="7212" max="7212" width="13.85546875" style="323" bestFit="1" customWidth="1"/>
    <col min="7213" max="7213" width="13.85546875" style="323" customWidth="1"/>
    <col min="7214" max="7214" width="13.85546875" style="323" bestFit="1" customWidth="1"/>
    <col min="7215" max="7215" width="13.85546875" style="323" customWidth="1"/>
    <col min="7216" max="7216" width="13.85546875" style="323" bestFit="1" customWidth="1"/>
    <col min="7217" max="7217" width="13.85546875" style="323" customWidth="1"/>
    <col min="7218" max="7218" width="13.85546875" style="323" bestFit="1" customWidth="1"/>
    <col min="7219" max="7219" width="13.85546875" style="323" customWidth="1"/>
    <col min="7220" max="7220" width="13.85546875" style="323" bestFit="1" customWidth="1"/>
    <col min="7221" max="7221" width="13.85546875" style="323" customWidth="1"/>
    <col min="7222" max="7222" width="13.85546875" style="323" bestFit="1" customWidth="1"/>
    <col min="7223" max="7223" width="13.85546875" style="323" customWidth="1"/>
    <col min="7224" max="7224" width="13.85546875" style="323" bestFit="1" customWidth="1"/>
    <col min="7225" max="7225" width="13.85546875" style="323" customWidth="1"/>
    <col min="7226" max="7226" width="13.85546875" style="323" bestFit="1" customWidth="1"/>
    <col min="7227" max="7227" width="13.85546875" style="323" customWidth="1"/>
    <col min="7228" max="7228" width="13.85546875" style="323" bestFit="1" customWidth="1"/>
    <col min="7229" max="7229" width="13.85546875" style="323" customWidth="1"/>
    <col min="7230" max="7230" width="13.85546875" style="323" bestFit="1" customWidth="1"/>
    <col min="7231" max="7231" width="13.85546875" style="323" customWidth="1"/>
    <col min="7232" max="7232" width="13.85546875" style="323" bestFit="1" customWidth="1"/>
    <col min="7233" max="7233" width="13.85546875" style="323" customWidth="1"/>
    <col min="7234" max="7234" width="13.85546875" style="323" bestFit="1" customWidth="1"/>
    <col min="723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1" width="11.42578125" style="323" customWidth="1"/>
    <col min="7432" max="7432" width="10.85546875" style="323" bestFit="1" customWidth="1"/>
    <col min="7433" max="7433" width="10.85546875" style="323" customWidth="1"/>
    <col min="7434" max="7434" width="10.85546875" style="323" bestFit="1" customWidth="1"/>
    <col min="7435" max="7435" width="10.85546875" style="323" customWidth="1"/>
    <col min="7436" max="7436" width="11.5703125" style="323" bestFit="1" customWidth="1"/>
    <col min="7437" max="7437" width="11.5703125" style="323" customWidth="1"/>
    <col min="7438" max="7438" width="11.5703125" style="323" bestFit="1" customWidth="1"/>
    <col min="7439" max="7439" width="11.5703125" style="323" customWidth="1"/>
    <col min="7440" max="7440" width="11.5703125" style="323" bestFit="1" customWidth="1"/>
    <col min="7441" max="7441" width="11.5703125" style="323" customWidth="1"/>
    <col min="7442" max="7442" width="11.5703125" style="323" bestFit="1" customWidth="1"/>
    <col min="7443" max="7443" width="11.5703125" style="323" customWidth="1"/>
    <col min="7444" max="7444" width="11.5703125" style="323" bestFit="1" customWidth="1"/>
    <col min="7445" max="7445" width="11.5703125" style="323" customWidth="1"/>
    <col min="7446" max="7446" width="11.5703125" style="323" bestFit="1" customWidth="1"/>
    <col min="7447" max="7447" width="11.5703125" style="323" customWidth="1"/>
    <col min="7448" max="7448" width="13.85546875" style="323" bestFit="1" customWidth="1"/>
    <col min="7449" max="7449" width="13.85546875" style="323" customWidth="1"/>
    <col min="7450" max="7450" width="13.85546875" style="323" bestFit="1" customWidth="1"/>
    <col min="7451" max="7451" width="13.85546875" style="323" customWidth="1"/>
    <col min="7452" max="7452" width="13.85546875" style="323" bestFit="1" customWidth="1"/>
    <col min="7453" max="7453" width="13.85546875" style="323" customWidth="1"/>
    <col min="7454" max="7454" width="13.85546875" style="323" bestFit="1" customWidth="1"/>
    <col min="7455" max="7455" width="13.85546875" style="323" customWidth="1"/>
    <col min="7456" max="7456" width="13.85546875" style="323" bestFit="1" customWidth="1"/>
    <col min="7457" max="7457" width="13.85546875" style="323" customWidth="1"/>
    <col min="7458" max="7458" width="13.85546875" style="323" bestFit="1" customWidth="1"/>
    <col min="7459" max="7459" width="13.85546875" style="323" customWidth="1"/>
    <col min="7460" max="7460" width="13.85546875" style="323" bestFit="1" customWidth="1"/>
    <col min="7461" max="7461" width="13.85546875" style="323" customWidth="1"/>
    <col min="7462" max="7462" width="13.85546875" style="323" bestFit="1" customWidth="1"/>
    <col min="7463" max="7463" width="13.85546875" style="323" customWidth="1"/>
    <col min="7464" max="7464" width="13.85546875" style="323" bestFit="1" customWidth="1"/>
    <col min="7465" max="7465" width="13.85546875" style="323" customWidth="1"/>
    <col min="7466" max="7466" width="13.85546875" style="323" bestFit="1" customWidth="1"/>
    <col min="7467" max="7467" width="13.85546875" style="323" customWidth="1"/>
    <col min="7468" max="7468" width="13.85546875" style="323" bestFit="1" customWidth="1"/>
    <col min="7469" max="7469" width="13.85546875" style="323" customWidth="1"/>
    <col min="7470" max="7470" width="13.85546875" style="323" bestFit="1" customWidth="1"/>
    <col min="7471" max="7471" width="13.85546875" style="323" customWidth="1"/>
    <col min="7472" max="7472" width="13.85546875" style="323" bestFit="1" customWidth="1"/>
    <col min="7473" max="7473" width="13.85546875" style="323" customWidth="1"/>
    <col min="7474" max="7474" width="13.85546875" style="323" bestFit="1" customWidth="1"/>
    <col min="7475" max="7475" width="13.85546875" style="323" customWidth="1"/>
    <col min="7476" max="7476" width="13.85546875" style="323" bestFit="1" customWidth="1"/>
    <col min="7477" max="7477" width="13.85546875" style="323" customWidth="1"/>
    <col min="7478" max="7478" width="13.85546875" style="323" bestFit="1" customWidth="1"/>
    <col min="7479" max="7479" width="13.85546875" style="323" customWidth="1"/>
    <col min="7480" max="7480" width="13.85546875" style="323" bestFit="1" customWidth="1"/>
    <col min="7481" max="7481" width="13.85546875" style="323" customWidth="1"/>
    <col min="7482" max="7482" width="13.85546875" style="323" bestFit="1" customWidth="1"/>
    <col min="7483" max="7483" width="13.85546875" style="323" customWidth="1"/>
    <col min="7484" max="7484" width="13.85546875" style="323" bestFit="1" customWidth="1"/>
    <col min="7485" max="7485" width="13.85546875" style="323" customWidth="1"/>
    <col min="7486" max="7486" width="13.85546875" style="323" bestFit="1" customWidth="1"/>
    <col min="7487" max="7487" width="13.85546875" style="323" customWidth="1"/>
    <col min="7488" max="7488" width="13.85546875" style="323" bestFit="1" customWidth="1"/>
    <col min="7489" max="7489" width="13.85546875" style="323" customWidth="1"/>
    <col min="7490" max="7490" width="13.85546875" style="323" bestFit="1" customWidth="1"/>
    <col min="749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7" width="11.42578125" style="323" customWidth="1"/>
    <col min="7688" max="7688" width="10.85546875" style="323" bestFit="1" customWidth="1"/>
    <col min="7689" max="7689" width="10.85546875" style="323" customWidth="1"/>
    <col min="7690" max="7690" width="10.85546875" style="323" bestFit="1" customWidth="1"/>
    <col min="7691" max="7691" width="10.85546875" style="323" customWidth="1"/>
    <col min="7692" max="7692" width="11.5703125" style="323" bestFit="1" customWidth="1"/>
    <col min="7693" max="7693" width="11.5703125" style="323" customWidth="1"/>
    <col min="7694" max="7694" width="11.5703125" style="323" bestFit="1" customWidth="1"/>
    <col min="7695" max="7695" width="11.5703125" style="323" customWidth="1"/>
    <col min="7696" max="7696" width="11.5703125" style="323" bestFit="1" customWidth="1"/>
    <col min="7697" max="7697" width="11.5703125" style="323" customWidth="1"/>
    <col min="7698" max="7698" width="11.5703125" style="323" bestFit="1" customWidth="1"/>
    <col min="7699" max="7699" width="11.5703125" style="323" customWidth="1"/>
    <col min="7700" max="7700" width="11.5703125" style="323" bestFit="1" customWidth="1"/>
    <col min="7701" max="7701" width="11.5703125" style="323" customWidth="1"/>
    <col min="7702" max="7702" width="11.5703125" style="323" bestFit="1" customWidth="1"/>
    <col min="7703" max="7703" width="11.5703125" style="323" customWidth="1"/>
    <col min="7704" max="7704" width="13.85546875" style="323" bestFit="1" customWidth="1"/>
    <col min="7705" max="7705" width="13.85546875" style="323" customWidth="1"/>
    <col min="7706" max="7706" width="13.85546875" style="323" bestFit="1" customWidth="1"/>
    <col min="7707" max="7707" width="13.85546875" style="323" customWidth="1"/>
    <col min="7708" max="7708" width="13.85546875" style="323" bestFit="1" customWidth="1"/>
    <col min="7709" max="7709" width="13.85546875" style="323" customWidth="1"/>
    <col min="7710" max="7710" width="13.85546875" style="323" bestFit="1" customWidth="1"/>
    <col min="7711" max="7711" width="13.85546875" style="323" customWidth="1"/>
    <col min="7712" max="7712" width="13.85546875" style="323" bestFit="1" customWidth="1"/>
    <col min="7713" max="7713" width="13.85546875" style="323" customWidth="1"/>
    <col min="7714" max="7714" width="13.85546875" style="323" bestFit="1" customWidth="1"/>
    <col min="7715" max="7715" width="13.85546875" style="323" customWidth="1"/>
    <col min="7716" max="7716" width="13.85546875" style="323" bestFit="1" customWidth="1"/>
    <col min="7717" max="7717" width="13.85546875" style="323" customWidth="1"/>
    <col min="7718" max="7718" width="13.85546875" style="323" bestFit="1" customWidth="1"/>
    <col min="7719" max="7719" width="13.85546875" style="323" customWidth="1"/>
    <col min="7720" max="7720" width="13.85546875" style="323" bestFit="1" customWidth="1"/>
    <col min="7721" max="7721" width="13.85546875" style="323" customWidth="1"/>
    <col min="7722" max="7722" width="13.85546875" style="323" bestFit="1" customWidth="1"/>
    <col min="7723" max="7723" width="13.85546875" style="323" customWidth="1"/>
    <col min="7724" max="7724" width="13.85546875" style="323" bestFit="1" customWidth="1"/>
    <col min="7725" max="7725" width="13.85546875" style="323" customWidth="1"/>
    <col min="7726" max="7726" width="13.85546875" style="323" bestFit="1" customWidth="1"/>
    <col min="7727" max="7727" width="13.85546875" style="323" customWidth="1"/>
    <col min="7728" max="7728" width="13.85546875" style="323" bestFit="1" customWidth="1"/>
    <col min="7729" max="7729" width="13.85546875" style="323" customWidth="1"/>
    <col min="7730" max="7730" width="13.85546875" style="323" bestFit="1" customWidth="1"/>
    <col min="7731" max="7731" width="13.85546875" style="323" customWidth="1"/>
    <col min="7732" max="7732" width="13.85546875" style="323" bestFit="1" customWidth="1"/>
    <col min="7733" max="7733" width="13.85546875" style="323" customWidth="1"/>
    <col min="7734" max="7734" width="13.85546875" style="323" bestFit="1" customWidth="1"/>
    <col min="7735" max="7735" width="13.85546875" style="323" customWidth="1"/>
    <col min="7736" max="7736" width="13.85546875" style="323" bestFit="1" customWidth="1"/>
    <col min="7737" max="7737" width="13.85546875" style="323" customWidth="1"/>
    <col min="7738" max="7738" width="13.85546875" style="323" bestFit="1" customWidth="1"/>
    <col min="7739" max="7739" width="13.85546875" style="323" customWidth="1"/>
    <col min="7740" max="7740" width="13.85546875" style="323" bestFit="1" customWidth="1"/>
    <col min="7741" max="7741" width="13.85546875" style="323" customWidth="1"/>
    <col min="7742" max="7742" width="13.85546875" style="323" bestFit="1" customWidth="1"/>
    <col min="7743" max="7743" width="13.85546875" style="323" customWidth="1"/>
    <col min="7744" max="7744" width="13.85546875" style="323" bestFit="1" customWidth="1"/>
    <col min="7745" max="7745" width="13.85546875" style="323" customWidth="1"/>
    <col min="7746" max="7746" width="13.85546875" style="323" bestFit="1" customWidth="1"/>
    <col min="774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3" width="11.42578125" style="323" customWidth="1"/>
    <col min="7944" max="7944" width="10.85546875" style="323" bestFit="1" customWidth="1"/>
    <col min="7945" max="7945" width="10.85546875" style="323" customWidth="1"/>
    <col min="7946" max="7946" width="10.85546875" style="323" bestFit="1" customWidth="1"/>
    <col min="7947" max="7947" width="10.85546875" style="323" customWidth="1"/>
    <col min="7948" max="7948" width="11.5703125" style="323" bestFit="1" customWidth="1"/>
    <col min="7949" max="7949" width="11.5703125" style="323" customWidth="1"/>
    <col min="7950" max="7950" width="11.5703125" style="323" bestFit="1" customWidth="1"/>
    <col min="7951" max="7951" width="11.5703125" style="323" customWidth="1"/>
    <col min="7952" max="7952" width="11.5703125" style="323" bestFit="1" customWidth="1"/>
    <col min="7953" max="7953" width="11.5703125" style="323" customWidth="1"/>
    <col min="7954" max="7954" width="11.5703125" style="323" bestFit="1" customWidth="1"/>
    <col min="7955" max="7955" width="11.5703125" style="323" customWidth="1"/>
    <col min="7956" max="7956" width="11.5703125" style="323" bestFit="1" customWidth="1"/>
    <col min="7957" max="7957" width="11.5703125" style="323" customWidth="1"/>
    <col min="7958" max="7958" width="11.5703125" style="323" bestFit="1" customWidth="1"/>
    <col min="7959" max="7959" width="11.5703125" style="323" customWidth="1"/>
    <col min="7960" max="7960" width="13.85546875" style="323" bestFit="1" customWidth="1"/>
    <col min="7961" max="7961" width="13.85546875" style="323" customWidth="1"/>
    <col min="7962" max="7962" width="13.85546875" style="323" bestFit="1" customWidth="1"/>
    <col min="7963" max="7963" width="13.85546875" style="323" customWidth="1"/>
    <col min="7964" max="7964" width="13.85546875" style="323" bestFit="1" customWidth="1"/>
    <col min="7965" max="7965" width="13.85546875" style="323" customWidth="1"/>
    <col min="7966" max="7966" width="13.85546875" style="323" bestFit="1" customWidth="1"/>
    <col min="7967" max="7967" width="13.85546875" style="323" customWidth="1"/>
    <col min="7968" max="7968" width="13.85546875" style="323" bestFit="1" customWidth="1"/>
    <col min="7969" max="7969" width="13.85546875" style="323" customWidth="1"/>
    <col min="7970" max="7970" width="13.85546875" style="323" bestFit="1" customWidth="1"/>
    <col min="7971" max="7971" width="13.85546875" style="323" customWidth="1"/>
    <col min="7972" max="7972" width="13.85546875" style="323" bestFit="1" customWidth="1"/>
    <col min="7973" max="7973" width="13.85546875" style="323" customWidth="1"/>
    <col min="7974" max="7974" width="13.85546875" style="323" bestFit="1" customWidth="1"/>
    <col min="7975" max="7975" width="13.85546875" style="323" customWidth="1"/>
    <col min="7976" max="7976" width="13.85546875" style="323" bestFit="1" customWidth="1"/>
    <col min="7977" max="7977" width="13.85546875" style="323" customWidth="1"/>
    <col min="7978" max="7978" width="13.85546875" style="323" bestFit="1" customWidth="1"/>
    <col min="7979" max="7979" width="13.85546875" style="323" customWidth="1"/>
    <col min="7980" max="7980" width="13.85546875" style="323" bestFit="1" customWidth="1"/>
    <col min="7981" max="7981" width="13.85546875" style="323" customWidth="1"/>
    <col min="7982" max="7982" width="13.85546875" style="323" bestFit="1" customWidth="1"/>
    <col min="7983" max="7983" width="13.85546875" style="323" customWidth="1"/>
    <col min="7984" max="7984" width="13.85546875" style="323" bestFit="1" customWidth="1"/>
    <col min="7985" max="7985" width="13.85546875" style="323" customWidth="1"/>
    <col min="7986" max="7986" width="13.85546875" style="323" bestFit="1" customWidth="1"/>
    <col min="7987" max="7987" width="13.85546875" style="323" customWidth="1"/>
    <col min="7988" max="7988" width="13.85546875" style="323" bestFit="1" customWidth="1"/>
    <col min="7989" max="7989" width="13.85546875" style="323" customWidth="1"/>
    <col min="7990" max="7990" width="13.85546875" style="323" bestFit="1" customWidth="1"/>
    <col min="7991" max="7991" width="13.85546875" style="323" customWidth="1"/>
    <col min="7992" max="7992" width="13.85546875" style="323" bestFit="1" customWidth="1"/>
    <col min="7993" max="7993" width="13.85546875" style="323" customWidth="1"/>
    <col min="7994" max="7994" width="13.85546875" style="323" bestFit="1" customWidth="1"/>
    <col min="7995" max="7995" width="13.85546875" style="323" customWidth="1"/>
    <col min="7996" max="7996" width="13.85546875" style="323" bestFit="1" customWidth="1"/>
    <col min="7997" max="7997" width="13.85546875" style="323" customWidth="1"/>
    <col min="7998" max="7998" width="13.85546875" style="323" bestFit="1" customWidth="1"/>
    <col min="7999" max="7999" width="13.85546875" style="323" customWidth="1"/>
    <col min="8000" max="8000" width="13.85546875" style="323" bestFit="1" customWidth="1"/>
    <col min="8001" max="8001" width="13.85546875" style="323" customWidth="1"/>
    <col min="8002" max="8002" width="13.85546875" style="323" bestFit="1" customWidth="1"/>
    <col min="800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9" width="11.42578125" style="323" customWidth="1"/>
    <col min="8200" max="8200" width="10.85546875" style="323" bestFit="1" customWidth="1"/>
    <col min="8201" max="8201" width="10.85546875" style="323" customWidth="1"/>
    <col min="8202" max="8202" width="10.85546875" style="323" bestFit="1" customWidth="1"/>
    <col min="8203" max="8203" width="10.85546875" style="323" customWidth="1"/>
    <col min="8204" max="8204" width="11.5703125" style="323" bestFit="1" customWidth="1"/>
    <col min="8205" max="8205" width="11.5703125" style="323" customWidth="1"/>
    <col min="8206" max="8206" width="11.5703125" style="323" bestFit="1" customWidth="1"/>
    <col min="8207" max="8207" width="11.5703125" style="323" customWidth="1"/>
    <col min="8208" max="8208" width="11.5703125" style="323" bestFit="1" customWidth="1"/>
    <col min="8209" max="8209" width="11.5703125" style="323" customWidth="1"/>
    <col min="8210" max="8210" width="11.5703125" style="323" bestFit="1" customWidth="1"/>
    <col min="8211" max="8211" width="11.5703125" style="323" customWidth="1"/>
    <col min="8212" max="8212" width="11.5703125" style="323" bestFit="1" customWidth="1"/>
    <col min="8213" max="8213" width="11.5703125" style="323" customWidth="1"/>
    <col min="8214" max="8214" width="11.5703125" style="323" bestFit="1" customWidth="1"/>
    <col min="8215" max="8215" width="11.5703125" style="323" customWidth="1"/>
    <col min="8216" max="8216" width="13.85546875" style="323" bestFit="1" customWidth="1"/>
    <col min="8217" max="8217" width="13.85546875" style="323" customWidth="1"/>
    <col min="8218" max="8218" width="13.85546875" style="323" bestFit="1" customWidth="1"/>
    <col min="8219" max="8219" width="13.85546875" style="323" customWidth="1"/>
    <col min="8220" max="8220" width="13.85546875" style="323" bestFit="1" customWidth="1"/>
    <col min="8221" max="8221" width="13.85546875" style="323" customWidth="1"/>
    <col min="8222" max="8222" width="13.85546875" style="323" bestFit="1" customWidth="1"/>
    <col min="8223" max="8223" width="13.85546875" style="323" customWidth="1"/>
    <col min="8224" max="8224" width="13.85546875" style="323" bestFit="1" customWidth="1"/>
    <col min="8225" max="8225" width="13.85546875" style="323" customWidth="1"/>
    <col min="8226" max="8226" width="13.85546875" style="323" bestFit="1" customWidth="1"/>
    <col min="8227" max="8227" width="13.85546875" style="323" customWidth="1"/>
    <col min="8228" max="8228" width="13.85546875" style="323" bestFit="1" customWidth="1"/>
    <col min="8229" max="8229" width="13.85546875" style="323" customWidth="1"/>
    <col min="8230" max="8230" width="13.85546875" style="323" bestFit="1" customWidth="1"/>
    <col min="8231" max="8231" width="13.85546875" style="323" customWidth="1"/>
    <col min="8232" max="8232" width="13.85546875" style="323" bestFit="1" customWidth="1"/>
    <col min="8233" max="8233" width="13.85546875" style="323" customWidth="1"/>
    <col min="8234" max="8234" width="13.85546875" style="323" bestFit="1" customWidth="1"/>
    <col min="8235" max="8235" width="13.85546875" style="323" customWidth="1"/>
    <col min="8236" max="8236" width="13.85546875" style="323" bestFit="1" customWidth="1"/>
    <col min="8237" max="8237" width="13.85546875" style="323" customWidth="1"/>
    <col min="8238" max="8238" width="13.85546875" style="323" bestFit="1" customWidth="1"/>
    <col min="8239" max="8239" width="13.85546875" style="323" customWidth="1"/>
    <col min="8240" max="8240" width="13.85546875" style="323" bestFit="1" customWidth="1"/>
    <col min="8241" max="8241" width="13.85546875" style="323" customWidth="1"/>
    <col min="8242" max="8242" width="13.85546875" style="323" bestFit="1" customWidth="1"/>
    <col min="8243" max="8243" width="13.85546875" style="323" customWidth="1"/>
    <col min="8244" max="8244" width="13.85546875" style="323" bestFit="1" customWidth="1"/>
    <col min="8245" max="8245" width="13.85546875" style="323" customWidth="1"/>
    <col min="8246" max="8246" width="13.85546875" style="323" bestFit="1" customWidth="1"/>
    <col min="8247" max="8247" width="13.85546875" style="323" customWidth="1"/>
    <col min="8248" max="8248" width="13.85546875" style="323" bestFit="1" customWidth="1"/>
    <col min="8249" max="8249" width="13.85546875" style="323" customWidth="1"/>
    <col min="8250" max="8250" width="13.85546875" style="323" bestFit="1" customWidth="1"/>
    <col min="8251" max="8251" width="13.85546875" style="323" customWidth="1"/>
    <col min="8252" max="8252" width="13.85546875" style="323" bestFit="1" customWidth="1"/>
    <col min="8253" max="8253" width="13.85546875" style="323" customWidth="1"/>
    <col min="8254" max="8254" width="13.85546875" style="323" bestFit="1" customWidth="1"/>
    <col min="8255" max="8255" width="13.85546875" style="323" customWidth="1"/>
    <col min="8256" max="8256" width="13.85546875" style="323" bestFit="1" customWidth="1"/>
    <col min="8257" max="8257" width="13.85546875" style="323" customWidth="1"/>
    <col min="8258" max="8258" width="13.85546875" style="323" bestFit="1" customWidth="1"/>
    <col min="825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5" width="11.42578125" style="323" customWidth="1"/>
    <col min="8456" max="8456" width="10.85546875" style="323" bestFit="1" customWidth="1"/>
    <col min="8457" max="8457" width="10.85546875" style="323" customWidth="1"/>
    <col min="8458" max="8458" width="10.85546875" style="323" bestFit="1" customWidth="1"/>
    <col min="8459" max="8459" width="10.85546875" style="323" customWidth="1"/>
    <col min="8460" max="8460" width="11.5703125" style="323" bestFit="1" customWidth="1"/>
    <col min="8461" max="8461" width="11.5703125" style="323" customWidth="1"/>
    <col min="8462" max="8462" width="11.5703125" style="323" bestFit="1" customWidth="1"/>
    <col min="8463" max="8463" width="11.5703125" style="323" customWidth="1"/>
    <col min="8464" max="8464" width="11.5703125" style="323" bestFit="1" customWidth="1"/>
    <col min="8465" max="8465" width="11.5703125" style="323" customWidth="1"/>
    <col min="8466" max="8466" width="11.5703125" style="323" bestFit="1" customWidth="1"/>
    <col min="8467" max="8467" width="11.5703125" style="323" customWidth="1"/>
    <col min="8468" max="8468" width="11.5703125" style="323" bestFit="1" customWidth="1"/>
    <col min="8469" max="8469" width="11.5703125" style="323" customWidth="1"/>
    <col min="8470" max="8470" width="11.5703125" style="323" bestFit="1" customWidth="1"/>
    <col min="8471" max="8471" width="11.5703125" style="323" customWidth="1"/>
    <col min="8472" max="8472" width="13.85546875" style="323" bestFit="1" customWidth="1"/>
    <col min="8473" max="8473" width="13.85546875" style="323" customWidth="1"/>
    <col min="8474" max="8474" width="13.85546875" style="323" bestFit="1" customWidth="1"/>
    <col min="8475" max="8475" width="13.85546875" style="323" customWidth="1"/>
    <col min="8476" max="8476" width="13.85546875" style="323" bestFit="1" customWidth="1"/>
    <col min="8477" max="8477" width="13.85546875" style="323" customWidth="1"/>
    <col min="8478" max="8478" width="13.85546875" style="323" bestFit="1" customWidth="1"/>
    <col min="8479" max="8479" width="13.85546875" style="323" customWidth="1"/>
    <col min="8480" max="8480" width="13.85546875" style="323" bestFit="1" customWidth="1"/>
    <col min="8481" max="8481" width="13.85546875" style="323" customWidth="1"/>
    <col min="8482" max="8482" width="13.85546875" style="323" bestFit="1" customWidth="1"/>
    <col min="8483" max="8483" width="13.85546875" style="323" customWidth="1"/>
    <col min="8484" max="8484" width="13.85546875" style="323" bestFit="1" customWidth="1"/>
    <col min="8485" max="8485" width="13.85546875" style="323" customWidth="1"/>
    <col min="8486" max="8486" width="13.85546875" style="323" bestFit="1" customWidth="1"/>
    <col min="8487" max="8487" width="13.85546875" style="323" customWidth="1"/>
    <col min="8488" max="8488" width="13.85546875" style="323" bestFit="1" customWidth="1"/>
    <col min="8489" max="8489" width="13.85546875" style="323" customWidth="1"/>
    <col min="8490" max="8490" width="13.85546875" style="323" bestFit="1" customWidth="1"/>
    <col min="8491" max="8491" width="13.85546875" style="323" customWidth="1"/>
    <col min="8492" max="8492" width="13.85546875" style="323" bestFit="1" customWidth="1"/>
    <col min="8493" max="8493" width="13.85546875" style="323" customWidth="1"/>
    <col min="8494" max="8494" width="13.85546875" style="323" bestFit="1" customWidth="1"/>
    <col min="8495" max="8495" width="13.85546875" style="323" customWidth="1"/>
    <col min="8496" max="8496" width="13.85546875" style="323" bestFit="1" customWidth="1"/>
    <col min="8497" max="8497" width="13.85546875" style="323" customWidth="1"/>
    <col min="8498" max="8498" width="13.85546875" style="323" bestFit="1" customWidth="1"/>
    <col min="8499" max="8499" width="13.85546875" style="323" customWidth="1"/>
    <col min="8500" max="8500" width="13.85546875" style="323" bestFit="1" customWidth="1"/>
    <col min="8501" max="8501" width="13.85546875" style="323" customWidth="1"/>
    <col min="8502" max="8502" width="13.85546875" style="323" bestFit="1" customWidth="1"/>
    <col min="8503" max="8503" width="13.85546875" style="323" customWidth="1"/>
    <col min="8504" max="8504" width="13.85546875" style="323" bestFit="1" customWidth="1"/>
    <col min="8505" max="8505" width="13.85546875" style="323" customWidth="1"/>
    <col min="8506" max="8506" width="13.85546875" style="323" bestFit="1" customWidth="1"/>
    <col min="8507" max="8507" width="13.85546875" style="323" customWidth="1"/>
    <col min="8508" max="8508" width="13.85546875" style="323" bestFit="1" customWidth="1"/>
    <col min="8509" max="8509" width="13.85546875" style="323" customWidth="1"/>
    <col min="8510" max="8510" width="13.85546875" style="323" bestFit="1" customWidth="1"/>
    <col min="8511" max="8511" width="13.85546875" style="323" customWidth="1"/>
    <col min="8512" max="8512" width="13.85546875" style="323" bestFit="1" customWidth="1"/>
    <col min="8513" max="8513" width="13.85546875" style="323" customWidth="1"/>
    <col min="8514" max="8514" width="13.85546875" style="323" bestFit="1" customWidth="1"/>
    <col min="851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1" width="11.42578125" style="323" customWidth="1"/>
    <col min="8712" max="8712" width="10.85546875" style="323" bestFit="1" customWidth="1"/>
    <col min="8713" max="8713" width="10.85546875" style="323" customWidth="1"/>
    <col min="8714" max="8714" width="10.85546875" style="323" bestFit="1" customWidth="1"/>
    <col min="8715" max="8715" width="10.85546875" style="323" customWidth="1"/>
    <col min="8716" max="8716" width="11.5703125" style="323" bestFit="1" customWidth="1"/>
    <col min="8717" max="8717" width="11.5703125" style="323" customWidth="1"/>
    <col min="8718" max="8718" width="11.5703125" style="323" bestFit="1" customWidth="1"/>
    <col min="8719" max="8719" width="11.5703125" style="323" customWidth="1"/>
    <col min="8720" max="8720" width="11.5703125" style="323" bestFit="1" customWidth="1"/>
    <col min="8721" max="8721" width="11.5703125" style="323" customWidth="1"/>
    <col min="8722" max="8722" width="11.5703125" style="323" bestFit="1" customWidth="1"/>
    <col min="8723" max="8723" width="11.5703125" style="323" customWidth="1"/>
    <col min="8724" max="8724" width="11.5703125" style="323" bestFit="1" customWidth="1"/>
    <col min="8725" max="8725" width="11.5703125" style="323" customWidth="1"/>
    <col min="8726" max="8726" width="11.5703125" style="323" bestFit="1" customWidth="1"/>
    <col min="8727" max="8727" width="11.5703125" style="323" customWidth="1"/>
    <col min="8728" max="8728" width="13.85546875" style="323" bestFit="1" customWidth="1"/>
    <col min="8729" max="8729" width="13.85546875" style="323" customWidth="1"/>
    <col min="8730" max="8730" width="13.85546875" style="323" bestFit="1" customWidth="1"/>
    <col min="8731" max="8731" width="13.85546875" style="323" customWidth="1"/>
    <col min="8732" max="8732" width="13.85546875" style="323" bestFit="1" customWidth="1"/>
    <col min="8733" max="8733" width="13.85546875" style="323" customWidth="1"/>
    <col min="8734" max="8734" width="13.85546875" style="323" bestFit="1" customWidth="1"/>
    <col min="8735" max="8735" width="13.85546875" style="323" customWidth="1"/>
    <col min="8736" max="8736" width="13.85546875" style="323" bestFit="1" customWidth="1"/>
    <col min="8737" max="8737" width="13.85546875" style="323" customWidth="1"/>
    <col min="8738" max="8738" width="13.85546875" style="323" bestFit="1" customWidth="1"/>
    <col min="8739" max="8739" width="13.85546875" style="323" customWidth="1"/>
    <col min="8740" max="8740" width="13.85546875" style="323" bestFit="1" customWidth="1"/>
    <col min="8741" max="8741" width="13.85546875" style="323" customWidth="1"/>
    <col min="8742" max="8742" width="13.85546875" style="323" bestFit="1" customWidth="1"/>
    <col min="8743" max="8743" width="13.85546875" style="323" customWidth="1"/>
    <col min="8744" max="8744" width="13.85546875" style="323" bestFit="1" customWidth="1"/>
    <col min="8745" max="8745" width="13.85546875" style="323" customWidth="1"/>
    <col min="8746" max="8746" width="13.85546875" style="323" bestFit="1" customWidth="1"/>
    <col min="8747" max="8747" width="13.85546875" style="323" customWidth="1"/>
    <col min="8748" max="8748" width="13.85546875" style="323" bestFit="1" customWidth="1"/>
    <col min="8749" max="8749" width="13.85546875" style="323" customWidth="1"/>
    <col min="8750" max="8750" width="13.85546875" style="323" bestFit="1" customWidth="1"/>
    <col min="8751" max="8751" width="13.85546875" style="323" customWidth="1"/>
    <col min="8752" max="8752" width="13.85546875" style="323" bestFit="1" customWidth="1"/>
    <col min="8753" max="8753" width="13.85546875" style="323" customWidth="1"/>
    <col min="8754" max="8754" width="13.85546875" style="323" bestFit="1" customWidth="1"/>
    <col min="8755" max="8755" width="13.85546875" style="323" customWidth="1"/>
    <col min="8756" max="8756" width="13.85546875" style="323" bestFit="1" customWidth="1"/>
    <col min="8757" max="8757" width="13.85546875" style="323" customWidth="1"/>
    <col min="8758" max="8758" width="13.85546875" style="323" bestFit="1" customWidth="1"/>
    <col min="8759" max="8759" width="13.85546875" style="323" customWidth="1"/>
    <col min="8760" max="8760" width="13.85546875" style="323" bestFit="1" customWidth="1"/>
    <col min="8761" max="8761" width="13.85546875" style="323" customWidth="1"/>
    <col min="8762" max="8762" width="13.85546875" style="323" bestFit="1" customWidth="1"/>
    <col min="8763" max="8763" width="13.85546875" style="323" customWidth="1"/>
    <col min="8764" max="8764" width="13.85546875" style="323" bestFit="1" customWidth="1"/>
    <col min="8765" max="8765" width="13.85546875" style="323" customWidth="1"/>
    <col min="8766" max="8766" width="13.85546875" style="323" bestFit="1" customWidth="1"/>
    <col min="8767" max="8767" width="13.85546875" style="323" customWidth="1"/>
    <col min="8768" max="8768" width="13.85546875" style="323" bestFit="1" customWidth="1"/>
    <col min="8769" max="8769" width="13.85546875" style="323" customWidth="1"/>
    <col min="8770" max="8770" width="13.85546875" style="323" bestFit="1" customWidth="1"/>
    <col min="877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7" width="11.42578125" style="323" customWidth="1"/>
    <col min="8968" max="8968" width="10.85546875" style="323" bestFit="1" customWidth="1"/>
    <col min="8969" max="8969" width="10.85546875" style="323" customWidth="1"/>
    <col min="8970" max="8970" width="10.85546875" style="323" bestFit="1" customWidth="1"/>
    <col min="8971" max="8971" width="10.85546875" style="323" customWidth="1"/>
    <col min="8972" max="8972" width="11.5703125" style="323" bestFit="1" customWidth="1"/>
    <col min="8973" max="8973" width="11.5703125" style="323" customWidth="1"/>
    <col min="8974" max="8974" width="11.5703125" style="323" bestFit="1" customWidth="1"/>
    <col min="8975" max="8975" width="11.5703125" style="323" customWidth="1"/>
    <col min="8976" max="8976" width="11.5703125" style="323" bestFit="1" customWidth="1"/>
    <col min="8977" max="8977" width="11.5703125" style="323" customWidth="1"/>
    <col min="8978" max="8978" width="11.5703125" style="323" bestFit="1" customWidth="1"/>
    <col min="8979" max="8979" width="11.5703125" style="323" customWidth="1"/>
    <col min="8980" max="8980" width="11.5703125" style="323" bestFit="1" customWidth="1"/>
    <col min="8981" max="8981" width="11.5703125" style="323" customWidth="1"/>
    <col min="8982" max="8982" width="11.5703125" style="323" bestFit="1" customWidth="1"/>
    <col min="8983" max="8983" width="11.5703125" style="323" customWidth="1"/>
    <col min="8984" max="8984" width="13.85546875" style="323" bestFit="1" customWidth="1"/>
    <col min="8985" max="8985" width="13.85546875" style="323" customWidth="1"/>
    <col min="8986" max="8986" width="13.85546875" style="323" bestFit="1" customWidth="1"/>
    <col min="8987" max="8987" width="13.85546875" style="323" customWidth="1"/>
    <col min="8988" max="8988" width="13.85546875" style="323" bestFit="1" customWidth="1"/>
    <col min="8989" max="8989" width="13.85546875" style="323" customWidth="1"/>
    <col min="8990" max="8990" width="13.85546875" style="323" bestFit="1" customWidth="1"/>
    <col min="8991" max="8991" width="13.85546875" style="323" customWidth="1"/>
    <col min="8992" max="8992" width="13.85546875" style="323" bestFit="1" customWidth="1"/>
    <col min="8993" max="8993" width="13.85546875" style="323" customWidth="1"/>
    <col min="8994" max="8994" width="13.85546875" style="323" bestFit="1" customWidth="1"/>
    <col min="8995" max="8995" width="13.85546875" style="323" customWidth="1"/>
    <col min="8996" max="8996" width="13.85546875" style="323" bestFit="1" customWidth="1"/>
    <col min="8997" max="8997" width="13.85546875" style="323" customWidth="1"/>
    <col min="8998" max="8998" width="13.85546875" style="323" bestFit="1" customWidth="1"/>
    <col min="8999" max="8999" width="13.85546875" style="323" customWidth="1"/>
    <col min="9000" max="9000" width="13.85546875" style="323" bestFit="1" customWidth="1"/>
    <col min="9001" max="9001" width="13.85546875" style="323" customWidth="1"/>
    <col min="9002" max="9002" width="13.85546875" style="323" bestFit="1" customWidth="1"/>
    <col min="9003" max="9003" width="13.85546875" style="323" customWidth="1"/>
    <col min="9004" max="9004" width="13.85546875" style="323" bestFit="1" customWidth="1"/>
    <col min="9005" max="9005" width="13.85546875" style="323" customWidth="1"/>
    <col min="9006" max="9006" width="13.85546875" style="323" bestFit="1" customWidth="1"/>
    <col min="9007" max="9007" width="13.85546875" style="323" customWidth="1"/>
    <col min="9008" max="9008" width="13.85546875" style="323" bestFit="1" customWidth="1"/>
    <col min="9009" max="9009" width="13.85546875" style="323" customWidth="1"/>
    <col min="9010" max="9010" width="13.85546875" style="323" bestFit="1" customWidth="1"/>
    <col min="9011" max="9011" width="13.85546875" style="323" customWidth="1"/>
    <col min="9012" max="9012" width="13.85546875" style="323" bestFit="1" customWidth="1"/>
    <col min="9013" max="9013" width="13.85546875" style="323" customWidth="1"/>
    <col min="9014" max="9014" width="13.85546875" style="323" bestFit="1" customWidth="1"/>
    <col min="9015" max="9015" width="13.85546875" style="323" customWidth="1"/>
    <col min="9016" max="9016" width="13.85546875" style="323" bestFit="1" customWidth="1"/>
    <col min="9017" max="9017" width="13.85546875" style="323" customWidth="1"/>
    <col min="9018" max="9018" width="13.85546875" style="323" bestFit="1" customWidth="1"/>
    <col min="9019" max="9019" width="13.85546875" style="323" customWidth="1"/>
    <col min="9020" max="9020" width="13.85546875" style="323" bestFit="1" customWidth="1"/>
    <col min="9021" max="9021" width="13.85546875" style="323" customWidth="1"/>
    <col min="9022" max="9022" width="13.85546875" style="323" bestFit="1" customWidth="1"/>
    <col min="9023" max="9023" width="13.85546875" style="323" customWidth="1"/>
    <col min="9024" max="9024" width="13.85546875" style="323" bestFit="1" customWidth="1"/>
    <col min="9025" max="9025" width="13.85546875" style="323" customWidth="1"/>
    <col min="9026" max="9026" width="13.85546875" style="323" bestFit="1" customWidth="1"/>
    <col min="902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3" width="11.42578125" style="323" customWidth="1"/>
    <col min="9224" max="9224" width="10.85546875" style="323" bestFit="1" customWidth="1"/>
    <col min="9225" max="9225" width="10.85546875" style="323" customWidth="1"/>
    <col min="9226" max="9226" width="10.85546875" style="323" bestFit="1" customWidth="1"/>
    <col min="9227" max="9227" width="10.85546875" style="323" customWidth="1"/>
    <col min="9228" max="9228" width="11.5703125" style="323" bestFit="1" customWidth="1"/>
    <col min="9229" max="9229" width="11.5703125" style="323" customWidth="1"/>
    <col min="9230" max="9230" width="11.5703125" style="323" bestFit="1" customWidth="1"/>
    <col min="9231" max="9231" width="11.5703125" style="323" customWidth="1"/>
    <col min="9232" max="9232" width="11.5703125" style="323" bestFit="1" customWidth="1"/>
    <col min="9233" max="9233" width="11.5703125" style="323" customWidth="1"/>
    <col min="9234" max="9234" width="11.5703125" style="323" bestFit="1" customWidth="1"/>
    <col min="9235" max="9235" width="11.5703125" style="323" customWidth="1"/>
    <col min="9236" max="9236" width="11.5703125" style="323" bestFit="1" customWidth="1"/>
    <col min="9237" max="9237" width="11.5703125" style="323" customWidth="1"/>
    <col min="9238" max="9238" width="11.5703125" style="323" bestFit="1" customWidth="1"/>
    <col min="9239" max="9239" width="11.5703125" style="323" customWidth="1"/>
    <col min="9240" max="9240" width="13.85546875" style="323" bestFit="1" customWidth="1"/>
    <col min="9241" max="9241" width="13.85546875" style="323" customWidth="1"/>
    <col min="9242" max="9242" width="13.85546875" style="323" bestFit="1" customWidth="1"/>
    <col min="9243" max="9243" width="13.85546875" style="323" customWidth="1"/>
    <col min="9244" max="9244" width="13.85546875" style="323" bestFit="1" customWidth="1"/>
    <col min="9245" max="9245" width="13.85546875" style="323" customWidth="1"/>
    <col min="9246" max="9246" width="13.85546875" style="323" bestFit="1" customWidth="1"/>
    <col min="9247" max="9247" width="13.85546875" style="323" customWidth="1"/>
    <col min="9248" max="9248" width="13.85546875" style="323" bestFit="1" customWidth="1"/>
    <col min="9249" max="9249" width="13.85546875" style="323" customWidth="1"/>
    <col min="9250" max="9250" width="13.85546875" style="323" bestFit="1" customWidth="1"/>
    <col min="9251" max="9251" width="13.85546875" style="323" customWidth="1"/>
    <col min="9252" max="9252" width="13.85546875" style="323" bestFit="1" customWidth="1"/>
    <col min="9253" max="9253" width="13.85546875" style="323" customWidth="1"/>
    <col min="9254" max="9254" width="13.85546875" style="323" bestFit="1" customWidth="1"/>
    <col min="9255" max="9255" width="13.85546875" style="323" customWidth="1"/>
    <col min="9256" max="9256" width="13.85546875" style="323" bestFit="1" customWidth="1"/>
    <col min="9257" max="9257" width="13.85546875" style="323" customWidth="1"/>
    <col min="9258" max="9258" width="13.85546875" style="323" bestFit="1" customWidth="1"/>
    <col min="9259" max="9259" width="13.85546875" style="323" customWidth="1"/>
    <col min="9260" max="9260" width="13.85546875" style="323" bestFit="1" customWidth="1"/>
    <col min="9261" max="9261" width="13.85546875" style="323" customWidth="1"/>
    <col min="9262" max="9262" width="13.85546875" style="323" bestFit="1" customWidth="1"/>
    <col min="9263" max="9263" width="13.85546875" style="323" customWidth="1"/>
    <col min="9264" max="9264" width="13.85546875" style="323" bestFit="1" customWidth="1"/>
    <col min="9265" max="9265" width="13.85546875" style="323" customWidth="1"/>
    <col min="9266" max="9266" width="13.85546875" style="323" bestFit="1" customWidth="1"/>
    <col min="9267" max="9267" width="13.85546875" style="323" customWidth="1"/>
    <col min="9268" max="9268" width="13.85546875" style="323" bestFit="1" customWidth="1"/>
    <col min="9269" max="9269" width="13.85546875" style="323" customWidth="1"/>
    <col min="9270" max="9270" width="13.85546875" style="323" bestFit="1" customWidth="1"/>
    <col min="9271" max="9271" width="13.85546875" style="323" customWidth="1"/>
    <col min="9272" max="9272" width="13.85546875" style="323" bestFit="1" customWidth="1"/>
    <col min="9273" max="9273" width="13.85546875" style="323" customWidth="1"/>
    <col min="9274" max="9274" width="13.85546875" style="323" bestFit="1" customWidth="1"/>
    <col min="9275" max="9275" width="13.85546875" style="323" customWidth="1"/>
    <col min="9276" max="9276" width="13.85546875" style="323" bestFit="1" customWidth="1"/>
    <col min="9277" max="9277" width="13.85546875" style="323" customWidth="1"/>
    <col min="9278" max="9278" width="13.85546875" style="323" bestFit="1" customWidth="1"/>
    <col min="9279" max="9279" width="13.85546875" style="323" customWidth="1"/>
    <col min="9280" max="9280" width="13.85546875" style="323" bestFit="1" customWidth="1"/>
    <col min="9281" max="9281" width="13.85546875" style="323" customWidth="1"/>
    <col min="9282" max="9282" width="13.85546875" style="323" bestFit="1" customWidth="1"/>
    <col min="928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9" width="11.42578125" style="323" customWidth="1"/>
    <col min="9480" max="9480" width="10.85546875" style="323" bestFit="1" customWidth="1"/>
    <col min="9481" max="9481" width="10.85546875" style="323" customWidth="1"/>
    <col min="9482" max="9482" width="10.85546875" style="323" bestFit="1" customWidth="1"/>
    <col min="9483" max="9483" width="10.85546875" style="323" customWidth="1"/>
    <col min="9484" max="9484" width="11.5703125" style="323" bestFit="1" customWidth="1"/>
    <col min="9485" max="9485" width="11.5703125" style="323" customWidth="1"/>
    <col min="9486" max="9486" width="11.5703125" style="323" bestFit="1" customWidth="1"/>
    <col min="9487" max="9487" width="11.5703125" style="323" customWidth="1"/>
    <col min="9488" max="9488" width="11.5703125" style="323" bestFit="1" customWidth="1"/>
    <col min="9489" max="9489" width="11.5703125" style="323" customWidth="1"/>
    <col min="9490" max="9490" width="11.5703125" style="323" bestFit="1" customWidth="1"/>
    <col min="9491" max="9491" width="11.5703125" style="323" customWidth="1"/>
    <col min="9492" max="9492" width="11.5703125" style="323" bestFit="1" customWidth="1"/>
    <col min="9493" max="9493" width="11.5703125" style="323" customWidth="1"/>
    <col min="9494" max="9494" width="11.5703125" style="323" bestFit="1" customWidth="1"/>
    <col min="9495" max="9495" width="11.5703125" style="323" customWidth="1"/>
    <col min="9496" max="9496" width="13.85546875" style="323" bestFit="1" customWidth="1"/>
    <col min="9497" max="9497" width="13.85546875" style="323" customWidth="1"/>
    <col min="9498" max="9498" width="13.85546875" style="323" bestFit="1" customWidth="1"/>
    <col min="9499" max="9499" width="13.85546875" style="323" customWidth="1"/>
    <col min="9500" max="9500" width="13.85546875" style="323" bestFit="1" customWidth="1"/>
    <col min="9501" max="9501" width="13.85546875" style="323" customWidth="1"/>
    <col min="9502" max="9502" width="13.85546875" style="323" bestFit="1" customWidth="1"/>
    <col min="9503" max="9503" width="13.85546875" style="323" customWidth="1"/>
    <col min="9504" max="9504" width="13.85546875" style="323" bestFit="1" customWidth="1"/>
    <col min="9505" max="9505" width="13.85546875" style="323" customWidth="1"/>
    <col min="9506" max="9506" width="13.85546875" style="323" bestFit="1" customWidth="1"/>
    <col min="9507" max="9507" width="13.85546875" style="323" customWidth="1"/>
    <col min="9508" max="9508" width="13.85546875" style="323" bestFit="1" customWidth="1"/>
    <col min="9509" max="9509" width="13.85546875" style="323" customWidth="1"/>
    <col min="9510" max="9510" width="13.85546875" style="323" bestFit="1" customWidth="1"/>
    <col min="9511" max="9511" width="13.85546875" style="323" customWidth="1"/>
    <col min="9512" max="9512" width="13.85546875" style="323" bestFit="1" customWidth="1"/>
    <col min="9513" max="9513" width="13.85546875" style="323" customWidth="1"/>
    <col min="9514" max="9514" width="13.85546875" style="323" bestFit="1" customWidth="1"/>
    <col min="9515" max="9515" width="13.85546875" style="323" customWidth="1"/>
    <col min="9516" max="9516" width="13.85546875" style="323" bestFit="1" customWidth="1"/>
    <col min="9517" max="9517" width="13.85546875" style="323" customWidth="1"/>
    <col min="9518" max="9518" width="13.85546875" style="323" bestFit="1" customWidth="1"/>
    <col min="9519" max="9519" width="13.85546875" style="323" customWidth="1"/>
    <col min="9520" max="9520" width="13.85546875" style="323" bestFit="1" customWidth="1"/>
    <col min="9521" max="9521" width="13.85546875" style="323" customWidth="1"/>
    <col min="9522" max="9522" width="13.85546875" style="323" bestFit="1" customWidth="1"/>
    <col min="9523" max="9523" width="13.85546875" style="323" customWidth="1"/>
    <col min="9524" max="9524" width="13.85546875" style="323" bestFit="1" customWidth="1"/>
    <col min="9525" max="9525" width="13.85546875" style="323" customWidth="1"/>
    <col min="9526" max="9526" width="13.85546875" style="323" bestFit="1" customWidth="1"/>
    <col min="9527" max="9527" width="13.85546875" style="323" customWidth="1"/>
    <col min="9528" max="9528" width="13.85546875" style="323" bestFit="1" customWidth="1"/>
    <col min="9529" max="9529" width="13.85546875" style="323" customWidth="1"/>
    <col min="9530" max="9530" width="13.85546875" style="323" bestFit="1" customWidth="1"/>
    <col min="9531" max="9531" width="13.85546875" style="323" customWidth="1"/>
    <col min="9532" max="9532" width="13.85546875" style="323" bestFit="1" customWidth="1"/>
    <col min="9533" max="9533" width="13.85546875" style="323" customWidth="1"/>
    <col min="9534" max="9534" width="13.85546875" style="323" bestFit="1" customWidth="1"/>
    <col min="9535" max="9535" width="13.85546875" style="323" customWidth="1"/>
    <col min="9536" max="9536" width="13.85546875" style="323" bestFit="1" customWidth="1"/>
    <col min="9537" max="9537" width="13.85546875" style="323" customWidth="1"/>
    <col min="9538" max="9538" width="13.85546875" style="323" bestFit="1" customWidth="1"/>
    <col min="953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5" width="11.42578125" style="323" customWidth="1"/>
    <col min="9736" max="9736" width="10.85546875" style="323" bestFit="1" customWidth="1"/>
    <col min="9737" max="9737" width="10.85546875" style="323" customWidth="1"/>
    <col min="9738" max="9738" width="10.85546875" style="323" bestFit="1" customWidth="1"/>
    <col min="9739" max="9739" width="10.85546875" style="323" customWidth="1"/>
    <col min="9740" max="9740" width="11.5703125" style="323" bestFit="1" customWidth="1"/>
    <col min="9741" max="9741" width="11.5703125" style="323" customWidth="1"/>
    <col min="9742" max="9742" width="11.5703125" style="323" bestFit="1" customWidth="1"/>
    <col min="9743" max="9743" width="11.5703125" style="323" customWidth="1"/>
    <col min="9744" max="9744" width="11.5703125" style="323" bestFit="1" customWidth="1"/>
    <col min="9745" max="9745" width="11.5703125" style="323" customWidth="1"/>
    <col min="9746" max="9746" width="11.5703125" style="323" bestFit="1" customWidth="1"/>
    <col min="9747" max="9747" width="11.5703125" style="323" customWidth="1"/>
    <col min="9748" max="9748" width="11.5703125" style="323" bestFit="1" customWidth="1"/>
    <col min="9749" max="9749" width="11.5703125" style="323" customWidth="1"/>
    <col min="9750" max="9750" width="11.5703125" style="323" bestFit="1" customWidth="1"/>
    <col min="9751" max="9751" width="11.5703125" style="323" customWidth="1"/>
    <col min="9752" max="9752" width="13.85546875" style="323" bestFit="1" customWidth="1"/>
    <col min="9753" max="9753" width="13.85546875" style="323" customWidth="1"/>
    <col min="9754" max="9754" width="13.85546875" style="323" bestFit="1" customWidth="1"/>
    <col min="9755" max="9755" width="13.85546875" style="323" customWidth="1"/>
    <col min="9756" max="9756" width="13.85546875" style="323" bestFit="1" customWidth="1"/>
    <col min="9757" max="9757" width="13.85546875" style="323" customWidth="1"/>
    <col min="9758" max="9758" width="13.85546875" style="323" bestFit="1" customWidth="1"/>
    <col min="9759" max="9759" width="13.85546875" style="323" customWidth="1"/>
    <col min="9760" max="9760" width="13.85546875" style="323" bestFit="1" customWidth="1"/>
    <col min="9761" max="9761" width="13.85546875" style="323" customWidth="1"/>
    <col min="9762" max="9762" width="13.85546875" style="323" bestFit="1" customWidth="1"/>
    <col min="9763" max="9763" width="13.85546875" style="323" customWidth="1"/>
    <col min="9764" max="9764" width="13.85546875" style="323" bestFit="1" customWidth="1"/>
    <col min="9765" max="9765" width="13.85546875" style="323" customWidth="1"/>
    <col min="9766" max="9766" width="13.85546875" style="323" bestFit="1" customWidth="1"/>
    <col min="9767" max="9767" width="13.85546875" style="323" customWidth="1"/>
    <col min="9768" max="9768" width="13.85546875" style="323" bestFit="1" customWidth="1"/>
    <col min="9769" max="9769" width="13.85546875" style="323" customWidth="1"/>
    <col min="9770" max="9770" width="13.85546875" style="323" bestFit="1" customWidth="1"/>
    <col min="9771" max="9771" width="13.85546875" style="323" customWidth="1"/>
    <col min="9772" max="9772" width="13.85546875" style="323" bestFit="1" customWidth="1"/>
    <col min="9773" max="9773" width="13.85546875" style="323" customWidth="1"/>
    <col min="9774" max="9774" width="13.85546875" style="323" bestFit="1" customWidth="1"/>
    <col min="9775" max="9775" width="13.85546875" style="323" customWidth="1"/>
    <col min="9776" max="9776" width="13.85546875" style="323" bestFit="1" customWidth="1"/>
    <col min="9777" max="9777" width="13.85546875" style="323" customWidth="1"/>
    <col min="9778" max="9778" width="13.85546875" style="323" bestFit="1" customWidth="1"/>
    <col min="9779" max="9779" width="13.85546875" style="323" customWidth="1"/>
    <col min="9780" max="9780" width="13.85546875" style="323" bestFit="1" customWidth="1"/>
    <col min="9781" max="9781" width="13.85546875" style="323" customWidth="1"/>
    <col min="9782" max="9782" width="13.85546875" style="323" bestFit="1" customWidth="1"/>
    <col min="9783" max="9783" width="13.85546875" style="323" customWidth="1"/>
    <col min="9784" max="9784" width="13.85546875" style="323" bestFit="1" customWidth="1"/>
    <col min="9785" max="9785" width="13.85546875" style="323" customWidth="1"/>
    <col min="9786" max="9786" width="13.85546875" style="323" bestFit="1" customWidth="1"/>
    <col min="9787" max="9787" width="13.85546875" style="323" customWidth="1"/>
    <col min="9788" max="9788" width="13.85546875" style="323" bestFit="1" customWidth="1"/>
    <col min="9789" max="9789" width="13.85546875" style="323" customWidth="1"/>
    <col min="9790" max="9790" width="13.85546875" style="323" bestFit="1" customWidth="1"/>
    <col min="9791" max="9791" width="13.85546875" style="323" customWidth="1"/>
    <col min="9792" max="9792" width="13.85546875" style="323" bestFit="1" customWidth="1"/>
    <col min="9793" max="9793" width="13.85546875" style="323" customWidth="1"/>
    <col min="9794" max="9794" width="13.85546875" style="323" bestFit="1" customWidth="1"/>
    <col min="979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1" width="11.42578125" style="323" customWidth="1"/>
    <col min="9992" max="9992" width="10.85546875" style="323" bestFit="1" customWidth="1"/>
    <col min="9993" max="9993" width="10.85546875" style="323" customWidth="1"/>
    <col min="9994" max="9994" width="10.85546875" style="323" bestFit="1" customWidth="1"/>
    <col min="9995" max="9995" width="10.85546875" style="323" customWidth="1"/>
    <col min="9996" max="9996" width="11.5703125" style="323" bestFit="1" customWidth="1"/>
    <col min="9997" max="9997" width="11.5703125" style="323" customWidth="1"/>
    <col min="9998" max="9998" width="11.5703125" style="323" bestFit="1" customWidth="1"/>
    <col min="9999" max="9999" width="11.5703125" style="323" customWidth="1"/>
    <col min="10000" max="10000" width="11.5703125" style="323" bestFit="1" customWidth="1"/>
    <col min="10001" max="10001" width="11.5703125" style="323" customWidth="1"/>
    <col min="10002" max="10002" width="11.5703125" style="323" bestFit="1" customWidth="1"/>
    <col min="10003" max="10003" width="11.5703125" style="323" customWidth="1"/>
    <col min="10004" max="10004" width="11.5703125" style="323" bestFit="1" customWidth="1"/>
    <col min="10005" max="10005" width="11.5703125" style="323" customWidth="1"/>
    <col min="10006" max="10006" width="11.5703125" style="323" bestFit="1" customWidth="1"/>
    <col min="10007" max="10007" width="11.5703125" style="323" customWidth="1"/>
    <col min="10008" max="10008" width="13.85546875" style="323" bestFit="1" customWidth="1"/>
    <col min="10009" max="10009" width="13.85546875" style="323" customWidth="1"/>
    <col min="10010" max="10010" width="13.85546875" style="323" bestFit="1" customWidth="1"/>
    <col min="10011" max="10011" width="13.85546875" style="323" customWidth="1"/>
    <col min="10012" max="10012" width="13.85546875" style="323" bestFit="1" customWidth="1"/>
    <col min="10013" max="10013" width="13.85546875" style="323" customWidth="1"/>
    <col min="10014" max="10014" width="13.85546875" style="323" bestFit="1" customWidth="1"/>
    <col min="10015" max="10015" width="13.85546875" style="323" customWidth="1"/>
    <col min="10016" max="10016" width="13.85546875" style="323" bestFit="1" customWidth="1"/>
    <col min="10017" max="10017" width="13.85546875" style="323" customWidth="1"/>
    <col min="10018" max="10018" width="13.85546875" style="323" bestFit="1" customWidth="1"/>
    <col min="10019" max="10019" width="13.85546875" style="323" customWidth="1"/>
    <col min="10020" max="10020" width="13.85546875" style="323" bestFit="1" customWidth="1"/>
    <col min="10021" max="10021" width="13.85546875" style="323" customWidth="1"/>
    <col min="10022" max="10022" width="13.85546875" style="323" bestFit="1" customWidth="1"/>
    <col min="10023" max="10023" width="13.85546875" style="323" customWidth="1"/>
    <col min="10024" max="10024" width="13.85546875" style="323" bestFit="1" customWidth="1"/>
    <col min="10025" max="10025" width="13.85546875" style="323" customWidth="1"/>
    <col min="10026" max="10026" width="13.85546875" style="323" bestFit="1" customWidth="1"/>
    <col min="10027" max="10027" width="13.85546875" style="323" customWidth="1"/>
    <col min="10028" max="10028" width="13.85546875" style="323" bestFit="1" customWidth="1"/>
    <col min="10029" max="10029" width="13.85546875" style="323" customWidth="1"/>
    <col min="10030" max="10030" width="13.85546875" style="323" bestFit="1" customWidth="1"/>
    <col min="10031" max="10031" width="13.85546875" style="323" customWidth="1"/>
    <col min="10032" max="10032" width="13.85546875" style="323" bestFit="1" customWidth="1"/>
    <col min="10033" max="10033" width="13.85546875" style="323" customWidth="1"/>
    <col min="10034" max="10034" width="13.85546875" style="323" bestFit="1" customWidth="1"/>
    <col min="10035" max="10035" width="13.85546875" style="323" customWidth="1"/>
    <col min="10036" max="10036" width="13.85546875" style="323" bestFit="1" customWidth="1"/>
    <col min="10037" max="10037" width="13.85546875" style="323" customWidth="1"/>
    <col min="10038" max="10038" width="13.85546875" style="323" bestFit="1" customWidth="1"/>
    <col min="10039" max="10039" width="13.85546875" style="323" customWidth="1"/>
    <col min="10040" max="10040" width="13.85546875" style="323" bestFit="1" customWidth="1"/>
    <col min="10041" max="10041" width="13.85546875" style="323" customWidth="1"/>
    <col min="10042" max="10042" width="13.85546875" style="323" bestFit="1" customWidth="1"/>
    <col min="10043" max="10043" width="13.85546875" style="323" customWidth="1"/>
    <col min="10044" max="10044" width="13.85546875" style="323" bestFit="1" customWidth="1"/>
    <col min="10045" max="10045" width="13.85546875" style="323" customWidth="1"/>
    <col min="10046" max="10046" width="13.85546875" style="323" bestFit="1" customWidth="1"/>
    <col min="10047" max="10047" width="13.85546875" style="323" customWidth="1"/>
    <col min="10048" max="10048" width="13.85546875" style="323" bestFit="1" customWidth="1"/>
    <col min="10049" max="10049" width="13.85546875" style="323" customWidth="1"/>
    <col min="10050" max="10050" width="13.85546875" style="323" bestFit="1" customWidth="1"/>
    <col min="1005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7" width="11.42578125" style="323" customWidth="1"/>
    <col min="10248" max="10248" width="10.85546875" style="323" bestFit="1" customWidth="1"/>
    <col min="10249" max="10249" width="10.85546875" style="323" customWidth="1"/>
    <col min="10250" max="10250" width="10.85546875" style="323" bestFit="1" customWidth="1"/>
    <col min="10251" max="10251" width="10.85546875" style="323" customWidth="1"/>
    <col min="10252" max="10252" width="11.5703125" style="323" bestFit="1" customWidth="1"/>
    <col min="10253" max="10253" width="11.5703125" style="323" customWidth="1"/>
    <col min="10254" max="10254" width="11.5703125" style="323" bestFit="1" customWidth="1"/>
    <col min="10255" max="10255" width="11.5703125" style="323" customWidth="1"/>
    <col min="10256" max="10256" width="11.5703125" style="323" bestFit="1" customWidth="1"/>
    <col min="10257" max="10257" width="11.5703125" style="323" customWidth="1"/>
    <col min="10258" max="10258" width="11.5703125" style="323" bestFit="1" customWidth="1"/>
    <col min="10259" max="10259" width="11.5703125" style="323" customWidth="1"/>
    <col min="10260" max="10260" width="11.5703125" style="323" bestFit="1" customWidth="1"/>
    <col min="10261" max="10261" width="11.5703125" style="323" customWidth="1"/>
    <col min="10262" max="10262" width="11.5703125" style="323" bestFit="1" customWidth="1"/>
    <col min="10263" max="10263" width="11.5703125" style="323" customWidth="1"/>
    <col min="10264" max="10264" width="13.85546875" style="323" bestFit="1" customWidth="1"/>
    <col min="10265" max="10265" width="13.85546875" style="323" customWidth="1"/>
    <col min="10266" max="10266" width="13.85546875" style="323" bestFit="1" customWidth="1"/>
    <col min="10267" max="10267" width="13.85546875" style="323" customWidth="1"/>
    <col min="10268" max="10268" width="13.85546875" style="323" bestFit="1" customWidth="1"/>
    <col min="10269" max="10269" width="13.85546875" style="323" customWidth="1"/>
    <col min="10270" max="10270" width="13.85546875" style="323" bestFit="1" customWidth="1"/>
    <col min="10271" max="10271" width="13.85546875" style="323" customWidth="1"/>
    <col min="10272" max="10272" width="13.85546875" style="323" bestFit="1" customWidth="1"/>
    <col min="10273" max="10273" width="13.85546875" style="323" customWidth="1"/>
    <col min="10274" max="10274" width="13.85546875" style="323" bestFit="1" customWidth="1"/>
    <col min="10275" max="10275" width="13.85546875" style="323" customWidth="1"/>
    <col min="10276" max="10276" width="13.85546875" style="323" bestFit="1" customWidth="1"/>
    <col min="10277" max="10277" width="13.85546875" style="323" customWidth="1"/>
    <col min="10278" max="10278" width="13.85546875" style="323" bestFit="1" customWidth="1"/>
    <col min="10279" max="10279" width="13.85546875" style="323" customWidth="1"/>
    <col min="10280" max="10280" width="13.85546875" style="323" bestFit="1" customWidth="1"/>
    <col min="10281" max="10281" width="13.85546875" style="323" customWidth="1"/>
    <col min="10282" max="10282" width="13.85546875" style="323" bestFit="1" customWidth="1"/>
    <col min="10283" max="10283" width="13.85546875" style="323" customWidth="1"/>
    <col min="10284" max="10284" width="13.85546875" style="323" bestFit="1" customWidth="1"/>
    <col min="10285" max="10285" width="13.85546875" style="323" customWidth="1"/>
    <col min="10286" max="10286" width="13.85546875" style="323" bestFit="1" customWidth="1"/>
    <col min="10287" max="10287" width="13.85546875" style="323" customWidth="1"/>
    <col min="10288" max="10288" width="13.85546875" style="323" bestFit="1" customWidth="1"/>
    <col min="10289" max="10289" width="13.85546875" style="323" customWidth="1"/>
    <col min="10290" max="10290" width="13.85546875" style="323" bestFit="1" customWidth="1"/>
    <col min="10291" max="10291" width="13.85546875" style="323" customWidth="1"/>
    <col min="10292" max="10292" width="13.85546875" style="323" bestFit="1" customWidth="1"/>
    <col min="10293" max="10293" width="13.85546875" style="323" customWidth="1"/>
    <col min="10294" max="10294" width="13.85546875" style="323" bestFit="1" customWidth="1"/>
    <col min="10295" max="10295" width="13.85546875" style="323" customWidth="1"/>
    <col min="10296" max="10296" width="13.85546875" style="323" bestFit="1" customWidth="1"/>
    <col min="10297" max="10297" width="13.85546875" style="323" customWidth="1"/>
    <col min="10298" max="10298" width="13.85546875" style="323" bestFit="1" customWidth="1"/>
    <col min="10299" max="10299" width="13.85546875" style="323" customWidth="1"/>
    <col min="10300" max="10300" width="13.85546875" style="323" bestFit="1" customWidth="1"/>
    <col min="10301" max="10301" width="13.85546875" style="323" customWidth="1"/>
    <col min="10302" max="10302" width="13.85546875" style="323" bestFit="1" customWidth="1"/>
    <col min="10303" max="10303" width="13.85546875" style="323" customWidth="1"/>
    <col min="10304" max="10304" width="13.85546875" style="323" bestFit="1" customWidth="1"/>
    <col min="10305" max="10305" width="13.85546875" style="323" customWidth="1"/>
    <col min="10306" max="10306" width="13.85546875" style="323" bestFit="1" customWidth="1"/>
    <col min="1030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3" width="11.42578125" style="323" customWidth="1"/>
    <col min="10504" max="10504" width="10.85546875" style="323" bestFit="1" customWidth="1"/>
    <col min="10505" max="10505" width="10.85546875" style="323" customWidth="1"/>
    <col min="10506" max="10506" width="10.85546875" style="323" bestFit="1" customWidth="1"/>
    <col min="10507" max="10507" width="10.85546875" style="323" customWidth="1"/>
    <col min="10508" max="10508" width="11.5703125" style="323" bestFit="1" customWidth="1"/>
    <col min="10509" max="10509" width="11.5703125" style="323" customWidth="1"/>
    <col min="10510" max="10510" width="11.5703125" style="323" bestFit="1" customWidth="1"/>
    <col min="10511" max="10511" width="11.5703125" style="323" customWidth="1"/>
    <col min="10512" max="10512" width="11.5703125" style="323" bestFit="1" customWidth="1"/>
    <col min="10513" max="10513" width="11.5703125" style="323" customWidth="1"/>
    <col min="10514" max="10514" width="11.5703125" style="323" bestFit="1" customWidth="1"/>
    <col min="10515" max="10515" width="11.5703125" style="323" customWidth="1"/>
    <col min="10516" max="10516" width="11.5703125" style="323" bestFit="1" customWidth="1"/>
    <col min="10517" max="10517" width="11.5703125" style="323" customWidth="1"/>
    <col min="10518" max="10518" width="11.5703125" style="323" bestFit="1" customWidth="1"/>
    <col min="10519" max="10519" width="11.5703125" style="323" customWidth="1"/>
    <col min="10520" max="10520" width="13.85546875" style="323" bestFit="1" customWidth="1"/>
    <col min="10521" max="10521" width="13.85546875" style="323" customWidth="1"/>
    <col min="10522" max="10522" width="13.85546875" style="323" bestFit="1" customWidth="1"/>
    <col min="10523" max="10523" width="13.85546875" style="323" customWidth="1"/>
    <col min="10524" max="10524" width="13.85546875" style="323" bestFit="1" customWidth="1"/>
    <col min="10525" max="10525" width="13.85546875" style="323" customWidth="1"/>
    <col min="10526" max="10526" width="13.85546875" style="323" bestFit="1" customWidth="1"/>
    <col min="10527" max="10527" width="13.85546875" style="323" customWidth="1"/>
    <col min="10528" max="10528" width="13.85546875" style="323" bestFit="1" customWidth="1"/>
    <col min="10529" max="10529" width="13.85546875" style="323" customWidth="1"/>
    <col min="10530" max="10530" width="13.85546875" style="323" bestFit="1" customWidth="1"/>
    <col min="10531" max="10531" width="13.85546875" style="323" customWidth="1"/>
    <col min="10532" max="10532" width="13.85546875" style="323" bestFit="1" customWidth="1"/>
    <col min="10533" max="10533" width="13.85546875" style="323" customWidth="1"/>
    <col min="10534" max="10534" width="13.85546875" style="323" bestFit="1" customWidth="1"/>
    <col min="10535" max="10535" width="13.85546875" style="323" customWidth="1"/>
    <col min="10536" max="10536" width="13.85546875" style="323" bestFit="1" customWidth="1"/>
    <col min="10537" max="10537" width="13.85546875" style="323" customWidth="1"/>
    <col min="10538" max="10538" width="13.85546875" style="323" bestFit="1" customWidth="1"/>
    <col min="10539" max="10539" width="13.85546875" style="323" customWidth="1"/>
    <col min="10540" max="10540" width="13.85546875" style="323" bestFit="1" customWidth="1"/>
    <col min="10541" max="10541" width="13.85546875" style="323" customWidth="1"/>
    <col min="10542" max="10542" width="13.85546875" style="323" bestFit="1" customWidth="1"/>
    <col min="10543" max="10543" width="13.85546875" style="323" customWidth="1"/>
    <col min="10544" max="10544" width="13.85546875" style="323" bestFit="1" customWidth="1"/>
    <col min="10545" max="10545" width="13.85546875" style="323" customWidth="1"/>
    <col min="10546" max="10546" width="13.85546875" style="323" bestFit="1" customWidth="1"/>
    <col min="10547" max="10547" width="13.85546875" style="323" customWidth="1"/>
    <col min="10548" max="10548" width="13.85546875" style="323" bestFit="1" customWidth="1"/>
    <col min="10549" max="10549" width="13.85546875" style="323" customWidth="1"/>
    <col min="10550" max="10550" width="13.85546875" style="323" bestFit="1" customWidth="1"/>
    <col min="10551" max="10551" width="13.85546875" style="323" customWidth="1"/>
    <col min="10552" max="10552" width="13.85546875" style="323" bestFit="1" customWidth="1"/>
    <col min="10553" max="10553" width="13.85546875" style="323" customWidth="1"/>
    <col min="10554" max="10554" width="13.85546875" style="323" bestFit="1" customWidth="1"/>
    <col min="10555" max="10555" width="13.85546875" style="323" customWidth="1"/>
    <col min="10556" max="10556" width="13.85546875" style="323" bestFit="1" customWidth="1"/>
    <col min="10557" max="10557" width="13.85546875" style="323" customWidth="1"/>
    <col min="10558" max="10558" width="13.85546875" style="323" bestFit="1" customWidth="1"/>
    <col min="10559" max="10559" width="13.85546875" style="323" customWidth="1"/>
    <col min="10560" max="10560" width="13.85546875" style="323" bestFit="1" customWidth="1"/>
    <col min="10561" max="10561" width="13.85546875" style="323" customWidth="1"/>
    <col min="10562" max="10562" width="13.85546875" style="323" bestFit="1" customWidth="1"/>
    <col min="1056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9" width="11.42578125" style="323" customWidth="1"/>
    <col min="10760" max="10760" width="10.85546875" style="323" bestFit="1" customWidth="1"/>
    <col min="10761" max="10761" width="10.85546875" style="323" customWidth="1"/>
    <col min="10762" max="10762" width="10.85546875" style="323" bestFit="1" customWidth="1"/>
    <col min="10763" max="10763" width="10.85546875" style="323" customWidth="1"/>
    <col min="10764" max="10764" width="11.5703125" style="323" bestFit="1" customWidth="1"/>
    <col min="10765" max="10765" width="11.5703125" style="323" customWidth="1"/>
    <col min="10766" max="10766" width="11.5703125" style="323" bestFit="1" customWidth="1"/>
    <col min="10767" max="10767" width="11.5703125" style="323" customWidth="1"/>
    <col min="10768" max="10768" width="11.5703125" style="323" bestFit="1" customWidth="1"/>
    <col min="10769" max="10769" width="11.5703125" style="323" customWidth="1"/>
    <col min="10770" max="10770" width="11.5703125" style="323" bestFit="1" customWidth="1"/>
    <col min="10771" max="10771" width="11.5703125" style="323" customWidth="1"/>
    <col min="10772" max="10772" width="11.5703125" style="323" bestFit="1" customWidth="1"/>
    <col min="10773" max="10773" width="11.5703125" style="323" customWidth="1"/>
    <col min="10774" max="10774" width="11.5703125" style="323" bestFit="1" customWidth="1"/>
    <col min="10775" max="10775" width="11.5703125" style="323" customWidth="1"/>
    <col min="10776" max="10776" width="13.85546875" style="323" bestFit="1" customWidth="1"/>
    <col min="10777" max="10777" width="13.85546875" style="323" customWidth="1"/>
    <col min="10778" max="10778" width="13.85546875" style="323" bestFit="1" customWidth="1"/>
    <col min="10779" max="10779" width="13.85546875" style="323" customWidth="1"/>
    <col min="10780" max="10780" width="13.85546875" style="323" bestFit="1" customWidth="1"/>
    <col min="10781" max="10781" width="13.85546875" style="323" customWidth="1"/>
    <col min="10782" max="10782" width="13.85546875" style="323" bestFit="1" customWidth="1"/>
    <col min="10783" max="10783" width="13.85546875" style="323" customWidth="1"/>
    <col min="10784" max="10784" width="13.85546875" style="323" bestFit="1" customWidth="1"/>
    <col min="10785" max="10785" width="13.85546875" style="323" customWidth="1"/>
    <col min="10786" max="10786" width="13.85546875" style="323" bestFit="1" customWidth="1"/>
    <col min="10787" max="10787" width="13.85546875" style="323" customWidth="1"/>
    <col min="10788" max="10788" width="13.85546875" style="323" bestFit="1" customWidth="1"/>
    <col min="10789" max="10789" width="13.85546875" style="323" customWidth="1"/>
    <col min="10790" max="10790" width="13.85546875" style="323" bestFit="1" customWidth="1"/>
    <col min="10791" max="10791" width="13.85546875" style="323" customWidth="1"/>
    <col min="10792" max="10792" width="13.85546875" style="323" bestFit="1" customWidth="1"/>
    <col min="10793" max="10793" width="13.85546875" style="323" customWidth="1"/>
    <col min="10794" max="10794" width="13.85546875" style="323" bestFit="1" customWidth="1"/>
    <col min="10795" max="10795" width="13.85546875" style="323" customWidth="1"/>
    <col min="10796" max="10796" width="13.85546875" style="323" bestFit="1" customWidth="1"/>
    <col min="10797" max="10797" width="13.85546875" style="323" customWidth="1"/>
    <col min="10798" max="10798" width="13.85546875" style="323" bestFit="1" customWidth="1"/>
    <col min="10799" max="10799" width="13.85546875" style="323" customWidth="1"/>
    <col min="10800" max="10800" width="13.85546875" style="323" bestFit="1" customWidth="1"/>
    <col min="10801" max="10801" width="13.85546875" style="323" customWidth="1"/>
    <col min="10802" max="10802" width="13.85546875" style="323" bestFit="1" customWidth="1"/>
    <col min="10803" max="10803" width="13.85546875" style="323" customWidth="1"/>
    <col min="10804" max="10804" width="13.85546875" style="323" bestFit="1" customWidth="1"/>
    <col min="10805" max="10805" width="13.85546875" style="323" customWidth="1"/>
    <col min="10806" max="10806" width="13.85546875" style="323" bestFit="1" customWidth="1"/>
    <col min="10807" max="10807" width="13.85546875" style="323" customWidth="1"/>
    <col min="10808" max="10808" width="13.85546875" style="323" bestFit="1" customWidth="1"/>
    <col min="10809" max="10809" width="13.85546875" style="323" customWidth="1"/>
    <col min="10810" max="10810" width="13.85546875" style="323" bestFit="1" customWidth="1"/>
    <col min="10811" max="10811" width="13.85546875" style="323" customWidth="1"/>
    <col min="10812" max="10812" width="13.85546875" style="323" bestFit="1" customWidth="1"/>
    <col min="10813" max="10813" width="13.85546875" style="323" customWidth="1"/>
    <col min="10814" max="10814" width="13.85546875" style="323" bestFit="1" customWidth="1"/>
    <col min="10815" max="10815" width="13.85546875" style="323" customWidth="1"/>
    <col min="10816" max="10816" width="13.85546875" style="323" bestFit="1" customWidth="1"/>
    <col min="10817" max="10817" width="13.85546875" style="323" customWidth="1"/>
    <col min="10818" max="10818" width="13.85546875" style="323" bestFit="1" customWidth="1"/>
    <col min="1081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5" width="11.42578125" style="323" customWidth="1"/>
    <col min="11016" max="11016" width="10.85546875" style="323" bestFit="1" customWidth="1"/>
    <col min="11017" max="11017" width="10.85546875" style="323" customWidth="1"/>
    <col min="11018" max="11018" width="10.85546875" style="323" bestFit="1" customWidth="1"/>
    <col min="11019" max="11019" width="10.85546875" style="323" customWidth="1"/>
    <col min="11020" max="11020" width="11.5703125" style="323" bestFit="1" customWidth="1"/>
    <col min="11021" max="11021" width="11.5703125" style="323" customWidth="1"/>
    <col min="11022" max="11022" width="11.5703125" style="323" bestFit="1" customWidth="1"/>
    <col min="11023" max="11023" width="11.5703125" style="323" customWidth="1"/>
    <col min="11024" max="11024" width="11.5703125" style="323" bestFit="1" customWidth="1"/>
    <col min="11025" max="11025" width="11.5703125" style="323" customWidth="1"/>
    <col min="11026" max="11026" width="11.5703125" style="323" bestFit="1" customWidth="1"/>
    <col min="11027" max="11027" width="11.5703125" style="323" customWidth="1"/>
    <col min="11028" max="11028" width="11.5703125" style="323" bestFit="1" customWidth="1"/>
    <col min="11029" max="11029" width="11.5703125" style="323" customWidth="1"/>
    <col min="11030" max="11030" width="11.5703125" style="323" bestFit="1" customWidth="1"/>
    <col min="11031" max="11031" width="11.5703125" style="323" customWidth="1"/>
    <col min="11032" max="11032" width="13.85546875" style="323" bestFit="1" customWidth="1"/>
    <col min="11033" max="11033" width="13.85546875" style="323" customWidth="1"/>
    <col min="11034" max="11034" width="13.85546875" style="323" bestFit="1" customWidth="1"/>
    <col min="11035" max="11035" width="13.85546875" style="323" customWidth="1"/>
    <col min="11036" max="11036" width="13.85546875" style="323" bestFit="1" customWidth="1"/>
    <col min="11037" max="11037" width="13.85546875" style="323" customWidth="1"/>
    <col min="11038" max="11038" width="13.85546875" style="323" bestFit="1" customWidth="1"/>
    <col min="11039" max="11039" width="13.85546875" style="323" customWidth="1"/>
    <col min="11040" max="11040" width="13.85546875" style="323" bestFit="1" customWidth="1"/>
    <col min="11041" max="11041" width="13.85546875" style="323" customWidth="1"/>
    <col min="11042" max="11042" width="13.85546875" style="323" bestFit="1" customWidth="1"/>
    <col min="11043" max="11043" width="13.85546875" style="323" customWidth="1"/>
    <col min="11044" max="11044" width="13.85546875" style="323" bestFit="1" customWidth="1"/>
    <col min="11045" max="11045" width="13.85546875" style="323" customWidth="1"/>
    <col min="11046" max="11046" width="13.85546875" style="323" bestFit="1" customWidth="1"/>
    <col min="11047" max="11047" width="13.85546875" style="323" customWidth="1"/>
    <col min="11048" max="11048" width="13.85546875" style="323" bestFit="1" customWidth="1"/>
    <col min="11049" max="11049" width="13.85546875" style="323" customWidth="1"/>
    <col min="11050" max="11050" width="13.85546875" style="323" bestFit="1" customWidth="1"/>
    <col min="11051" max="11051" width="13.85546875" style="323" customWidth="1"/>
    <col min="11052" max="11052" width="13.85546875" style="323" bestFit="1" customWidth="1"/>
    <col min="11053" max="11053" width="13.85546875" style="323" customWidth="1"/>
    <col min="11054" max="11054" width="13.85546875" style="323" bestFit="1" customWidth="1"/>
    <col min="11055" max="11055" width="13.85546875" style="323" customWidth="1"/>
    <col min="11056" max="11056" width="13.85546875" style="323" bestFit="1" customWidth="1"/>
    <col min="11057" max="11057" width="13.85546875" style="323" customWidth="1"/>
    <col min="11058" max="11058" width="13.85546875" style="323" bestFit="1" customWidth="1"/>
    <col min="11059" max="11059" width="13.85546875" style="323" customWidth="1"/>
    <col min="11060" max="11060" width="13.85546875" style="323" bestFit="1" customWidth="1"/>
    <col min="11061" max="11061" width="13.85546875" style="323" customWidth="1"/>
    <col min="11062" max="11062" width="13.85546875" style="323" bestFit="1" customWidth="1"/>
    <col min="11063" max="11063" width="13.85546875" style="323" customWidth="1"/>
    <col min="11064" max="11064" width="13.85546875" style="323" bestFit="1" customWidth="1"/>
    <col min="11065" max="11065" width="13.85546875" style="323" customWidth="1"/>
    <col min="11066" max="11066" width="13.85546875" style="323" bestFit="1" customWidth="1"/>
    <col min="11067" max="11067" width="13.85546875" style="323" customWidth="1"/>
    <col min="11068" max="11068" width="13.85546875" style="323" bestFit="1" customWidth="1"/>
    <col min="11069" max="11069" width="13.85546875" style="323" customWidth="1"/>
    <col min="11070" max="11070" width="13.85546875" style="323" bestFit="1" customWidth="1"/>
    <col min="11071" max="11071" width="13.85546875" style="323" customWidth="1"/>
    <col min="11072" max="11072" width="13.85546875" style="323" bestFit="1" customWidth="1"/>
    <col min="11073" max="11073" width="13.85546875" style="323" customWidth="1"/>
    <col min="11074" max="11074" width="13.85546875" style="323" bestFit="1" customWidth="1"/>
    <col min="1107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1" width="11.42578125" style="323" customWidth="1"/>
    <col min="11272" max="11272" width="10.85546875" style="323" bestFit="1" customWidth="1"/>
    <col min="11273" max="11273" width="10.85546875" style="323" customWidth="1"/>
    <col min="11274" max="11274" width="10.85546875" style="323" bestFit="1" customWidth="1"/>
    <col min="11275" max="11275" width="10.85546875" style="323" customWidth="1"/>
    <col min="11276" max="11276" width="11.5703125" style="323" bestFit="1" customWidth="1"/>
    <col min="11277" max="11277" width="11.5703125" style="323" customWidth="1"/>
    <col min="11278" max="11278" width="11.5703125" style="323" bestFit="1" customWidth="1"/>
    <col min="11279" max="11279" width="11.5703125" style="323" customWidth="1"/>
    <col min="11280" max="11280" width="11.5703125" style="323" bestFit="1" customWidth="1"/>
    <col min="11281" max="11281" width="11.5703125" style="323" customWidth="1"/>
    <col min="11282" max="11282" width="11.5703125" style="323" bestFit="1" customWidth="1"/>
    <col min="11283" max="11283" width="11.5703125" style="323" customWidth="1"/>
    <col min="11284" max="11284" width="11.5703125" style="323" bestFit="1" customWidth="1"/>
    <col min="11285" max="11285" width="11.5703125" style="323" customWidth="1"/>
    <col min="11286" max="11286" width="11.5703125" style="323" bestFit="1" customWidth="1"/>
    <col min="11287" max="11287" width="11.5703125" style="323" customWidth="1"/>
    <col min="11288" max="11288" width="13.85546875" style="323" bestFit="1" customWidth="1"/>
    <col min="11289" max="11289" width="13.85546875" style="323" customWidth="1"/>
    <col min="11290" max="11290" width="13.85546875" style="323" bestFit="1" customWidth="1"/>
    <col min="11291" max="11291" width="13.85546875" style="323" customWidth="1"/>
    <col min="11292" max="11292" width="13.85546875" style="323" bestFit="1" customWidth="1"/>
    <col min="11293" max="11293" width="13.85546875" style="323" customWidth="1"/>
    <col min="11294" max="11294" width="13.85546875" style="323" bestFit="1" customWidth="1"/>
    <col min="11295" max="11295" width="13.85546875" style="323" customWidth="1"/>
    <col min="11296" max="11296" width="13.85546875" style="323" bestFit="1" customWidth="1"/>
    <col min="11297" max="11297" width="13.85546875" style="323" customWidth="1"/>
    <col min="11298" max="11298" width="13.85546875" style="323" bestFit="1" customWidth="1"/>
    <col min="11299" max="11299" width="13.85546875" style="323" customWidth="1"/>
    <col min="11300" max="11300" width="13.85546875" style="323" bestFit="1" customWidth="1"/>
    <col min="11301" max="11301" width="13.85546875" style="323" customWidth="1"/>
    <col min="11302" max="11302" width="13.85546875" style="323" bestFit="1" customWidth="1"/>
    <col min="11303" max="11303" width="13.85546875" style="323" customWidth="1"/>
    <col min="11304" max="11304" width="13.85546875" style="323" bestFit="1" customWidth="1"/>
    <col min="11305" max="11305" width="13.85546875" style="323" customWidth="1"/>
    <col min="11306" max="11306" width="13.85546875" style="323" bestFit="1" customWidth="1"/>
    <col min="11307" max="11307" width="13.85546875" style="323" customWidth="1"/>
    <col min="11308" max="11308" width="13.85546875" style="323" bestFit="1" customWidth="1"/>
    <col min="11309" max="11309" width="13.85546875" style="323" customWidth="1"/>
    <col min="11310" max="11310" width="13.85546875" style="323" bestFit="1" customWidth="1"/>
    <col min="11311" max="11311" width="13.85546875" style="323" customWidth="1"/>
    <col min="11312" max="11312" width="13.85546875" style="323" bestFit="1" customWidth="1"/>
    <col min="11313" max="11313" width="13.85546875" style="323" customWidth="1"/>
    <col min="11314" max="11314" width="13.85546875" style="323" bestFit="1" customWidth="1"/>
    <col min="11315" max="11315" width="13.85546875" style="323" customWidth="1"/>
    <col min="11316" max="11316" width="13.85546875" style="323" bestFit="1" customWidth="1"/>
    <col min="11317" max="11317" width="13.85546875" style="323" customWidth="1"/>
    <col min="11318" max="11318" width="13.85546875" style="323" bestFit="1" customWidth="1"/>
    <col min="11319" max="11319" width="13.85546875" style="323" customWidth="1"/>
    <col min="11320" max="11320" width="13.85546875" style="323" bestFit="1" customWidth="1"/>
    <col min="11321" max="11321" width="13.85546875" style="323" customWidth="1"/>
    <col min="11322" max="11322" width="13.85546875" style="323" bestFit="1" customWidth="1"/>
    <col min="11323" max="11323" width="13.85546875" style="323" customWidth="1"/>
    <col min="11324" max="11324" width="13.85546875" style="323" bestFit="1" customWidth="1"/>
    <col min="11325" max="11325" width="13.85546875" style="323" customWidth="1"/>
    <col min="11326" max="11326" width="13.85546875" style="323" bestFit="1" customWidth="1"/>
    <col min="11327" max="11327" width="13.85546875" style="323" customWidth="1"/>
    <col min="11328" max="11328" width="13.85546875" style="323" bestFit="1" customWidth="1"/>
    <col min="11329" max="11329" width="13.85546875" style="323" customWidth="1"/>
    <col min="11330" max="11330" width="13.85546875" style="323" bestFit="1" customWidth="1"/>
    <col min="1133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7" width="11.42578125" style="323" customWidth="1"/>
    <col min="11528" max="11528" width="10.85546875" style="323" bestFit="1" customWidth="1"/>
    <col min="11529" max="11529" width="10.85546875" style="323" customWidth="1"/>
    <col min="11530" max="11530" width="10.85546875" style="323" bestFit="1" customWidth="1"/>
    <col min="11531" max="11531" width="10.85546875" style="323" customWidth="1"/>
    <col min="11532" max="11532" width="11.5703125" style="323" bestFit="1" customWidth="1"/>
    <col min="11533" max="11533" width="11.5703125" style="323" customWidth="1"/>
    <col min="11534" max="11534" width="11.5703125" style="323" bestFit="1" customWidth="1"/>
    <col min="11535" max="11535" width="11.5703125" style="323" customWidth="1"/>
    <col min="11536" max="11536" width="11.5703125" style="323" bestFit="1" customWidth="1"/>
    <col min="11537" max="11537" width="11.5703125" style="323" customWidth="1"/>
    <col min="11538" max="11538" width="11.5703125" style="323" bestFit="1" customWidth="1"/>
    <col min="11539" max="11539" width="11.5703125" style="323" customWidth="1"/>
    <col min="11540" max="11540" width="11.5703125" style="323" bestFit="1" customWidth="1"/>
    <col min="11541" max="11541" width="11.5703125" style="323" customWidth="1"/>
    <col min="11542" max="11542" width="11.5703125" style="323" bestFit="1" customWidth="1"/>
    <col min="11543" max="11543" width="11.5703125" style="323" customWidth="1"/>
    <col min="11544" max="11544" width="13.85546875" style="323" bestFit="1" customWidth="1"/>
    <col min="11545" max="11545" width="13.85546875" style="323" customWidth="1"/>
    <col min="11546" max="11546" width="13.85546875" style="323" bestFit="1" customWidth="1"/>
    <col min="11547" max="11547" width="13.85546875" style="323" customWidth="1"/>
    <col min="11548" max="11548" width="13.85546875" style="323" bestFit="1" customWidth="1"/>
    <col min="11549" max="11549" width="13.85546875" style="323" customWidth="1"/>
    <col min="11550" max="11550" width="13.85546875" style="323" bestFit="1" customWidth="1"/>
    <col min="11551" max="11551" width="13.85546875" style="323" customWidth="1"/>
    <col min="11552" max="11552" width="13.85546875" style="323" bestFit="1" customWidth="1"/>
    <col min="11553" max="11553" width="13.85546875" style="323" customWidth="1"/>
    <col min="11554" max="11554" width="13.85546875" style="323" bestFit="1" customWidth="1"/>
    <col min="11555" max="11555" width="13.85546875" style="323" customWidth="1"/>
    <col min="11556" max="11556" width="13.85546875" style="323" bestFit="1" customWidth="1"/>
    <col min="11557" max="11557" width="13.85546875" style="323" customWidth="1"/>
    <col min="11558" max="11558" width="13.85546875" style="323" bestFit="1" customWidth="1"/>
    <col min="11559" max="11559" width="13.85546875" style="323" customWidth="1"/>
    <col min="11560" max="11560" width="13.85546875" style="323" bestFit="1" customWidth="1"/>
    <col min="11561" max="11561" width="13.85546875" style="323" customWidth="1"/>
    <col min="11562" max="11562" width="13.85546875" style="323" bestFit="1" customWidth="1"/>
    <col min="11563" max="11563" width="13.85546875" style="323" customWidth="1"/>
    <col min="11564" max="11564" width="13.85546875" style="323" bestFit="1" customWidth="1"/>
    <col min="11565" max="11565" width="13.85546875" style="323" customWidth="1"/>
    <col min="11566" max="11566" width="13.85546875" style="323" bestFit="1" customWidth="1"/>
    <col min="11567" max="11567" width="13.85546875" style="323" customWidth="1"/>
    <col min="11568" max="11568" width="13.85546875" style="323" bestFit="1" customWidth="1"/>
    <col min="11569" max="11569" width="13.85546875" style="323" customWidth="1"/>
    <col min="11570" max="11570" width="13.85546875" style="323" bestFit="1" customWidth="1"/>
    <col min="11571" max="11571" width="13.85546875" style="323" customWidth="1"/>
    <col min="11572" max="11572" width="13.85546875" style="323" bestFit="1" customWidth="1"/>
    <col min="11573" max="11573" width="13.85546875" style="323" customWidth="1"/>
    <col min="11574" max="11574" width="13.85546875" style="323" bestFit="1" customWidth="1"/>
    <col min="11575" max="11575" width="13.85546875" style="323" customWidth="1"/>
    <col min="11576" max="11576" width="13.85546875" style="323" bestFit="1" customWidth="1"/>
    <col min="11577" max="11577" width="13.85546875" style="323" customWidth="1"/>
    <col min="11578" max="11578" width="13.85546875" style="323" bestFit="1" customWidth="1"/>
    <col min="11579" max="11579" width="13.85546875" style="323" customWidth="1"/>
    <col min="11580" max="11580" width="13.85546875" style="323" bestFit="1" customWidth="1"/>
    <col min="11581" max="11581" width="13.85546875" style="323" customWidth="1"/>
    <col min="11582" max="11582" width="13.85546875" style="323" bestFit="1" customWidth="1"/>
    <col min="11583" max="11583" width="13.85546875" style="323" customWidth="1"/>
    <col min="11584" max="11584" width="13.85546875" style="323" bestFit="1" customWidth="1"/>
    <col min="11585" max="11585" width="13.85546875" style="323" customWidth="1"/>
    <col min="11586" max="11586" width="13.85546875" style="323" bestFit="1" customWidth="1"/>
    <col min="1158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3" width="11.42578125" style="323" customWidth="1"/>
    <col min="11784" max="11784" width="10.85546875" style="323" bestFit="1" customWidth="1"/>
    <col min="11785" max="11785" width="10.85546875" style="323" customWidth="1"/>
    <col min="11786" max="11786" width="10.85546875" style="323" bestFit="1" customWidth="1"/>
    <col min="11787" max="11787" width="10.85546875" style="323" customWidth="1"/>
    <col min="11788" max="11788" width="11.5703125" style="323" bestFit="1" customWidth="1"/>
    <col min="11789" max="11789" width="11.5703125" style="323" customWidth="1"/>
    <col min="11790" max="11790" width="11.5703125" style="323" bestFit="1" customWidth="1"/>
    <col min="11791" max="11791" width="11.5703125" style="323" customWidth="1"/>
    <col min="11792" max="11792" width="11.5703125" style="323" bestFit="1" customWidth="1"/>
    <col min="11793" max="11793" width="11.5703125" style="323" customWidth="1"/>
    <col min="11794" max="11794" width="11.5703125" style="323" bestFit="1" customWidth="1"/>
    <col min="11795" max="11795" width="11.5703125" style="323" customWidth="1"/>
    <col min="11796" max="11796" width="11.5703125" style="323" bestFit="1" customWidth="1"/>
    <col min="11797" max="11797" width="11.5703125" style="323" customWidth="1"/>
    <col min="11798" max="11798" width="11.5703125" style="323" bestFit="1" customWidth="1"/>
    <col min="11799" max="11799" width="11.5703125" style="323" customWidth="1"/>
    <col min="11800" max="11800" width="13.85546875" style="323" bestFit="1" customWidth="1"/>
    <col min="11801" max="11801" width="13.85546875" style="323" customWidth="1"/>
    <col min="11802" max="11802" width="13.85546875" style="323" bestFit="1" customWidth="1"/>
    <col min="11803" max="11803" width="13.85546875" style="323" customWidth="1"/>
    <col min="11804" max="11804" width="13.85546875" style="323" bestFit="1" customWidth="1"/>
    <col min="11805" max="11805" width="13.85546875" style="323" customWidth="1"/>
    <col min="11806" max="11806" width="13.85546875" style="323" bestFit="1" customWidth="1"/>
    <col min="11807" max="11807" width="13.85546875" style="323" customWidth="1"/>
    <col min="11808" max="11808" width="13.85546875" style="323" bestFit="1" customWidth="1"/>
    <col min="11809" max="11809" width="13.85546875" style="323" customWidth="1"/>
    <col min="11810" max="11810" width="13.85546875" style="323" bestFit="1" customWidth="1"/>
    <col min="11811" max="11811" width="13.85546875" style="323" customWidth="1"/>
    <col min="11812" max="11812" width="13.85546875" style="323" bestFit="1" customWidth="1"/>
    <col min="11813" max="11813" width="13.85546875" style="323" customWidth="1"/>
    <col min="11814" max="11814" width="13.85546875" style="323" bestFit="1" customWidth="1"/>
    <col min="11815" max="11815" width="13.85546875" style="323" customWidth="1"/>
    <col min="11816" max="11816" width="13.85546875" style="323" bestFit="1" customWidth="1"/>
    <col min="11817" max="11817" width="13.85546875" style="323" customWidth="1"/>
    <col min="11818" max="11818" width="13.85546875" style="323" bestFit="1" customWidth="1"/>
    <col min="11819" max="11819" width="13.85546875" style="323" customWidth="1"/>
    <col min="11820" max="11820" width="13.85546875" style="323" bestFit="1" customWidth="1"/>
    <col min="11821" max="11821" width="13.85546875" style="323" customWidth="1"/>
    <col min="11822" max="11822" width="13.85546875" style="323" bestFit="1" customWidth="1"/>
    <col min="11823" max="11823" width="13.85546875" style="323" customWidth="1"/>
    <col min="11824" max="11824" width="13.85546875" style="323" bestFit="1" customWidth="1"/>
    <col min="11825" max="11825" width="13.85546875" style="323" customWidth="1"/>
    <col min="11826" max="11826" width="13.85546875" style="323" bestFit="1" customWidth="1"/>
    <col min="11827" max="11827" width="13.85546875" style="323" customWidth="1"/>
    <col min="11828" max="11828" width="13.85546875" style="323" bestFit="1" customWidth="1"/>
    <col min="11829" max="11829" width="13.85546875" style="323" customWidth="1"/>
    <col min="11830" max="11830" width="13.85546875" style="323" bestFit="1" customWidth="1"/>
    <col min="11831" max="11831" width="13.85546875" style="323" customWidth="1"/>
    <col min="11832" max="11832" width="13.85546875" style="323" bestFit="1" customWidth="1"/>
    <col min="11833" max="11833" width="13.85546875" style="323" customWidth="1"/>
    <col min="11834" max="11834" width="13.85546875" style="323" bestFit="1" customWidth="1"/>
    <col min="11835" max="11835" width="13.85546875" style="323" customWidth="1"/>
    <col min="11836" max="11836" width="13.85546875" style="323" bestFit="1" customWidth="1"/>
    <col min="11837" max="11837" width="13.85546875" style="323" customWidth="1"/>
    <col min="11838" max="11838" width="13.85546875" style="323" bestFit="1" customWidth="1"/>
    <col min="11839" max="11839" width="13.85546875" style="323" customWidth="1"/>
    <col min="11840" max="11840" width="13.85546875" style="323" bestFit="1" customWidth="1"/>
    <col min="11841" max="11841" width="13.85546875" style="323" customWidth="1"/>
    <col min="11842" max="11842" width="13.85546875" style="323" bestFit="1" customWidth="1"/>
    <col min="1184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9" width="11.42578125" style="323" customWidth="1"/>
    <col min="12040" max="12040" width="10.85546875" style="323" bestFit="1" customWidth="1"/>
    <col min="12041" max="12041" width="10.85546875" style="323" customWidth="1"/>
    <col min="12042" max="12042" width="10.85546875" style="323" bestFit="1" customWidth="1"/>
    <col min="12043" max="12043" width="10.85546875" style="323" customWidth="1"/>
    <col min="12044" max="12044" width="11.5703125" style="323" bestFit="1" customWidth="1"/>
    <col min="12045" max="12045" width="11.5703125" style="323" customWidth="1"/>
    <col min="12046" max="12046" width="11.5703125" style="323" bestFit="1" customWidth="1"/>
    <col min="12047" max="12047" width="11.5703125" style="323" customWidth="1"/>
    <col min="12048" max="12048" width="11.5703125" style="323" bestFit="1" customWidth="1"/>
    <col min="12049" max="12049" width="11.5703125" style="323" customWidth="1"/>
    <col min="12050" max="12050" width="11.5703125" style="323" bestFit="1" customWidth="1"/>
    <col min="12051" max="12051" width="11.5703125" style="323" customWidth="1"/>
    <col min="12052" max="12052" width="11.5703125" style="323" bestFit="1" customWidth="1"/>
    <col min="12053" max="12053" width="11.5703125" style="323" customWidth="1"/>
    <col min="12054" max="12054" width="11.5703125" style="323" bestFit="1" customWidth="1"/>
    <col min="12055" max="12055" width="11.5703125" style="323" customWidth="1"/>
    <col min="12056" max="12056" width="13.85546875" style="323" bestFit="1" customWidth="1"/>
    <col min="12057" max="12057" width="13.85546875" style="323" customWidth="1"/>
    <col min="12058" max="12058" width="13.85546875" style="323" bestFit="1" customWidth="1"/>
    <col min="12059" max="12059" width="13.85546875" style="323" customWidth="1"/>
    <col min="12060" max="12060" width="13.85546875" style="323" bestFit="1" customWidth="1"/>
    <col min="12061" max="12061" width="13.85546875" style="323" customWidth="1"/>
    <col min="12062" max="12062" width="13.85546875" style="323" bestFit="1" customWidth="1"/>
    <col min="12063" max="12063" width="13.85546875" style="323" customWidth="1"/>
    <col min="12064" max="12064" width="13.85546875" style="323" bestFit="1" customWidth="1"/>
    <col min="12065" max="12065" width="13.85546875" style="323" customWidth="1"/>
    <col min="12066" max="12066" width="13.85546875" style="323" bestFit="1" customWidth="1"/>
    <col min="12067" max="12067" width="13.85546875" style="323" customWidth="1"/>
    <col min="12068" max="12068" width="13.85546875" style="323" bestFit="1" customWidth="1"/>
    <col min="12069" max="12069" width="13.85546875" style="323" customWidth="1"/>
    <col min="12070" max="12070" width="13.85546875" style="323" bestFit="1" customWidth="1"/>
    <col min="12071" max="12071" width="13.85546875" style="323" customWidth="1"/>
    <col min="12072" max="12072" width="13.85546875" style="323" bestFit="1" customWidth="1"/>
    <col min="12073" max="12073" width="13.85546875" style="323" customWidth="1"/>
    <col min="12074" max="12074" width="13.85546875" style="323" bestFit="1" customWidth="1"/>
    <col min="12075" max="12075" width="13.85546875" style="323" customWidth="1"/>
    <col min="12076" max="12076" width="13.85546875" style="323" bestFit="1" customWidth="1"/>
    <col min="12077" max="12077" width="13.85546875" style="323" customWidth="1"/>
    <col min="12078" max="12078" width="13.85546875" style="323" bestFit="1" customWidth="1"/>
    <col min="12079" max="12079" width="13.85546875" style="323" customWidth="1"/>
    <col min="12080" max="12080" width="13.85546875" style="323" bestFit="1" customWidth="1"/>
    <col min="12081" max="12081" width="13.85546875" style="323" customWidth="1"/>
    <col min="12082" max="12082" width="13.85546875" style="323" bestFit="1" customWidth="1"/>
    <col min="12083" max="12083" width="13.85546875" style="323" customWidth="1"/>
    <col min="12084" max="12084" width="13.85546875" style="323" bestFit="1" customWidth="1"/>
    <col min="12085" max="12085" width="13.85546875" style="323" customWidth="1"/>
    <col min="12086" max="12086" width="13.85546875" style="323" bestFit="1" customWidth="1"/>
    <col min="12087" max="12087" width="13.85546875" style="323" customWidth="1"/>
    <col min="12088" max="12088" width="13.85546875" style="323" bestFit="1" customWidth="1"/>
    <col min="12089" max="12089" width="13.85546875" style="323" customWidth="1"/>
    <col min="12090" max="12090" width="13.85546875" style="323" bestFit="1" customWidth="1"/>
    <col min="12091" max="12091" width="13.85546875" style="323" customWidth="1"/>
    <col min="12092" max="12092" width="13.85546875" style="323" bestFit="1" customWidth="1"/>
    <col min="12093" max="12093" width="13.85546875" style="323" customWidth="1"/>
    <col min="12094" max="12094" width="13.85546875" style="323" bestFit="1" customWidth="1"/>
    <col min="12095" max="12095" width="13.85546875" style="323" customWidth="1"/>
    <col min="12096" max="12096" width="13.85546875" style="323" bestFit="1" customWidth="1"/>
    <col min="12097" max="12097" width="13.85546875" style="323" customWidth="1"/>
    <col min="12098" max="12098" width="13.85546875" style="323" bestFit="1" customWidth="1"/>
    <col min="1209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5" width="11.42578125" style="323" customWidth="1"/>
    <col min="12296" max="12296" width="10.85546875" style="323" bestFit="1" customWidth="1"/>
    <col min="12297" max="12297" width="10.85546875" style="323" customWidth="1"/>
    <col min="12298" max="12298" width="10.85546875" style="323" bestFit="1" customWidth="1"/>
    <col min="12299" max="12299" width="10.85546875" style="323" customWidth="1"/>
    <col min="12300" max="12300" width="11.5703125" style="323" bestFit="1" customWidth="1"/>
    <col min="12301" max="12301" width="11.5703125" style="323" customWidth="1"/>
    <col min="12302" max="12302" width="11.5703125" style="323" bestFit="1" customWidth="1"/>
    <col min="12303" max="12303" width="11.5703125" style="323" customWidth="1"/>
    <col min="12304" max="12304" width="11.5703125" style="323" bestFit="1" customWidth="1"/>
    <col min="12305" max="12305" width="11.5703125" style="323" customWidth="1"/>
    <col min="12306" max="12306" width="11.5703125" style="323" bestFit="1" customWidth="1"/>
    <col min="12307" max="12307" width="11.5703125" style="323" customWidth="1"/>
    <col min="12308" max="12308" width="11.5703125" style="323" bestFit="1" customWidth="1"/>
    <col min="12309" max="12309" width="11.5703125" style="323" customWidth="1"/>
    <col min="12310" max="12310" width="11.5703125" style="323" bestFit="1" customWidth="1"/>
    <col min="12311" max="12311" width="11.5703125" style="323" customWidth="1"/>
    <col min="12312" max="12312" width="13.85546875" style="323" bestFit="1" customWidth="1"/>
    <col min="12313" max="12313" width="13.85546875" style="323" customWidth="1"/>
    <col min="12314" max="12314" width="13.85546875" style="323" bestFit="1" customWidth="1"/>
    <col min="12315" max="12315" width="13.85546875" style="323" customWidth="1"/>
    <col min="12316" max="12316" width="13.85546875" style="323" bestFit="1" customWidth="1"/>
    <col min="12317" max="12317" width="13.85546875" style="323" customWidth="1"/>
    <col min="12318" max="12318" width="13.85546875" style="323" bestFit="1" customWidth="1"/>
    <col min="12319" max="12319" width="13.85546875" style="323" customWidth="1"/>
    <col min="12320" max="12320" width="13.85546875" style="323" bestFit="1" customWidth="1"/>
    <col min="12321" max="12321" width="13.85546875" style="323" customWidth="1"/>
    <col min="12322" max="12322" width="13.85546875" style="323" bestFit="1" customWidth="1"/>
    <col min="12323" max="12323" width="13.85546875" style="323" customWidth="1"/>
    <col min="12324" max="12324" width="13.85546875" style="323" bestFit="1" customWidth="1"/>
    <col min="12325" max="12325" width="13.85546875" style="323" customWidth="1"/>
    <col min="12326" max="12326" width="13.85546875" style="323" bestFit="1" customWidth="1"/>
    <col min="12327" max="12327" width="13.85546875" style="323" customWidth="1"/>
    <col min="12328" max="12328" width="13.85546875" style="323" bestFit="1" customWidth="1"/>
    <col min="12329" max="12329" width="13.85546875" style="323" customWidth="1"/>
    <col min="12330" max="12330" width="13.85546875" style="323" bestFit="1" customWidth="1"/>
    <col min="12331" max="12331" width="13.85546875" style="323" customWidth="1"/>
    <col min="12332" max="12332" width="13.85546875" style="323" bestFit="1" customWidth="1"/>
    <col min="12333" max="12333" width="13.85546875" style="323" customWidth="1"/>
    <col min="12334" max="12334" width="13.85546875" style="323" bestFit="1" customWidth="1"/>
    <col min="12335" max="12335" width="13.85546875" style="323" customWidth="1"/>
    <col min="12336" max="12336" width="13.85546875" style="323" bestFit="1" customWidth="1"/>
    <col min="12337" max="12337" width="13.85546875" style="323" customWidth="1"/>
    <col min="12338" max="12338" width="13.85546875" style="323" bestFit="1" customWidth="1"/>
    <col min="12339" max="12339" width="13.85546875" style="323" customWidth="1"/>
    <col min="12340" max="12340" width="13.85546875" style="323" bestFit="1" customWidth="1"/>
    <col min="12341" max="12341" width="13.85546875" style="323" customWidth="1"/>
    <col min="12342" max="12342" width="13.85546875" style="323" bestFit="1" customWidth="1"/>
    <col min="12343" max="12343" width="13.85546875" style="323" customWidth="1"/>
    <col min="12344" max="12344" width="13.85546875" style="323" bestFit="1" customWidth="1"/>
    <col min="12345" max="12345" width="13.85546875" style="323" customWidth="1"/>
    <col min="12346" max="12346" width="13.85546875" style="323" bestFit="1" customWidth="1"/>
    <col min="12347" max="12347" width="13.85546875" style="323" customWidth="1"/>
    <col min="12348" max="12348" width="13.85546875" style="323" bestFit="1" customWidth="1"/>
    <col min="12349" max="12349" width="13.85546875" style="323" customWidth="1"/>
    <col min="12350" max="12350" width="13.85546875" style="323" bestFit="1" customWidth="1"/>
    <col min="12351" max="12351" width="13.85546875" style="323" customWidth="1"/>
    <col min="12352" max="12352" width="13.85546875" style="323" bestFit="1" customWidth="1"/>
    <col min="12353" max="12353" width="13.85546875" style="323" customWidth="1"/>
    <col min="12354" max="12354" width="13.85546875" style="323" bestFit="1" customWidth="1"/>
    <col min="1235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1" width="11.42578125" style="323" customWidth="1"/>
    <col min="12552" max="12552" width="10.85546875" style="323" bestFit="1" customWidth="1"/>
    <col min="12553" max="12553" width="10.85546875" style="323" customWidth="1"/>
    <col min="12554" max="12554" width="10.85546875" style="323" bestFit="1" customWidth="1"/>
    <col min="12555" max="12555" width="10.85546875" style="323" customWidth="1"/>
    <col min="12556" max="12556" width="11.5703125" style="323" bestFit="1" customWidth="1"/>
    <col min="12557" max="12557" width="11.5703125" style="323" customWidth="1"/>
    <col min="12558" max="12558" width="11.5703125" style="323" bestFit="1" customWidth="1"/>
    <col min="12559" max="12559" width="11.5703125" style="323" customWidth="1"/>
    <col min="12560" max="12560" width="11.5703125" style="323" bestFit="1" customWidth="1"/>
    <col min="12561" max="12561" width="11.5703125" style="323" customWidth="1"/>
    <col min="12562" max="12562" width="11.5703125" style="323" bestFit="1" customWidth="1"/>
    <col min="12563" max="12563" width="11.5703125" style="323" customWidth="1"/>
    <col min="12564" max="12564" width="11.5703125" style="323" bestFit="1" customWidth="1"/>
    <col min="12565" max="12565" width="11.5703125" style="323" customWidth="1"/>
    <col min="12566" max="12566" width="11.5703125" style="323" bestFit="1" customWidth="1"/>
    <col min="12567" max="12567" width="11.5703125" style="323" customWidth="1"/>
    <col min="12568" max="12568" width="13.85546875" style="323" bestFit="1" customWidth="1"/>
    <col min="12569" max="12569" width="13.85546875" style="323" customWidth="1"/>
    <col min="12570" max="12570" width="13.85546875" style="323" bestFit="1" customWidth="1"/>
    <col min="12571" max="12571" width="13.85546875" style="323" customWidth="1"/>
    <col min="12572" max="12572" width="13.85546875" style="323" bestFit="1" customWidth="1"/>
    <col min="12573" max="12573" width="13.85546875" style="323" customWidth="1"/>
    <col min="12574" max="12574" width="13.85546875" style="323" bestFit="1" customWidth="1"/>
    <col min="12575" max="12575" width="13.85546875" style="323" customWidth="1"/>
    <col min="12576" max="12576" width="13.85546875" style="323" bestFit="1" customWidth="1"/>
    <col min="12577" max="12577" width="13.85546875" style="323" customWidth="1"/>
    <col min="12578" max="12578" width="13.85546875" style="323" bestFit="1" customWidth="1"/>
    <col min="12579" max="12579" width="13.85546875" style="323" customWidth="1"/>
    <col min="12580" max="12580" width="13.85546875" style="323" bestFit="1" customWidth="1"/>
    <col min="12581" max="12581" width="13.85546875" style="323" customWidth="1"/>
    <col min="12582" max="12582" width="13.85546875" style="323" bestFit="1" customWidth="1"/>
    <col min="12583" max="12583" width="13.85546875" style="323" customWidth="1"/>
    <col min="12584" max="12584" width="13.85546875" style="323" bestFit="1" customWidth="1"/>
    <col min="12585" max="12585" width="13.85546875" style="323" customWidth="1"/>
    <col min="12586" max="12586" width="13.85546875" style="323" bestFit="1" customWidth="1"/>
    <col min="12587" max="12587" width="13.85546875" style="323" customWidth="1"/>
    <col min="12588" max="12588" width="13.85546875" style="323" bestFit="1" customWidth="1"/>
    <col min="12589" max="12589" width="13.85546875" style="323" customWidth="1"/>
    <col min="12590" max="12590" width="13.85546875" style="323" bestFit="1" customWidth="1"/>
    <col min="12591" max="12591" width="13.85546875" style="323" customWidth="1"/>
    <col min="12592" max="12592" width="13.85546875" style="323" bestFit="1" customWidth="1"/>
    <col min="12593" max="12593" width="13.85546875" style="323" customWidth="1"/>
    <col min="12594" max="12594" width="13.85546875" style="323" bestFit="1" customWidth="1"/>
    <col min="12595" max="12595" width="13.85546875" style="323" customWidth="1"/>
    <col min="12596" max="12596" width="13.85546875" style="323" bestFit="1" customWidth="1"/>
    <col min="12597" max="12597" width="13.85546875" style="323" customWidth="1"/>
    <col min="12598" max="12598" width="13.85546875" style="323" bestFit="1" customWidth="1"/>
    <col min="12599" max="12599" width="13.85546875" style="323" customWidth="1"/>
    <col min="12600" max="12600" width="13.85546875" style="323" bestFit="1" customWidth="1"/>
    <col min="12601" max="12601" width="13.85546875" style="323" customWidth="1"/>
    <col min="12602" max="12602" width="13.85546875" style="323" bestFit="1" customWidth="1"/>
    <col min="12603" max="12603" width="13.85546875" style="323" customWidth="1"/>
    <col min="12604" max="12604" width="13.85546875" style="323" bestFit="1" customWidth="1"/>
    <col min="12605" max="12605" width="13.85546875" style="323" customWidth="1"/>
    <col min="12606" max="12606" width="13.85546875" style="323" bestFit="1" customWidth="1"/>
    <col min="12607" max="12607" width="13.85546875" style="323" customWidth="1"/>
    <col min="12608" max="12608" width="13.85546875" style="323" bestFit="1" customWidth="1"/>
    <col min="12609" max="12609" width="13.85546875" style="323" customWidth="1"/>
    <col min="12610" max="12610" width="13.85546875" style="323" bestFit="1" customWidth="1"/>
    <col min="1261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7" width="11.42578125" style="323" customWidth="1"/>
    <col min="12808" max="12808" width="10.85546875" style="323" bestFit="1" customWidth="1"/>
    <col min="12809" max="12809" width="10.85546875" style="323" customWidth="1"/>
    <col min="12810" max="12810" width="10.85546875" style="323" bestFit="1" customWidth="1"/>
    <col min="12811" max="12811" width="10.85546875" style="323" customWidth="1"/>
    <col min="12812" max="12812" width="11.5703125" style="323" bestFit="1" customWidth="1"/>
    <col min="12813" max="12813" width="11.5703125" style="323" customWidth="1"/>
    <col min="12814" max="12814" width="11.5703125" style="323" bestFit="1" customWidth="1"/>
    <col min="12815" max="12815" width="11.5703125" style="323" customWidth="1"/>
    <col min="12816" max="12816" width="11.5703125" style="323" bestFit="1" customWidth="1"/>
    <col min="12817" max="12817" width="11.5703125" style="323" customWidth="1"/>
    <col min="12818" max="12818" width="11.5703125" style="323" bestFit="1" customWidth="1"/>
    <col min="12819" max="12819" width="11.5703125" style="323" customWidth="1"/>
    <col min="12820" max="12820" width="11.5703125" style="323" bestFit="1" customWidth="1"/>
    <col min="12821" max="12821" width="11.5703125" style="323" customWidth="1"/>
    <col min="12822" max="12822" width="11.5703125" style="323" bestFit="1" customWidth="1"/>
    <col min="12823" max="12823" width="11.5703125" style="323" customWidth="1"/>
    <col min="12824" max="12824" width="13.85546875" style="323" bestFit="1" customWidth="1"/>
    <col min="12825" max="12825" width="13.85546875" style="323" customWidth="1"/>
    <col min="12826" max="12826" width="13.85546875" style="323" bestFit="1" customWidth="1"/>
    <col min="12827" max="12827" width="13.85546875" style="323" customWidth="1"/>
    <col min="12828" max="12828" width="13.85546875" style="323" bestFit="1" customWidth="1"/>
    <col min="12829" max="12829" width="13.85546875" style="323" customWidth="1"/>
    <col min="12830" max="12830" width="13.85546875" style="323" bestFit="1" customWidth="1"/>
    <col min="12831" max="12831" width="13.85546875" style="323" customWidth="1"/>
    <col min="12832" max="12832" width="13.85546875" style="323" bestFit="1" customWidth="1"/>
    <col min="12833" max="12833" width="13.85546875" style="323" customWidth="1"/>
    <col min="12834" max="12834" width="13.85546875" style="323" bestFit="1" customWidth="1"/>
    <col min="12835" max="12835" width="13.85546875" style="323" customWidth="1"/>
    <col min="12836" max="12836" width="13.85546875" style="323" bestFit="1" customWidth="1"/>
    <col min="12837" max="12837" width="13.85546875" style="323" customWidth="1"/>
    <col min="12838" max="12838" width="13.85546875" style="323" bestFit="1" customWidth="1"/>
    <col min="12839" max="12839" width="13.85546875" style="323" customWidth="1"/>
    <col min="12840" max="12840" width="13.85546875" style="323" bestFit="1" customWidth="1"/>
    <col min="12841" max="12841" width="13.85546875" style="323" customWidth="1"/>
    <col min="12842" max="12842" width="13.85546875" style="323" bestFit="1" customWidth="1"/>
    <col min="12843" max="12843" width="13.85546875" style="323" customWidth="1"/>
    <col min="12844" max="12844" width="13.85546875" style="323" bestFit="1" customWidth="1"/>
    <col min="12845" max="12845" width="13.85546875" style="323" customWidth="1"/>
    <col min="12846" max="12846" width="13.85546875" style="323" bestFit="1" customWidth="1"/>
    <col min="12847" max="12847" width="13.85546875" style="323" customWidth="1"/>
    <col min="12848" max="12848" width="13.85546875" style="323" bestFit="1" customWidth="1"/>
    <col min="12849" max="12849" width="13.85546875" style="323" customWidth="1"/>
    <col min="12850" max="12850" width="13.85546875" style="323" bestFit="1" customWidth="1"/>
    <col min="12851" max="12851" width="13.85546875" style="323" customWidth="1"/>
    <col min="12852" max="12852" width="13.85546875" style="323" bestFit="1" customWidth="1"/>
    <col min="12853" max="12853" width="13.85546875" style="323" customWidth="1"/>
    <col min="12854" max="12854" width="13.85546875" style="323" bestFit="1" customWidth="1"/>
    <col min="12855" max="12855" width="13.85546875" style="323" customWidth="1"/>
    <col min="12856" max="12856" width="13.85546875" style="323" bestFit="1" customWidth="1"/>
    <col min="12857" max="12857" width="13.85546875" style="323" customWidth="1"/>
    <col min="12858" max="12858" width="13.85546875" style="323" bestFit="1" customWidth="1"/>
    <col min="12859" max="12859" width="13.85546875" style="323" customWidth="1"/>
    <col min="12860" max="12860" width="13.85546875" style="323" bestFit="1" customWidth="1"/>
    <col min="12861" max="12861" width="13.85546875" style="323" customWidth="1"/>
    <col min="12862" max="12862" width="13.85546875" style="323" bestFit="1" customWidth="1"/>
    <col min="12863" max="12863" width="13.85546875" style="323" customWidth="1"/>
    <col min="12864" max="12864" width="13.85546875" style="323" bestFit="1" customWidth="1"/>
    <col min="12865" max="12865" width="13.85546875" style="323" customWidth="1"/>
    <col min="12866" max="12866" width="13.85546875" style="323" bestFit="1" customWidth="1"/>
    <col min="1286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3" width="11.42578125" style="323" customWidth="1"/>
    <col min="13064" max="13064" width="10.85546875" style="323" bestFit="1" customWidth="1"/>
    <col min="13065" max="13065" width="10.85546875" style="323" customWidth="1"/>
    <col min="13066" max="13066" width="10.85546875" style="323" bestFit="1" customWidth="1"/>
    <col min="13067" max="13067" width="10.85546875" style="323" customWidth="1"/>
    <col min="13068" max="13068" width="11.5703125" style="323" bestFit="1" customWidth="1"/>
    <col min="13069" max="13069" width="11.5703125" style="323" customWidth="1"/>
    <col min="13070" max="13070" width="11.5703125" style="323" bestFit="1" customWidth="1"/>
    <col min="13071" max="13071" width="11.5703125" style="323" customWidth="1"/>
    <col min="13072" max="13072" width="11.5703125" style="323" bestFit="1" customWidth="1"/>
    <col min="13073" max="13073" width="11.5703125" style="323" customWidth="1"/>
    <col min="13074" max="13074" width="11.5703125" style="323" bestFit="1" customWidth="1"/>
    <col min="13075" max="13075" width="11.5703125" style="323" customWidth="1"/>
    <col min="13076" max="13076" width="11.5703125" style="323" bestFit="1" customWidth="1"/>
    <col min="13077" max="13077" width="11.5703125" style="323" customWidth="1"/>
    <col min="13078" max="13078" width="11.5703125" style="323" bestFit="1" customWidth="1"/>
    <col min="13079" max="13079" width="11.5703125" style="323" customWidth="1"/>
    <col min="13080" max="13080" width="13.85546875" style="323" bestFit="1" customWidth="1"/>
    <col min="13081" max="13081" width="13.85546875" style="323" customWidth="1"/>
    <col min="13082" max="13082" width="13.85546875" style="323" bestFit="1" customWidth="1"/>
    <col min="13083" max="13083" width="13.85546875" style="323" customWidth="1"/>
    <col min="13084" max="13084" width="13.85546875" style="323" bestFit="1" customWidth="1"/>
    <col min="13085" max="13085" width="13.85546875" style="323" customWidth="1"/>
    <col min="13086" max="13086" width="13.85546875" style="323" bestFit="1" customWidth="1"/>
    <col min="13087" max="13087" width="13.85546875" style="323" customWidth="1"/>
    <col min="13088" max="13088" width="13.85546875" style="323" bestFit="1" customWidth="1"/>
    <col min="13089" max="13089" width="13.85546875" style="323" customWidth="1"/>
    <col min="13090" max="13090" width="13.85546875" style="323" bestFit="1" customWidth="1"/>
    <col min="13091" max="13091" width="13.85546875" style="323" customWidth="1"/>
    <col min="13092" max="13092" width="13.85546875" style="323" bestFit="1" customWidth="1"/>
    <col min="13093" max="13093" width="13.85546875" style="323" customWidth="1"/>
    <col min="13094" max="13094" width="13.85546875" style="323" bestFit="1" customWidth="1"/>
    <col min="13095" max="13095" width="13.85546875" style="323" customWidth="1"/>
    <col min="13096" max="13096" width="13.85546875" style="323" bestFit="1" customWidth="1"/>
    <col min="13097" max="13097" width="13.85546875" style="323" customWidth="1"/>
    <col min="13098" max="13098" width="13.85546875" style="323" bestFit="1" customWidth="1"/>
    <col min="13099" max="13099" width="13.85546875" style="323" customWidth="1"/>
    <col min="13100" max="13100" width="13.85546875" style="323" bestFit="1" customWidth="1"/>
    <col min="13101" max="13101" width="13.85546875" style="323" customWidth="1"/>
    <col min="13102" max="13102" width="13.85546875" style="323" bestFit="1" customWidth="1"/>
    <col min="13103" max="13103" width="13.85546875" style="323" customWidth="1"/>
    <col min="13104" max="13104" width="13.85546875" style="323" bestFit="1" customWidth="1"/>
    <col min="13105" max="13105" width="13.85546875" style="323" customWidth="1"/>
    <col min="13106" max="13106" width="13.85546875" style="323" bestFit="1" customWidth="1"/>
    <col min="13107" max="13107" width="13.85546875" style="323" customWidth="1"/>
    <col min="13108" max="13108" width="13.85546875" style="323" bestFit="1" customWidth="1"/>
    <col min="13109" max="13109" width="13.85546875" style="323" customWidth="1"/>
    <col min="13110" max="13110" width="13.85546875" style="323" bestFit="1" customWidth="1"/>
    <col min="13111" max="13111" width="13.85546875" style="323" customWidth="1"/>
    <col min="13112" max="13112" width="13.85546875" style="323" bestFit="1" customWidth="1"/>
    <col min="13113" max="13113" width="13.85546875" style="323" customWidth="1"/>
    <col min="13114" max="13114" width="13.85546875" style="323" bestFit="1" customWidth="1"/>
    <col min="13115" max="13115" width="13.85546875" style="323" customWidth="1"/>
    <col min="13116" max="13116" width="13.85546875" style="323" bestFit="1" customWidth="1"/>
    <col min="13117" max="13117" width="13.85546875" style="323" customWidth="1"/>
    <col min="13118" max="13118" width="13.85546875" style="323" bestFit="1" customWidth="1"/>
    <col min="13119" max="13119" width="13.85546875" style="323" customWidth="1"/>
    <col min="13120" max="13120" width="13.85546875" style="323" bestFit="1" customWidth="1"/>
    <col min="13121" max="13121" width="13.85546875" style="323" customWidth="1"/>
    <col min="13122" max="13122" width="13.85546875" style="323" bestFit="1" customWidth="1"/>
    <col min="1312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9" width="11.42578125" style="323" customWidth="1"/>
    <col min="13320" max="13320" width="10.85546875" style="323" bestFit="1" customWidth="1"/>
    <col min="13321" max="13321" width="10.85546875" style="323" customWidth="1"/>
    <col min="13322" max="13322" width="10.85546875" style="323" bestFit="1" customWidth="1"/>
    <col min="13323" max="13323" width="10.85546875" style="323" customWidth="1"/>
    <col min="13324" max="13324" width="11.5703125" style="323" bestFit="1" customWidth="1"/>
    <col min="13325" max="13325" width="11.5703125" style="323" customWidth="1"/>
    <col min="13326" max="13326" width="11.5703125" style="323" bestFit="1" customWidth="1"/>
    <col min="13327" max="13327" width="11.5703125" style="323" customWidth="1"/>
    <col min="13328" max="13328" width="11.5703125" style="323" bestFit="1" customWidth="1"/>
    <col min="13329" max="13329" width="11.5703125" style="323" customWidth="1"/>
    <col min="13330" max="13330" width="11.5703125" style="323" bestFit="1" customWidth="1"/>
    <col min="13331" max="13331" width="11.5703125" style="323" customWidth="1"/>
    <col min="13332" max="13332" width="11.5703125" style="323" bestFit="1" customWidth="1"/>
    <col min="13333" max="13333" width="11.5703125" style="323" customWidth="1"/>
    <col min="13334" max="13334" width="11.5703125" style="323" bestFit="1" customWidth="1"/>
    <col min="13335" max="13335" width="11.5703125" style="323" customWidth="1"/>
    <col min="13336" max="13336" width="13.85546875" style="323" bestFit="1" customWidth="1"/>
    <col min="13337" max="13337" width="13.85546875" style="323" customWidth="1"/>
    <col min="13338" max="13338" width="13.85546875" style="323" bestFit="1" customWidth="1"/>
    <col min="13339" max="13339" width="13.85546875" style="323" customWidth="1"/>
    <col min="13340" max="13340" width="13.85546875" style="323" bestFit="1" customWidth="1"/>
    <col min="13341" max="13341" width="13.85546875" style="323" customWidth="1"/>
    <col min="13342" max="13342" width="13.85546875" style="323" bestFit="1" customWidth="1"/>
    <col min="13343" max="13343" width="13.85546875" style="323" customWidth="1"/>
    <col min="13344" max="13344" width="13.85546875" style="323" bestFit="1" customWidth="1"/>
    <col min="13345" max="13345" width="13.85546875" style="323" customWidth="1"/>
    <col min="13346" max="13346" width="13.85546875" style="323" bestFit="1" customWidth="1"/>
    <col min="13347" max="13347" width="13.85546875" style="323" customWidth="1"/>
    <col min="13348" max="13348" width="13.85546875" style="323" bestFit="1" customWidth="1"/>
    <col min="13349" max="13349" width="13.85546875" style="323" customWidth="1"/>
    <col min="13350" max="13350" width="13.85546875" style="323" bestFit="1" customWidth="1"/>
    <col min="13351" max="13351" width="13.85546875" style="323" customWidth="1"/>
    <col min="13352" max="13352" width="13.85546875" style="323" bestFit="1" customWidth="1"/>
    <col min="13353" max="13353" width="13.85546875" style="323" customWidth="1"/>
    <col min="13354" max="13354" width="13.85546875" style="323" bestFit="1" customWidth="1"/>
    <col min="13355" max="13355" width="13.85546875" style="323" customWidth="1"/>
    <col min="13356" max="13356" width="13.85546875" style="323" bestFit="1" customWidth="1"/>
    <col min="13357" max="13357" width="13.85546875" style="323" customWidth="1"/>
    <col min="13358" max="13358" width="13.85546875" style="323" bestFit="1" customWidth="1"/>
    <col min="13359" max="13359" width="13.85546875" style="323" customWidth="1"/>
    <col min="13360" max="13360" width="13.85546875" style="323" bestFit="1" customWidth="1"/>
    <col min="13361" max="13361" width="13.85546875" style="323" customWidth="1"/>
    <col min="13362" max="13362" width="13.85546875" style="323" bestFit="1" customWidth="1"/>
    <col min="13363" max="13363" width="13.85546875" style="323" customWidth="1"/>
    <col min="13364" max="13364" width="13.85546875" style="323" bestFit="1" customWidth="1"/>
    <col min="13365" max="13365" width="13.85546875" style="323" customWidth="1"/>
    <col min="13366" max="13366" width="13.85546875" style="323" bestFit="1" customWidth="1"/>
    <col min="13367" max="13367" width="13.85546875" style="323" customWidth="1"/>
    <col min="13368" max="13368" width="13.85546875" style="323" bestFit="1" customWidth="1"/>
    <col min="13369" max="13369" width="13.85546875" style="323" customWidth="1"/>
    <col min="13370" max="13370" width="13.85546875" style="323" bestFit="1" customWidth="1"/>
    <col min="13371" max="13371" width="13.85546875" style="323" customWidth="1"/>
    <col min="13372" max="13372" width="13.85546875" style="323" bestFit="1" customWidth="1"/>
    <col min="13373" max="13373" width="13.85546875" style="323" customWidth="1"/>
    <col min="13374" max="13374" width="13.85546875" style="323" bestFit="1" customWidth="1"/>
    <col min="13375" max="13375" width="13.85546875" style="323" customWidth="1"/>
    <col min="13376" max="13376" width="13.85546875" style="323" bestFit="1" customWidth="1"/>
    <col min="13377" max="13377" width="13.85546875" style="323" customWidth="1"/>
    <col min="13378" max="13378" width="13.85546875" style="323" bestFit="1" customWidth="1"/>
    <col min="1337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5" width="11.42578125" style="323" customWidth="1"/>
    <col min="13576" max="13576" width="10.85546875" style="323" bestFit="1" customWidth="1"/>
    <col min="13577" max="13577" width="10.85546875" style="323" customWidth="1"/>
    <col min="13578" max="13578" width="10.85546875" style="323" bestFit="1" customWidth="1"/>
    <col min="13579" max="13579" width="10.85546875" style="323" customWidth="1"/>
    <col min="13580" max="13580" width="11.5703125" style="323" bestFit="1" customWidth="1"/>
    <col min="13581" max="13581" width="11.5703125" style="323" customWidth="1"/>
    <col min="13582" max="13582" width="11.5703125" style="323" bestFit="1" customWidth="1"/>
    <col min="13583" max="13583" width="11.5703125" style="323" customWidth="1"/>
    <col min="13584" max="13584" width="11.5703125" style="323" bestFit="1" customWidth="1"/>
    <col min="13585" max="13585" width="11.5703125" style="323" customWidth="1"/>
    <col min="13586" max="13586" width="11.5703125" style="323" bestFit="1" customWidth="1"/>
    <col min="13587" max="13587" width="11.5703125" style="323" customWidth="1"/>
    <col min="13588" max="13588" width="11.5703125" style="323" bestFit="1" customWidth="1"/>
    <col min="13589" max="13589" width="11.5703125" style="323" customWidth="1"/>
    <col min="13590" max="13590" width="11.5703125" style="323" bestFit="1" customWidth="1"/>
    <col min="13591" max="13591" width="11.5703125" style="323" customWidth="1"/>
    <col min="13592" max="13592" width="13.85546875" style="323" bestFit="1" customWidth="1"/>
    <col min="13593" max="13593" width="13.85546875" style="323" customWidth="1"/>
    <col min="13594" max="13594" width="13.85546875" style="323" bestFit="1" customWidth="1"/>
    <col min="13595" max="13595" width="13.85546875" style="323" customWidth="1"/>
    <col min="13596" max="13596" width="13.85546875" style="323" bestFit="1" customWidth="1"/>
    <col min="13597" max="13597" width="13.85546875" style="323" customWidth="1"/>
    <col min="13598" max="13598" width="13.85546875" style="323" bestFit="1" customWidth="1"/>
    <col min="13599" max="13599" width="13.85546875" style="323" customWidth="1"/>
    <col min="13600" max="13600" width="13.85546875" style="323" bestFit="1" customWidth="1"/>
    <col min="13601" max="13601" width="13.85546875" style="323" customWidth="1"/>
    <col min="13602" max="13602" width="13.85546875" style="323" bestFit="1" customWidth="1"/>
    <col min="13603" max="13603" width="13.85546875" style="323" customWidth="1"/>
    <col min="13604" max="13604" width="13.85546875" style="323" bestFit="1" customWidth="1"/>
    <col min="13605" max="13605" width="13.85546875" style="323" customWidth="1"/>
    <col min="13606" max="13606" width="13.85546875" style="323" bestFit="1" customWidth="1"/>
    <col min="13607" max="13607" width="13.85546875" style="323" customWidth="1"/>
    <col min="13608" max="13608" width="13.85546875" style="323" bestFit="1" customWidth="1"/>
    <col min="13609" max="13609" width="13.85546875" style="323" customWidth="1"/>
    <col min="13610" max="13610" width="13.85546875" style="323" bestFit="1" customWidth="1"/>
    <col min="13611" max="13611" width="13.85546875" style="323" customWidth="1"/>
    <col min="13612" max="13612" width="13.85546875" style="323" bestFit="1" customWidth="1"/>
    <col min="13613" max="13613" width="13.85546875" style="323" customWidth="1"/>
    <col min="13614" max="13614" width="13.85546875" style="323" bestFit="1" customWidth="1"/>
    <col min="13615" max="13615" width="13.85546875" style="323" customWidth="1"/>
    <col min="13616" max="13616" width="13.85546875" style="323" bestFit="1" customWidth="1"/>
    <col min="13617" max="13617" width="13.85546875" style="323" customWidth="1"/>
    <col min="13618" max="13618" width="13.85546875" style="323" bestFit="1" customWidth="1"/>
    <col min="13619" max="13619" width="13.85546875" style="323" customWidth="1"/>
    <col min="13620" max="13620" width="13.85546875" style="323" bestFit="1" customWidth="1"/>
    <col min="13621" max="13621" width="13.85546875" style="323" customWidth="1"/>
    <col min="13622" max="13622" width="13.85546875" style="323" bestFit="1" customWidth="1"/>
    <col min="13623" max="13623" width="13.85546875" style="323" customWidth="1"/>
    <col min="13624" max="13624" width="13.85546875" style="323" bestFit="1" customWidth="1"/>
    <col min="13625" max="13625" width="13.85546875" style="323" customWidth="1"/>
    <col min="13626" max="13626" width="13.85546875" style="323" bestFit="1" customWidth="1"/>
    <col min="13627" max="13627" width="13.85546875" style="323" customWidth="1"/>
    <col min="13628" max="13628" width="13.85546875" style="323" bestFit="1" customWidth="1"/>
    <col min="13629" max="13629" width="13.85546875" style="323" customWidth="1"/>
    <col min="13630" max="13630" width="13.85546875" style="323" bestFit="1" customWidth="1"/>
    <col min="13631" max="13631" width="13.85546875" style="323" customWidth="1"/>
    <col min="13632" max="13632" width="13.85546875" style="323" bestFit="1" customWidth="1"/>
    <col min="13633" max="13633" width="13.85546875" style="323" customWidth="1"/>
    <col min="13634" max="13634" width="13.85546875" style="323" bestFit="1" customWidth="1"/>
    <col min="1363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1" width="11.42578125" style="323" customWidth="1"/>
    <col min="13832" max="13832" width="10.85546875" style="323" bestFit="1" customWidth="1"/>
    <col min="13833" max="13833" width="10.85546875" style="323" customWidth="1"/>
    <col min="13834" max="13834" width="10.85546875" style="323" bestFit="1" customWidth="1"/>
    <col min="13835" max="13835" width="10.85546875" style="323" customWidth="1"/>
    <col min="13836" max="13836" width="11.5703125" style="323" bestFit="1" customWidth="1"/>
    <col min="13837" max="13837" width="11.5703125" style="323" customWidth="1"/>
    <col min="13838" max="13838" width="11.5703125" style="323" bestFit="1" customWidth="1"/>
    <col min="13839" max="13839" width="11.5703125" style="323" customWidth="1"/>
    <col min="13840" max="13840" width="11.5703125" style="323" bestFit="1" customWidth="1"/>
    <col min="13841" max="13841" width="11.5703125" style="323" customWidth="1"/>
    <col min="13842" max="13842" width="11.5703125" style="323" bestFit="1" customWidth="1"/>
    <col min="13843" max="13843" width="11.5703125" style="323" customWidth="1"/>
    <col min="13844" max="13844" width="11.5703125" style="323" bestFit="1" customWidth="1"/>
    <col min="13845" max="13845" width="11.5703125" style="323" customWidth="1"/>
    <col min="13846" max="13846" width="11.5703125" style="323" bestFit="1" customWidth="1"/>
    <col min="13847" max="13847" width="11.5703125" style="323" customWidth="1"/>
    <col min="13848" max="13848" width="13.85546875" style="323" bestFit="1" customWidth="1"/>
    <col min="13849" max="13849" width="13.85546875" style="323" customWidth="1"/>
    <col min="13850" max="13850" width="13.85546875" style="323" bestFit="1" customWidth="1"/>
    <col min="13851" max="13851" width="13.85546875" style="323" customWidth="1"/>
    <col min="13852" max="13852" width="13.85546875" style="323" bestFit="1" customWidth="1"/>
    <col min="13853" max="13853" width="13.85546875" style="323" customWidth="1"/>
    <col min="13854" max="13854" width="13.85546875" style="323" bestFit="1" customWidth="1"/>
    <col min="13855" max="13855" width="13.85546875" style="323" customWidth="1"/>
    <col min="13856" max="13856" width="13.85546875" style="323" bestFit="1" customWidth="1"/>
    <col min="13857" max="13857" width="13.85546875" style="323" customWidth="1"/>
    <col min="13858" max="13858" width="13.85546875" style="323" bestFit="1" customWidth="1"/>
    <col min="13859" max="13859" width="13.85546875" style="323" customWidth="1"/>
    <col min="13860" max="13860" width="13.85546875" style="323" bestFit="1" customWidth="1"/>
    <col min="13861" max="13861" width="13.85546875" style="323" customWidth="1"/>
    <col min="13862" max="13862" width="13.85546875" style="323" bestFit="1" customWidth="1"/>
    <col min="13863" max="13863" width="13.85546875" style="323" customWidth="1"/>
    <col min="13864" max="13864" width="13.85546875" style="323" bestFit="1" customWidth="1"/>
    <col min="13865" max="13865" width="13.85546875" style="323" customWidth="1"/>
    <col min="13866" max="13866" width="13.85546875" style="323" bestFit="1" customWidth="1"/>
    <col min="13867" max="13867" width="13.85546875" style="323" customWidth="1"/>
    <col min="13868" max="13868" width="13.85546875" style="323" bestFit="1" customWidth="1"/>
    <col min="13869" max="13869" width="13.85546875" style="323" customWidth="1"/>
    <col min="13870" max="13870" width="13.85546875" style="323" bestFit="1" customWidth="1"/>
    <col min="13871" max="13871" width="13.85546875" style="323" customWidth="1"/>
    <col min="13872" max="13872" width="13.85546875" style="323" bestFit="1" customWidth="1"/>
    <col min="13873" max="13873" width="13.85546875" style="323" customWidth="1"/>
    <col min="13874" max="13874" width="13.85546875" style="323" bestFit="1" customWidth="1"/>
    <col min="13875" max="13875" width="13.85546875" style="323" customWidth="1"/>
    <col min="13876" max="13876" width="13.85546875" style="323" bestFit="1" customWidth="1"/>
    <col min="13877" max="13877" width="13.85546875" style="323" customWidth="1"/>
    <col min="13878" max="13878" width="13.85546875" style="323" bestFit="1" customWidth="1"/>
    <col min="13879" max="13879" width="13.85546875" style="323" customWidth="1"/>
    <col min="13880" max="13880" width="13.85546875" style="323" bestFit="1" customWidth="1"/>
    <col min="13881" max="13881" width="13.85546875" style="323" customWidth="1"/>
    <col min="13882" max="13882" width="13.85546875" style="323" bestFit="1" customWidth="1"/>
    <col min="13883" max="13883" width="13.85546875" style="323" customWidth="1"/>
    <col min="13884" max="13884" width="13.85546875" style="323" bestFit="1" customWidth="1"/>
    <col min="13885" max="13885" width="13.85546875" style="323" customWidth="1"/>
    <col min="13886" max="13886" width="13.85546875" style="323" bestFit="1" customWidth="1"/>
    <col min="13887" max="13887" width="13.85546875" style="323" customWidth="1"/>
    <col min="13888" max="13888" width="13.85546875" style="323" bestFit="1" customWidth="1"/>
    <col min="13889" max="13889" width="13.85546875" style="323" customWidth="1"/>
    <col min="13890" max="13890" width="13.85546875" style="323" bestFit="1" customWidth="1"/>
    <col min="1389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7" width="11.42578125" style="323" customWidth="1"/>
    <col min="14088" max="14088" width="10.85546875" style="323" bestFit="1" customWidth="1"/>
    <col min="14089" max="14089" width="10.85546875" style="323" customWidth="1"/>
    <col min="14090" max="14090" width="10.85546875" style="323" bestFit="1" customWidth="1"/>
    <col min="14091" max="14091" width="10.85546875" style="323" customWidth="1"/>
    <col min="14092" max="14092" width="11.5703125" style="323" bestFit="1" customWidth="1"/>
    <col min="14093" max="14093" width="11.5703125" style="323" customWidth="1"/>
    <col min="14094" max="14094" width="11.5703125" style="323" bestFit="1" customWidth="1"/>
    <col min="14095" max="14095" width="11.5703125" style="323" customWidth="1"/>
    <col min="14096" max="14096" width="11.5703125" style="323" bestFit="1" customWidth="1"/>
    <col min="14097" max="14097" width="11.5703125" style="323" customWidth="1"/>
    <col min="14098" max="14098" width="11.5703125" style="323" bestFit="1" customWidth="1"/>
    <col min="14099" max="14099" width="11.5703125" style="323" customWidth="1"/>
    <col min="14100" max="14100" width="11.5703125" style="323" bestFit="1" customWidth="1"/>
    <col min="14101" max="14101" width="11.5703125" style="323" customWidth="1"/>
    <col min="14102" max="14102" width="11.5703125" style="323" bestFit="1" customWidth="1"/>
    <col min="14103" max="14103" width="11.5703125" style="323" customWidth="1"/>
    <col min="14104" max="14104" width="13.85546875" style="323" bestFit="1" customWidth="1"/>
    <col min="14105" max="14105" width="13.85546875" style="323" customWidth="1"/>
    <col min="14106" max="14106" width="13.85546875" style="323" bestFit="1" customWidth="1"/>
    <col min="14107" max="14107" width="13.85546875" style="323" customWidth="1"/>
    <col min="14108" max="14108" width="13.85546875" style="323" bestFit="1" customWidth="1"/>
    <col min="14109" max="14109" width="13.85546875" style="323" customWidth="1"/>
    <col min="14110" max="14110" width="13.85546875" style="323" bestFit="1" customWidth="1"/>
    <col min="14111" max="14111" width="13.85546875" style="323" customWidth="1"/>
    <col min="14112" max="14112" width="13.85546875" style="323" bestFit="1" customWidth="1"/>
    <col min="14113" max="14113" width="13.85546875" style="323" customWidth="1"/>
    <col min="14114" max="14114" width="13.85546875" style="323" bestFit="1" customWidth="1"/>
    <col min="14115" max="14115" width="13.85546875" style="323" customWidth="1"/>
    <col min="14116" max="14116" width="13.85546875" style="323" bestFit="1" customWidth="1"/>
    <col min="14117" max="14117" width="13.85546875" style="323" customWidth="1"/>
    <col min="14118" max="14118" width="13.85546875" style="323" bestFit="1" customWidth="1"/>
    <col min="14119" max="14119" width="13.85546875" style="323" customWidth="1"/>
    <col min="14120" max="14120" width="13.85546875" style="323" bestFit="1" customWidth="1"/>
    <col min="14121" max="14121" width="13.85546875" style="323" customWidth="1"/>
    <col min="14122" max="14122" width="13.85546875" style="323" bestFit="1" customWidth="1"/>
    <col min="14123" max="14123" width="13.85546875" style="323" customWidth="1"/>
    <col min="14124" max="14124" width="13.85546875" style="323" bestFit="1" customWidth="1"/>
    <col min="14125" max="14125" width="13.85546875" style="323" customWidth="1"/>
    <col min="14126" max="14126" width="13.85546875" style="323" bestFit="1" customWidth="1"/>
    <col min="14127" max="14127" width="13.85546875" style="323" customWidth="1"/>
    <col min="14128" max="14128" width="13.85546875" style="323" bestFit="1" customWidth="1"/>
    <col min="14129" max="14129" width="13.85546875" style="323" customWidth="1"/>
    <col min="14130" max="14130" width="13.85546875" style="323" bestFit="1" customWidth="1"/>
    <col min="14131" max="14131" width="13.85546875" style="323" customWidth="1"/>
    <col min="14132" max="14132" width="13.85546875" style="323" bestFit="1" customWidth="1"/>
    <col min="14133" max="14133" width="13.85546875" style="323" customWidth="1"/>
    <col min="14134" max="14134" width="13.85546875" style="323" bestFit="1" customWidth="1"/>
    <col min="14135" max="14135" width="13.85546875" style="323" customWidth="1"/>
    <col min="14136" max="14136" width="13.85546875" style="323" bestFit="1" customWidth="1"/>
    <col min="14137" max="14137" width="13.85546875" style="323" customWidth="1"/>
    <col min="14138" max="14138" width="13.85546875" style="323" bestFit="1" customWidth="1"/>
    <col min="14139" max="14139" width="13.85546875" style="323" customWidth="1"/>
    <col min="14140" max="14140" width="13.85546875" style="323" bestFit="1" customWidth="1"/>
    <col min="14141" max="14141" width="13.85546875" style="323" customWidth="1"/>
    <col min="14142" max="14142" width="13.85546875" style="323" bestFit="1" customWidth="1"/>
    <col min="14143" max="14143" width="13.85546875" style="323" customWidth="1"/>
    <col min="14144" max="14144" width="13.85546875" style="323" bestFit="1" customWidth="1"/>
    <col min="14145" max="14145" width="13.85546875" style="323" customWidth="1"/>
    <col min="14146" max="14146" width="13.85546875" style="323" bestFit="1" customWidth="1"/>
    <col min="1414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3" width="11.42578125" style="323" customWidth="1"/>
    <col min="14344" max="14344" width="10.85546875" style="323" bestFit="1" customWidth="1"/>
    <col min="14345" max="14345" width="10.85546875" style="323" customWidth="1"/>
    <col min="14346" max="14346" width="10.85546875" style="323" bestFit="1" customWidth="1"/>
    <col min="14347" max="14347" width="10.85546875" style="323" customWidth="1"/>
    <col min="14348" max="14348" width="11.5703125" style="323" bestFit="1" customWidth="1"/>
    <col min="14349" max="14349" width="11.5703125" style="323" customWidth="1"/>
    <col min="14350" max="14350" width="11.5703125" style="323" bestFit="1" customWidth="1"/>
    <col min="14351" max="14351" width="11.5703125" style="323" customWidth="1"/>
    <col min="14352" max="14352" width="11.5703125" style="323" bestFit="1" customWidth="1"/>
    <col min="14353" max="14353" width="11.5703125" style="323" customWidth="1"/>
    <col min="14354" max="14354" width="11.5703125" style="323" bestFit="1" customWidth="1"/>
    <col min="14355" max="14355" width="11.5703125" style="323" customWidth="1"/>
    <col min="14356" max="14356" width="11.5703125" style="323" bestFit="1" customWidth="1"/>
    <col min="14357" max="14357" width="11.5703125" style="323" customWidth="1"/>
    <col min="14358" max="14358" width="11.5703125" style="323" bestFit="1" customWidth="1"/>
    <col min="14359" max="14359" width="11.5703125" style="323" customWidth="1"/>
    <col min="14360" max="14360" width="13.85546875" style="323" bestFit="1" customWidth="1"/>
    <col min="14361" max="14361" width="13.85546875" style="323" customWidth="1"/>
    <col min="14362" max="14362" width="13.85546875" style="323" bestFit="1" customWidth="1"/>
    <col min="14363" max="14363" width="13.85546875" style="323" customWidth="1"/>
    <col min="14364" max="14364" width="13.85546875" style="323" bestFit="1" customWidth="1"/>
    <col min="14365" max="14365" width="13.85546875" style="323" customWidth="1"/>
    <col min="14366" max="14366" width="13.85546875" style="323" bestFit="1" customWidth="1"/>
    <col min="14367" max="14367" width="13.85546875" style="323" customWidth="1"/>
    <col min="14368" max="14368" width="13.85546875" style="323" bestFit="1" customWidth="1"/>
    <col min="14369" max="14369" width="13.85546875" style="323" customWidth="1"/>
    <col min="14370" max="14370" width="13.85546875" style="323" bestFit="1" customWidth="1"/>
    <col min="14371" max="14371" width="13.85546875" style="323" customWidth="1"/>
    <col min="14372" max="14372" width="13.85546875" style="323" bestFit="1" customWidth="1"/>
    <col min="14373" max="14373" width="13.85546875" style="323" customWidth="1"/>
    <col min="14374" max="14374" width="13.85546875" style="323" bestFit="1" customWidth="1"/>
    <col min="14375" max="14375" width="13.85546875" style="323" customWidth="1"/>
    <col min="14376" max="14376" width="13.85546875" style="323" bestFit="1" customWidth="1"/>
    <col min="14377" max="14377" width="13.85546875" style="323" customWidth="1"/>
    <col min="14378" max="14378" width="13.85546875" style="323" bestFit="1" customWidth="1"/>
    <col min="14379" max="14379" width="13.85546875" style="323" customWidth="1"/>
    <col min="14380" max="14380" width="13.85546875" style="323" bestFit="1" customWidth="1"/>
    <col min="14381" max="14381" width="13.85546875" style="323" customWidth="1"/>
    <col min="14382" max="14382" width="13.85546875" style="323" bestFit="1" customWidth="1"/>
    <col min="14383" max="14383" width="13.85546875" style="323" customWidth="1"/>
    <col min="14384" max="14384" width="13.85546875" style="323" bestFit="1" customWidth="1"/>
    <col min="14385" max="14385" width="13.85546875" style="323" customWidth="1"/>
    <col min="14386" max="14386" width="13.85546875" style="323" bestFit="1" customWidth="1"/>
    <col min="14387" max="14387" width="13.85546875" style="323" customWidth="1"/>
    <col min="14388" max="14388" width="13.85546875" style="323" bestFit="1" customWidth="1"/>
    <col min="14389" max="14389" width="13.85546875" style="323" customWidth="1"/>
    <col min="14390" max="14390" width="13.85546875" style="323" bestFit="1" customWidth="1"/>
    <col min="14391" max="14391" width="13.85546875" style="323" customWidth="1"/>
    <col min="14392" max="14392" width="13.85546875" style="323" bestFit="1" customWidth="1"/>
    <col min="14393" max="14393" width="13.85546875" style="323" customWidth="1"/>
    <col min="14394" max="14394" width="13.85546875" style="323" bestFit="1" customWidth="1"/>
    <col min="14395" max="14395" width="13.85546875" style="323" customWidth="1"/>
    <col min="14396" max="14396" width="13.85546875" style="323" bestFit="1" customWidth="1"/>
    <col min="14397" max="14397" width="13.85546875" style="323" customWidth="1"/>
    <col min="14398" max="14398" width="13.85546875" style="323" bestFit="1" customWidth="1"/>
    <col min="14399" max="14399" width="13.85546875" style="323" customWidth="1"/>
    <col min="14400" max="14400" width="13.85546875" style="323" bestFit="1" customWidth="1"/>
    <col min="14401" max="14401" width="13.85546875" style="323" customWidth="1"/>
    <col min="14402" max="14402" width="13.85546875" style="323" bestFit="1" customWidth="1"/>
    <col min="1440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9" width="11.42578125" style="323" customWidth="1"/>
    <col min="14600" max="14600" width="10.85546875" style="323" bestFit="1" customWidth="1"/>
    <col min="14601" max="14601" width="10.85546875" style="323" customWidth="1"/>
    <col min="14602" max="14602" width="10.85546875" style="323" bestFit="1" customWidth="1"/>
    <col min="14603" max="14603" width="10.85546875" style="323" customWidth="1"/>
    <col min="14604" max="14604" width="11.5703125" style="323" bestFit="1" customWidth="1"/>
    <col min="14605" max="14605" width="11.5703125" style="323" customWidth="1"/>
    <col min="14606" max="14606" width="11.5703125" style="323" bestFit="1" customWidth="1"/>
    <col min="14607" max="14607" width="11.5703125" style="323" customWidth="1"/>
    <col min="14608" max="14608" width="11.5703125" style="323" bestFit="1" customWidth="1"/>
    <col min="14609" max="14609" width="11.5703125" style="323" customWidth="1"/>
    <col min="14610" max="14610" width="11.5703125" style="323" bestFit="1" customWidth="1"/>
    <col min="14611" max="14611" width="11.5703125" style="323" customWidth="1"/>
    <col min="14612" max="14612" width="11.5703125" style="323" bestFit="1" customWidth="1"/>
    <col min="14613" max="14613" width="11.5703125" style="323" customWidth="1"/>
    <col min="14614" max="14614" width="11.5703125" style="323" bestFit="1" customWidth="1"/>
    <col min="14615" max="14615" width="11.5703125" style="323" customWidth="1"/>
    <col min="14616" max="14616" width="13.85546875" style="323" bestFit="1" customWidth="1"/>
    <col min="14617" max="14617" width="13.85546875" style="323" customWidth="1"/>
    <col min="14618" max="14618" width="13.85546875" style="323" bestFit="1" customWidth="1"/>
    <col min="14619" max="14619" width="13.85546875" style="323" customWidth="1"/>
    <col min="14620" max="14620" width="13.85546875" style="323" bestFit="1" customWidth="1"/>
    <col min="14621" max="14621" width="13.85546875" style="323" customWidth="1"/>
    <col min="14622" max="14622" width="13.85546875" style="323" bestFit="1" customWidth="1"/>
    <col min="14623" max="14623" width="13.85546875" style="323" customWidth="1"/>
    <col min="14624" max="14624" width="13.85546875" style="323" bestFit="1" customWidth="1"/>
    <col min="14625" max="14625" width="13.85546875" style="323" customWidth="1"/>
    <col min="14626" max="14626" width="13.85546875" style="323" bestFit="1" customWidth="1"/>
    <col min="14627" max="14627" width="13.85546875" style="323" customWidth="1"/>
    <col min="14628" max="14628" width="13.85546875" style="323" bestFit="1" customWidth="1"/>
    <col min="14629" max="14629" width="13.85546875" style="323" customWidth="1"/>
    <col min="14630" max="14630" width="13.85546875" style="323" bestFit="1" customWidth="1"/>
    <col min="14631" max="14631" width="13.85546875" style="323" customWidth="1"/>
    <col min="14632" max="14632" width="13.85546875" style="323" bestFit="1" customWidth="1"/>
    <col min="14633" max="14633" width="13.85546875" style="323" customWidth="1"/>
    <col min="14634" max="14634" width="13.85546875" style="323" bestFit="1" customWidth="1"/>
    <col min="14635" max="14635" width="13.85546875" style="323" customWidth="1"/>
    <col min="14636" max="14636" width="13.85546875" style="323" bestFit="1" customWidth="1"/>
    <col min="14637" max="14637" width="13.85546875" style="323" customWidth="1"/>
    <col min="14638" max="14638" width="13.85546875" style="323" bestFit="1" customWidth="1"/>
    <col min="14639" max="14639" width="13.85546875" style="323" customWidth="1"/>
    <col min="14640" max="14640" width="13.85546875" style="323" bestFit="1" customWidth="1"/>
    <col min="14641" max="14641" width="13.85546875" style="323" customWidth="1"/>
    <col min="14642" max="14642" width="13.85546875" style="323" bestFit="1" customWidth="1"/>
    <col min="14643" max="14643" width="13.85546875" style="323" customWidth="1"/>
    <col min="14644" max="14644" width="13.85546875" style="323" bestFit="1" customWidth="1"/>
    <col min="14645" max="14645" width="13.85546875" style="323" customWidth="1"/>
    <col min="14646" max="14646" width="13.85546875" style="323" bestFit="1" customWidth="1"/>
    <col min="14647" max="14647" width="13.85546875" style="323" customWidth="1"/>
    <col min="14648" max="14648" width="13.85546875" style="323" bestFit="1" customWidth="1"/>
    <col min="14649" max="14649" width="13.85546875" style="323" customWidth="1"/>
    <col min="14650" max="14650" width="13.85546875" style="323" bestFit="1" customWidth="1"/>
    <col min="14651" max="14651" width="13.85546875" style="323" customWidth="1"/>
    <col min="14652" max="14652" width="13.85546875" style="323" bestFit="1" customWidth="1"/>
    <col min="14653" max="14653" width="13.85546875" style="323" customWidth="1"/>
    <col min="14654" max="14654" width="13.85546875" style="323" bestFit="1" customWidth="1"/>
    <col min="14655" max="14655" width="13.85546875" style="323" customWidth="1"/>
    <col min="14656" max="14656" width="13.85546875" style="323" bestFit="1" customWidth="1"/>
    <col min="14657" max="14657" width="13.85546875" style="323" customWidth="1"/>
    <col min="14658" max="14658" width="13.85546875" style="323" bestFit="1" customWidth="1"/>
    <col min="1465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5" width="11.42578125" style="323" customWidth="1"/>
    <col min="14856" max="14856" width="10.85546875" style="323" bestFit="1" customWidth="1"/>
    <col min="14857" max="14857" width="10.85546875" style="323" customWidth="1"/>
    <col min="14858" max="14858" width="10.85546875" style="323" bestFit="1" customWidth="1"/>
    <col min="14859" max="14859" width="10.85546875" style="323" customWidth="1"/>
    <col min="14860" max="14860" width="11.5703125" style="323" bestFit="1" customWidth="1"/>
    <col min="14861" max="14861" width="11.5703125" style="323" customWidth="1"/>
    <col min="14862" max="14862" width="11.5703125" style="323" bestFit="1" customWidth="1"/>
    <col min="14863" max="14863" width="11.5703125" style="323" customWidth="1"/>
    <col min="14864" max="14864" width="11.5703125" style="323" bestFit="1" customWidth="1"/>
    <col min="14865" max="14865" width="11.5703125" style="323" customWidth="1"/>
    <col min="14866" max="14866" width="11.5703125" style="323" bestFit="1" customWidth="1"/>
    <col min="14867" max="14867" width="11.5703125" style="323" customWidth="1"/>
    <col min="14868" max="14868" width="11.5703125" style="323" bestFit="1" customWidth="1"/>
    <col min="14869" max="14869" width="11.5703125" style="323" customWidth="1"/>
    <col min="14870" max="14870" width="11.5703125" style="323" bestFit="1" customWidth="1"/>
    <col min="14871" max="14871" width="11.5703125" style="323" customWidth="1"/>
    <col min="14872" max="14872" width="13.85546875" style="323" bestFit="1" customWidth="1"/>
    <col min="14873" max="14873" width="13.85546875" style="323" customWidth="1"/>
    <col min="14874" max="14874" width="13.85546875" style="323" bestFit="1" customWidth="1"/>
    <col min="14875" max="14875" width="13.85546875" style="323" customWidth="1"/>
    <col min="14876" max="14876" width="13.85546875" style="323" bestFit="1" customWidth="1"/>
    <col min="14877" max="14877" width="13.85546875" style="323" customWidth="1"/>
    <col min="14878" max="14878" width="13.85546875" style="323" bestFit="1" customWidth="1"/>
    <col min="14879" max="14879" width="13.85546875" style="323" customWidth="1"/>
    <col min="14880" max="14880" width="13.85546875" style="323" bestFit="1" customWidth="1"/>
    <col min="14881" max="14881" width="13.85546875" style="323" customWidth="1"/>
    <col min="14882" max="14882" width="13.85546875" style="323" bestFit="1" customWidth="1"/>
    <col min="14883" max="14883" width="13.85546875" style="323" customWidth="1"/>
    <col min="14884" max="14884" width="13.85546875" style="323" bestFit="1" customWidth="1"/>
    <col min="14885" max="14885" width="13.85546875" style="323" customWidth="1"/>
    <col min="14886" max="14886" width="13.85546875" style="323" bestFit="1" customWidth="1"/>
    <col min="14887" max="14887" width="13.85546875" style="323" customWidth="1"/>
    <col min="14888" max="14888" width="13.85546875" style="323" bestFit="1" customWidth="1"/>
    <col min="14889" max="14889" width="13.85546875" style="323" customWidth="1"/>
    <col min="14890" max="14890" width="13.85546875" style="323" bestFit="1" customWidth="1"/>
    <col min="14891" max="14891" width="13.85546875" style="323" customWidth="1"/>
    <col min="14892" max="14892" width="13.85546875" style="323" bestFit="1" customWidth="1"/>
    <col min="14893" max="14893" width="13.85546875" style="323" customWidth="1"/>
    <col min="14894" max="14894" width="13.85546875" style="323" bestFit="1" customWidth="1"/>
    <col min="14895" max="14895" width="13.85546875" style="323" customWidth="1"/>
    <col min="14896" max="14896" width="13.85546875" style="323" bestFit="1" customWidth="1"/>
    <col min="14897" max="14897" width="13.85546875" style="323" customWidth="1"/>
    <col min="14898" max="14898" width="13.85546875" style="323" bestFit="1" customWidth="1"/>
    <col min="14899" max="14899" width="13.85546875" style="323" customWidth="1"/>
    <col min="14900" max="14900" width="13.85546875" style="323" bestFit="1" customWidth="1"/>
    <col min="14901" max="14901" width="13.85546875" style="323" customWidth="1"/>
    <col min="14902" max="14902" width="13.85546875" style="323" bestFit="1" customWidth="1"/>
    <col min="14903" max="14903" width="13.85546875" style="323" customWidth="1"/>
    <col min="14904" max="14904" width="13.85546875" style="323" bestFit="1" customWidth="1"/>
    <col min="14905" max="14905" width="13.85546875" style="323" customWidth="1"/>
    <col min="14906" max="14906" width="13.85546875" style="323" bestFit="1" customWidth="1"/>
    <col min="14907" max="14907" width="13.85546875" style="323" customWidth="1"/>
    <col min="14908" max="14908" width="13.85546875" style="323" bestFit="1" customWidth="1"/>
    <col min="14909" max="14909" width="13.85546875" style="323" customWidth="1"/>
    <col min="14910" max="14910" width="13.85546875" style="323" bestFit="1" customWidth="1"/>
    <col min="14911" max="14911" width="13.85546875" style="323" customWidth="1"/>
    <col min="14912" max="14912" width="13.85546875" style="323" bestFit="1" customWidth="1"/>
    <col min="14913" max="14913" width="13.85546875" style="323" customWidth="1"/>
    <col min="14914" max="14914" width="13.85546875" style="323" bestFit="1" customWidth="1"/>
    <col min="1491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1" width="11.42578125" style="323" customWidth="1"/>
    <col min="15112" max="15112" width="10.85546875" style="323" bestFit="1" customWidth="1"/>
    <col min="15113" max="15113" width="10.85546875" style="323" customWidth="1"/>
    <col min="15114" max="15114" width="10.85546875" style="323" bestFit="1" customWidth="1"/>
    <col min="15115" max="15115" width="10.85546875" style="323" customWidth="1"/>
    <col min="15116" max="15116" width="11.5703125" style="323" bestFit="1" customWidth="1"/>
    <col min="15117" max="15117" width="11.5703125" style="323" customWidth="1"/>
    <col min="15118" max="15118" width="11.5703125" style="323" bestFit="1" customWidth="1"/>
    <col min="15119" max="15119" width="11.5703125" style="323" customWidth="1"/>
    <col min="15120" max="15120" width="11.5703125" style="323" bestFit="1" customWidth="1"/>
    <col min="15121" max="15121" width="11.5703125" style="323" customWidth="1"/>
    <col min="15122" max="15122" width="11.5703125" style="323" bestFit="1" customWidth="1"/>
    <col min="15123" max="15123" width="11.5703125" style="323" customWidth="1"/>
    <col min="15124" max="15124" width="11.5703125" style="323" bestFit="1" customWidth="1"/>
    <col min="15125" max="15125" width="11.5703125" style="323" customWidth="1"/>
    <col min="15126" max="15126" width="11.5703125" style="323" bestFit="1" customWidth="1"/>
    <col min="15127" max="15127" width="11.5703125" style="323" customWidth="1"/>
    <col min="15128" max="15128" width="13.85546875" style="323" bestFit="1" customWidth="1"/>
    <col min="15129" max="15129" width="13.85546875" style="323" customWidth="1"/>
    <col min="15130" max="15130" width="13.85546875" style="323" bestFit="1" customWidth="1"/>
    <col min="15131" max="15131" width="13.85546875" style="323" customWidth="1"/>
    <col min="15132" max="15132" width="13.85546875" style="323" bestFit="1" customWidth="1"/>
    <col min="15133" max="15133" width="13.85546875" style="323" customWidth="1"/>
    <col min="15134" max="15134" width="13.85546875" style="323" bestFit="1" customWidth="1"/>
    <col min="15135" max="15135" width="13.85546875" style="323" customWidth="1"/>
    <col min="15136" max="15136" width="13.85546875" style="323" bestFit="1" customWidth="1"/>
    <col min="15137" max="15137" width="13.85546875" style="323" customWidth="1"/>
    <col min="15138" max="15138" width="13.85546875" style="323" bestFit="1" customWidth="1"/>
    <col min="15139" max="15139" width="13.85546875" style="323" customWidth="1"/>
    <col min="15140" max="15140" width="13.85546875" style="323" bestFit="1" customWidth="1"/>
    <col min="15141" max="15141" width="13.85546875" style="323" customWidth="1"/>
    <col min="15142" max="15142" width="13.85546875" style="323" bestFit="1" customWidth="1"/>
    <col min="15143" max="15143" width="13.85546875" style="323" customWidth="1"/>
    <col min="15144" max="15144" width="13.85546875" style="323" bestFit="1" customWidth="1"/>
    <col min="15145" max="15145" width="13.85546875" style="323" customWidth="1"/>
    <col min="15146" max="15146" width="13.85546875" style="323" bestFit="1" customWidth="1"/>
    <col min="15147" max="15147" width="13.85546875" style="323" customWidth="1"/>
    <col min="15148" max="15148" width="13.85546875" style="323" bestFit="1" customWidth="1"/>
    <col min="15149" max="15149" width="13.85546875" style="323" customWidth="1"/>
    <col min="15150" max="15150" width="13.85546875" style="323" bestFit="1" customWidth="1"/>
    <col min="15151" max="15151" width="13.85546875" style="323" customWidth="1"/>
    <col min="15152" max="15152" width="13.85546875" style="323" bestFit="1" customWidth="1"/>
    <col min="15153" max="15153" width="13.85546875" style="323" customWidth="1"/>
    <col min="15154" max="15154" width="13.85546875" style="323" bestFit="1" customWidth="1"/>
    <col min="15155" max="15155" width="13.85546875" style="323" customWidth="1"/>
    <col min="15156" max="15156" width="13.85546875" style="323" bestFit="1" customWidth="1"/>
    <col min="15157" max="15157" width="13.85546875" style="323" customWidth="1"/>
    <col min="15158" max="15158" width="13.85546875" style="323" bestFit="1" customWidth="1"/>
    <col min="15159" max="15159" width="13.85546875" style="323" customWidth="1"/>
    <col min="15160" max="15160" width="13.85546875" style="323" bestFit="1" customWidth="1"/>
    <col min="15161" max="15161" width="13.85546875" style="323" customWidth="1"/>
    <col min="15162" max="15162" width="13.85546875" style="323" bestFit="1" customWidth="1"/>
    <col min="15163" max="15163" width="13.85546875" style="323" customWidth="1"/>
    <col min="15164" max="15164" width="13.85546875" style="323" bestFit="1" customWidth="1"/>
    <col min="15165" max="15165" width="13.85546875" style="323" customWidth="1"/>
    <col min="15166" max="15166" width="13.85546875" style="323" bestFit="1" customWidth="1"/>
    <col min="15167" max="15167" width="13.85546875" style="323" customWidth="1"/>
    <col min="15168" max="15168" width="13.85546875" style="323" bestFit="1" customWidth="1"/>
    <col min="15169" max="15169" width="13.85546875" style="323" customWidth="1"/>
    <col min="15170" max="15170" width="13.85546875" style="323" bestFit="1" customWidth="1"/>
    <col min="1517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7" width="11.42578125" style="323" customWidth="1"/>
    <col min="15368" max="15368" width="10.85546875" style="323" bestFit="1" customWidth="1"/>
    <col min="15369" max="15369" width="10.85546875" style="323" customWidth="1"/>
    <col min="15370" max="15370" width="10.85546875" style="323" bestFit="1" customWidth="1"/>
    <col min="15371" max="15371" width="10.85546875" style="323" customWidth="1"/>
    <col min="15372" max="15372" width="11.5703125" style="323" bestFit="1" customWidth="1"/>
    <col min="15373" max="15373" width="11.5703125" style="323" customWidth="1"/>
    <col min="15374" max="15374" width="11.5703125" style="323" bestFit="1" customWidth="1"/>
    <col min="15375" max="15375" width="11.5703125" style="323" customWidth="1"/>
    <col min="15376" max="15376" width="11.5703125" style="323" bestFit="1" customWidth="1"/>
    <col min="15377" max="15377" width="11.5703125" style="323" customWidth="1"/>
    <col min="15378" max="15378" width="11.5703125" style="323" bestFit="1" customWidth="1"/>
    <col min="15379" max="15379" width="11.5703125" style="323" customWidth="1"/>
    <col min="15380" max="15380" width="11.5703125" style="323" bestFit="1" customWidth="1"/>
    <col min="15381" max="15381" width="11.5703125" style="323" customWidth="1"/>
    <col min="15382" max="15382" width="11.5703125" style="323" bestFit="1" customWidth="1"/>
    <col min="15383" max="15383" width="11.5703125" style="323" customWidth="1"/>
    <col min="15384" max="15384" width="13.85546875" style="323" bestFit="1" customWidth="1"/>
    <col min="15385" max="15385" width="13.85546875" style="323" customWidth="1"/>
    <col min="15386" max="15386" width="13.85546875" style="323" bestFit="1" customWidth="1"/>
    <col min="15387" max="15387" width="13.85546875" style="323" customWidth="1"/>
    <col min="15388" max="15388" width="13.85546875" style="323" bestFit="1" customWidth="1"/>
    <col min="15389" max="15389" width="13.85546875" style="323" customWidth="1"/>
    <col min="15390" max="15390" width="13.85546875" style="323" bestFit="1" customWidth="1"/>
    <col min="15391" max="15391" width="13.85546875" style="323" customWidth="1"/>
    <col min="15392" max="15392" width="13.85546875" style="323" bestFit="1" customWidth="1"/>
    <col min="15393" max="15393" width="13.85546875" style="323" customWidth="1"/>
    <col min="15394" max="15394" width="13.85546875" style="323" bestFit="1" customWidth="1"/>
    <col min="15395" max="15395" width="13.85546875" style="323" customWidth="1"/>
    <col min="15396" max="15396" width="13.85546875" style="323" bestFit="1" customWidth="1"/>
    <col min="15397" max="15397" width="13.85546875" style="323" customWidth="1"/>
    <col min="15398" max="15398" width="13.85546875" style="323" bestFit="1" customWidth="1"/>
    <col min="15399" max="15399" width="13.85546875" style="323" customWidth="1"/>
    <col min="15400" max="15400" width="13.85546875" style="323" bestFit="1" customWidth="1"/>
    <col min="15401" max="15401" width="13.85546875" style="323" customWidth="1"/>
    <col min="15402" max="15402" width="13.85546875" style="323" bestFit="1" customWidth="1"/>
    <col min="15403" max="15403" width="13.85546875" style="323" customWidth="1"/>
    <col min="15404" max="15404" width="13.85546875" style="323" bestFit="1" customWidth="1"/>
    <col min="15405" max="15405" width="13.85546875" style="323" customWidth="1"/>
    <col min="15406" max="15406" width="13.85546875" style="323" bestFit="1" customWidth="1"/>
    <col min="15407" max="15407" width="13.85546875" style="323" customWidth="1"/>
    <col min="15408" max="15408" width="13.85546875" style="323" bestFit="1" customWidth="1"/>
    <col min="15409" max="15409" width="13.85546875" style="323" customWidth="1"/>
    <col min="15410" max="15410" width="13.85546875" style="323" bestFit="1" customWidth="1"/>
    <col min="15411" max="15411" width="13.85546875" style="323" customWidth="1"/>
    <col min="15412" max="15412" width="13.85546875" style="323" bestFit="1" customWidth="1"/>
    <col min="15413" max="15413" width="13.85546875" style="323" customWidth="1"/>
    <col min="15414" max="15414" width="13.85546875" style="323" bestFit="1" customWidth="1"/>
    <col min="15415" max="15415" width="13.85546875" style="323" customWidth="1"/>
    <col min="15416" max="15416" width="13.85546875" style="323" bestFit="1" customWidth="1"/>
    <col min="15417" max="15417" width="13.85546875" style="323" customWidth="1"/>
    <col min="15418" max="15418" width="13.85546875" style="323" bestFit="1" customWidth="1"/>
    <col min="15419" max="15419" width="13.85546875" style="323" customWidth="1"/>
    <col min="15420" max="15420" width="13.85546875" style="323" bestFit="1" customWidth="1"/>
    <col min="15421" max="15421" width="13.85546875" style="323" customWidth="1"/>
    <col min="15422" max="15422" width="13.85546875" style="323" bestFit="1" customWidth="1"/>
    <col min="15423" max="15423" width="13.85546875" style="323" customWidth="1"/>
    <col min="15424" max="15424" width="13.85546875" style="323" bestFit="1" customWidth="1"/>
    <col min="15425" max="15425" width="13.85546875" style="323" customWidth="1"/>
    <col min="15426" max="15426" width="13.85546875" style="323" bestFit="1" customWidth="1"/>
    <col min="1542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3" width="11.42578125" style="323" customWidth="1"/>
    <col min="15624" max="15624" width="10.85546875" style="323" bestFit="1" customWidth="1"/>
    <col min="15625" max="15625" width="10.85546875" style="323" customWidth="1"/>
    <col min="15626" max="15626" width="10.85546875" style="323" bestFit="1" customWidth="1"/>
    <col min="15627" max="15627" width="10.85546875" style="323" customWidth="1"/>
    <col min="15628" max="15628" width="11.5703125" style="323" bestFit="1" customWidth="1"/>
    <col min="15629" max="15629" width="11.5703125" style="323" customWidth="1"/>
    <col min="15630" max="15630" width="11.5703125" style="323" bestFit="1" customWidth="1"/>
    <col min="15631" max="15631" width="11.5703125" style="323" customWidth="1"/>
    <col min="15632" max="15632" width="11.5703125" style="323" bestFit="1" customWidth="1"/>
    <col min="15633" max="15633" width="11.5703125" style="323" customWidth="1"/>
    <col min="15634" max="15634" width="11.5703125" style="323" bestFit="1" customWidth="1"/>
    <col min="15635" max="15635" width="11.5703125" style="323" customWidth="1"/>
    <col min="15636" max="15636" width="11.5703125" style="323" bestFit="1" customWidth="1"/>
    <col min="15637" max="15637" width="11.5703125" style="323" customWidth="1"/>
    <col min="15638" max="15638" width="11.5703125" style="323" bestFit="1" customWidth="1"/>
    <col min="15639" max="15639" width="11.5703125" style="323" customWidth="1"/>
    <col min="15640" max="15640" width="13.85546875" style="323" bestFit="1" customWidth="1"/>
    <col min="15641" max="15641" width="13.85546875" style="323" customWidth="1"/>
    <col min="15642" max="15642" width="13.85546875" style="323" bestFit="1" customWidth="1"/>
    <col min="15643" max="15643" width="13.85546875" style="323" customWidth="1"/>
    <col min="15644" max="15644" width="13.85546875" style="323" bestFit="1" customWidth="1"/>
    <col min="15645" max="15645" width="13.85546875" style="323" customWidth="1"/>
    <col min="15646" max="15646" width="13.85546875" style="323" bestFit="1" customWidth="1"/>
    <col min="15647" max="15647" width="13.85546875" style="323" customWidth="1"/>
    <col min="15648" max="15648" width="13.85546875" style="323" bestFit="1" customWidth="1"/>
    <col min="15649" max="15649" width="13.85546875" style="323" customWidth="1"/>
    <col min="15650" max="15650" width="13.85546875" style="323" bestFit="1" customWidth="1"/>
    <col min="15651" max="15651" width="13.85546875" style="323" customWidth="1"/>
    <col min="15652" max="15652" width="13.85546875" style="323" bestFit="1" customWidth="1"/>
    <col min="15653" max="15653" width="13.85546875" style="323" customWidth="1"/>
    <col min="15654" max="15654" width="13.85546875" style="323" bestFit="1" customWidth="1"/>
    <col min="15655" max="15655" width="13.85546875" style="323" customWidth="1"/>
    <col min="15656" max="15656" width="13.85546875" style="323" bestFit="1" customWidth="1"/>
    <col min="15657" max="15657" width="13.85546875" style="323" customWidth="1"/>
    <col min="15658" max="15658" width="13.85546875" style="323" bestFit="1" customWidth="1"/>
    <col min="15659" max="15659" width="13.85546875" style="323" customWidth="1"/>
    <col min="15660" max="15660" width="13.85546875" style="323" bestFit="1" customWidth="1"/>
    <col min="15661" max="15661" width="13.85546875" style="323" customWidth="1"/>
    <col min="15662" max="15662" width="13.85546875" style="323" bestFit="1" customWidth="1"/>
    <col min="15663" max="15663" width="13.85546875" style="323" customWidth="1"/>
    <col min="15664" max="15664" width="13.85546875" style="323" bestFit="1" customWidth="1"/>
    <col min="15665" max="15665" width="13.85546875" style="323" customWidth="1"/>
    <col min="15666" max="15666" width="13.85546875" style="323" bestFit="1" customWidth="1"/>
    <col min="15667" max="15667" width="13.85546875" style="323" customWidth="1"/>
    <col min="15668" max="15668" width="13.85546875" style="323" bestFit="1" customWidth="1"/>
    <col min="15669" max="15669" width="13.85546875" style="323" customWidth="1"/>
    <col min="15670" max="15670" width="13.85546875" style="323" bestFit="1" customWidth="1"/>
    <col min="15671" max="15671" width="13.85546875" style="323" customWidth="1"/>
    <col min="15672" max="15672" width="13.85546875" style="323" bestFit="1" customWidth="1"/>
    <col min="15673" max="15673" width="13.85546875" style="323" customWidth="1"/>
    <col min="15674" max="15674" width="13.85546875" style="323" bestFit="1" customWidth="1"/>
    <col min="15675" max="15675" width="13.85546875" style="323" customWidth="1"/>
    <col min="15676" max="15676" width="13.85546875" style="323" bestFit="1" customWidth="1"/>
    <col min="15677" max="15677" width="13.85546875" style="323" customWidth="1"/>
    <col min="15678" max="15678" width="13.85546875" style="323" bestFit="1" customWidth="1"/>
    <col min="15679" max="15679" width="13.85546875" style="323" customWidth="1"/>
    <col min="15680" max="15680" width="13.85546875" style="323" bestFit="1" customWidth="1"/>
    <col min="15681" max="15681" width="13.85546875" style="323" customWidth="1"/>
    <col min="15682" max="15682" width="13.85546875" style="323" bestFit="1" customWidth="1"/>
    <col min="1568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9" width="11.42578125" style="323" customWidth="1"/>
    <col min="15880" max="15880" width="10.85546875" style="323" bestFit="1" customWidth="1"/>
    <col min="15881" max="15881" width="10.85546875" style="323" customWidth="1"/>
    <col min="15882" max="15882" width="10.85546875" style="323" bestFit="1" customWidth="1"/>
    <col min="15883" max="15883" width="10.85546875" style="323" customWidth="1"/>
    <col min="15884" max="15884" width="11.5703125" style="323" bestFit="1" customWidth="1"/>
    <col min="15885" max="15885" width="11.5703125" style="323" customWidth="1"/>
    <col min="15886" max="15886" width="11.5703125" style="323" bestFit="1" customWidth="1"/>
    <col min="15887" max="15887" width="11.5703125" style="323" customWidth="1"/>
    <col min="15888" max="15888" width="11.5703125" style="323" bestFit="1" customWidth="1"/>
    <col min="15889" max="15889" width="11.5703125" style="323" customWidth="1"/>
    <col min="15890" max="15890" width="11.5703125" style="323" bestFit="1" customWidth="1"/>
    <col min="15891" max="15891" width="11.5703125" style="323" customWidth="1"/>
    <col min="15892" max="15892" width="11.5703125" style="323" bestFit="1" customWidth="1"/>
    <col min="15893" max="15893" width="11.5703125" style="323" customWidth="1"/>
    <col min="15894" max="15894" width="11.5703125" style="323" bestFit="1" customWidth="1"/>
    <col min="15895" max="15895" width="11.5703125" style="323" customWidth="1"/>
    <col min="15896" max="15896" width="13.85546875" style="323" bestFit="1" customWidth="1"/>
    <col min="15897" max="15897" width="13.85546875" style="323" customWidth="1"/>
    <col min="15898" max="15898" width="13.85546875" style="323" bestFit="1" customWidth="1"/>
    <col min="15899" max="15899" width="13.85546875" style="323" customWidth="1"/>
    <col min="15900" max="15900" width="13.85546875" style="323" bestFit="1" customWidth="1"/>
    <col min="15901" max="15901" width="13.85546875" style="323" customWidth="1"/>
    <col min="15902" max="15902" width="13.85546875" style="323" bestFit="1" customWidth="1"/>
    <col min="15903" max="15903" width="13.85546875" style="323" customWidth="1"/>
    <col min="15904" max="15904" width="13.85546875" style="323" bestFit="1" customWidth="1"/>
    <col min="15905" max="15905" width="13.85546875" style="323" customWidth="1"/>
    <col min="15906" max="15906" width="13.85546875" style="323" bestFit="1" customWidth="1"/>
    <col min="15907" max="15907" width="13.85546875" style="323" customWidth="1"/>
    <col min="15908" max="15908" width="13.85546875" style="323" bestFit="1" customWidth="1"/>
    <col min="15909" max="15909" width="13.85546875" style="323" customWidth="1"/>
    <col min="15910" max="15910" width="13.85546875" style="323" bestFit="1" customWidth="1"/>
    <col min="15911" max="15911" width="13.85546875" style="323" customWidth="1"/>
    <col min="15912" max="15912" width="13.85546875" style="323" bestFit="1" customWidth="1"/>
    <col min="15913" max="15913" width="13.85546875" style="323" customWidth="1"/>
    <col min="15914" max="15914" width="13.85546875" style="323" bestFit="1" customWidth="1"/>
    <col min="15915" max="15915" width="13.85546875" style="323" customWidth="1"/>
    <col min="15916" max="15916" width="13.85546875" style="323" bestFit="1" customWidth="1"/>
    <col min="15917" max="15917" width="13.85546875" style="323" customWidth="1"/>
    <col min="15918" max="15918" width="13.85546875" style="323" bestFit="1" customWidth="1"/>
    <col min="15919" max="15919" width="13.85546875" style="323" customWidth="1"/>
    <col min="15920" max="15920" width="13.85546875" style="323" bestFit="1" customWidth="1"/>
    <col min="15921" max="15921" width="13.85546875" style="323" customWidth="1"/>
    <col min="15922" max="15922" width="13.85546875" style="323" bestFit="1" customWidth="1"/>
    <col min="15923" max="15923" width="13.85546875" style="323" customWidth="1"/>
    <col min="15924" max="15924" width="13.85546875" style="323" bestFit="1" customWidth="1"/>
    <col min="15925" max="15925" width="13.85546875" style="323" customWidth="1"/>
    <col min="15926" max="15926" width="13.85546875" style="323" bestFit="1" customWidth="1"/>
    <col min="15927" max="15927" width="13.85546875" style="323" customWidth="1"/>
    <col min="15928" max="15928" width="13.85546875" style="323" bestFit="1" customWidth="1"/>
    <col min="15929" max="15929" width="13.85546875" style="323" customWidth="1"/>
    <col min="15930" max="15930" width="13.85546875" style="323" bestFit="1" customWidth="1"/>
    <col min="15931" max="15931" width="13.85546875" style="323" customWidth="1"/>
    <col min="15932" max="15932" width="13.85546875" style="323" bestFit="1" customWidth="1"/>
    <col min="15933" max="15933" width="13.85546875" style="323" customWidth="1"/>
    <col min="15934" max="15934" width="13.85546875" style="323" bestFit="1" customWidth="1"/>
    <col min="15935" max="15935" width="13.85546875" style="323" customWidth="1"/>
    <col min="15936" max="15936" width="13.85546875" style="323" bestFit="1" customWidth="1"/>
    <col min="15937" max="15937" width="13.85546875" style="323" customWidth="1"/>
    <col min="15938" max="15938" width="13.85546875" style="323" bestFit="1" customWidth="1"/>
    <col min="1593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5" width="11.42578125" style="323" customWidth="1"/>
    <col min="16136" max="16136" width="10.85546875" style="323" bestFit="1" customWidth="1"/>
    <col min="16137" max="16137" width="10.85546875" style="323" customWidth="1"/>
    <col min="16138" max="16138" width="10.85546875" style="323" bestFit="1" customWidth="1"/>
    <col min="16139" max="16139" width="10.85546875" style="323" customWidth="1"/>
    <col min="16140" max="16140" width="11.5703125" style="323" bestFit="1" customWidth="1"/>
    <col min="16141" max="16141" width="11.5703125" style="323" customWidth="1"/>
    <col min="16142" max="16142" width="11.5703125" style="323" bestFit="1" customWidth="1"/>
    <col min="16143" max="16143" width="11.5703125" style="323" customWidth="1"/>
    <col min="16144" max="16144" width="11.5703125" style="323" bestFit="1" customWidth="1"/>
    <col min="16145" max="16145" width="11.5703125" style="323" customWidth="1"/>
    <col min="16146" max="16146" width="11.5703125" style="323" bestFit="1" customWidth="1"/>
    <col min="16147" max="16147" width="11.5703125" style="323" customWidth="1"/>
    <col min="16148" max="16148" width="11.5703125" style="323" bestFit="1" customWidth="1"/>
    <col min="16149" max="16149" width="11.5703125" style="323" customWidth="1"/>
    <col min="16150" max="16150" width="11.5703125" style="323" bestFit="1" customWidth="1"/>
    <col min="16151" max="16151" width="11.5703125" style="323" customWidth="1"/>
    <col min="16152" max="16152" width="13.85546875" style="323" bestFit="1" customWidth="1"/>
    <col min="16153" max="16153" width="13.85546875" style="323" customWidth="1"/>
    <col min="16154" max="16154" width="13.85546875" style="323" bestFit="1" customWidth="1"/>
    <col min="16155" max="16155" width="13.85546875" style="323" customWidth="1"/>
    <col min="16156" max="16156" width="13.85546875" style="323" bestFit="1" customWidth="1"/>
    <col min="16157" max="16157" width="13.85546875" style="323" customWidth="1"/>
    <col min="16158" max="16158" width="13.85546875" style="323" bestFit="1" customWidth="1"/>
    <col min="16159" max="16159" width="13.85546875" style="323" customWidth="1"/>
    <col min="16160" max="16160" width="13.85546875" style="323" bestFit="1" customWidth="1"/>
    <col min="16161" max="16161" width="13.85546875" style="323" customWidth="1"/>
    <col min="16162" max="16162" width="13.85546875" style="323" bestFit="1" customWidth="1"/>
    <col min="16163" max="16163" width="13.85546875" style="323" customWidth="1"/>
    <col min="16164" max="16164" width="13.85546875" style="323" bestFit="1" customWidth="1"/>
    <col min="16165" max="16165" width="13.85546875" style="323" customWidth="1"/>
    <col min="16166" max="16166" width="13.85546875" style="323" bestFit="1" customWidth="1"/>
    <col min="16167" max="16167" width="13.85546875" style="323" customWidth="1"/>
    <col min="16168" max="16168" width="13.85546875" style="323" bestFit="1" customWidth="1"/>
    <col min="16169" max="16169" width="13.85546875" style="323" customWidth="1"/>
    <col min="16170" max="16170" width="13.85546875" style="323" bestFit="1" customWidth="1"/>
    <col min="16171" max="16171" width="13.85546875" style="323" customWidth="1"/>
    <col min="16172" max="16172" width="13.85546875" style="323" bestFit="1" customWidth="1"/>
    <col min="16173" max="16173" width="13.85546875" style="323" customWidth="1"/>
    <col min="16174" max="16174" width="13.85546875" style="323" bestFit="1" customWidth="1"/>
    <col min="16175" max="16175" width="13.85546875" style="323" customWidth="1"/>
    <col min="16176" max="16176" width="13.85546875" style="323" bestFit="1" customWidth="1"/>
    <col min="16177" max="16177" width="13.85546875" style="323" customWidth="1"/>
    <col min="16178" max="16178" width="13.85546875" style="323" bestFit="1" customWidth="1"/>
    <col min="16179" max="16179" width="13.85546875" style="323" customWidth="1"/>
    <col min="16180" max="16180" width="13.85546875" style="323" bestFit="1" customWidth="1"/>
    <col min="16181" max="16181" width="13.85546875" style="323" customWidth="1"/>
    <col min="16182" max="16182" width="13.85546875" style="323" bestFit="1" customWidth="1"/>
    <col min="16183" max="16183" width="13.85546875" style="323" customWidth="1"/>
    <col min="16184" max="16184" width="13.85546875" style="323" bestFit="1" customWidth="1"/>
    <col min="16185" max="16185" width="13.85546875" style="323" customWidth="1"/>
    <col min="16186" max="16186" width="13.85546875" style="323" bestFit="1" customWidth="1"/>
    <col min="16187" max="16187" width="13.85546875" style="323" customWidth="1"/>
    <col min="16188" max="16188" width="13.85546875" style="323" bestFit="1" customWidth="1"/>
    <col min="16189" max="16189" width="13.85546875" style="323" customWidth="1"/>
    <col min="16190" max="16190" width="13.85546875" style="323" bestFit="1" customWidth="1"/>
    <col min="16191" max="16191" width="13.85546875" style="323" customWidth="1"/>
    <col min="16192" max="16192" width="13.85546875" style="323" bestFit="1" customWidth="1"/>
    <col min="16193" max="16193" width="13.85546875" style="323" customWidth="1"/>
    <col min="16194" max="16194" width="13.85546875" style="323" bestFit="1" customWidth="1"/>
    <col min="16195" max="16384" width="6.85546875" style="323"/>
  </cols>
  <sheetData>
    <row r="1" spans="1:66" ht="21">
      <c r="A1" s="320" t="s">
        <v>372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1"/>
    </row>
    <row r="2" spans="1:66">
      <c r="A2" s="324" t="s">
        <v>314</v>
      </c>
    </row>
    <row r="3" spans="1:6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  <c r="AK3" s="1324"/>
      <c r="AL3" s="1324"/>
      <c r="AM3" s="1324"/>
      <c r="AN3" s="1324"/>
      <c r="AO3" s="1324"/>
      <c r="AP3" s="1324"/>
      <c r="AQ3" s="1324"/>
      <c r="AR3" s="1324"/>
      <c r="AS3" s="1324"/>
      <c r="AT3" s="1324"/>
      <c r="AU3" s="1324"/>
      <c r="AV3" s="1324"/>
      <c r="AW3" s="1324"/>
      <c r="AX3" s="1324"/>
      <c r="AY3" s="1324"/>
      <c r="AZ3" s="1324"/>
      <c r="BA3" s="1324"/>
      <c r="BB3" s="1324"/>
      <c r="BC3" s="1324"/>
      <c r="BD3" s="1324"/>
      <c r="BE3" s="1324"/>
      <c r="BF3" s="1324"/>
      <c r="BG3" s="1324"/>
      <c r="BH3" s="1324"/>
      <c r="BI3" s="1324"/>
      <c r="BJ3" s="1324"/>
      <c r="BK3" s="1324"/>
      <c r="BL3" s="1324"/>
      <c r="BM3" s="1324"/>
      <c r="BN3" s="1324"/>
    </row>
    <row r="4" spans="1:66">
      <c r="B4" s="328"/>
      <c r="C4" s="328"/>
      <c r="D4" s="328"/>
      <c r="E4" s="328"/>
      <c r="F4" s="329">
        <v>1000</v>
      </c>
      <c r="G4" s="329">
        <v>5000</v>
      </c>
      <c r="H4" s="329">
        <v>10000</v>
      </c>
      <c r="I4" s="329">
        <v>15000</v>
      </c>
      <c r="J4" s="329">
        <v>20000</v>
      </c>
      <c r="K4" s="329">
        <v>25000</v>
      </c>
      <c r="L4" s="329">
        <v>30000</v>
      </c>
      <c r="M4" s="329">
        <v>35000</v>
      </c>
      <c r="N4" s="329">
        <v>40000</v>
      </c>
      <c r="O4" s="329">
        <v>45000</v>
      </c>
      <c r="P4" s="329">
        <v>50000</v>
      </c>
      <c r="Q4" s="329">
        <v>55000</v>
      </c>
      <c r="R4" s="329">
        <v>60000</v>
      </c>
      <c r="S4" s="329">
        <v>65000</v>
      </c>
      <c r="T4" s="329">
        <v>70000</v>
      </c>
      <c r="U4" s="329">
        <v>75000</v>
      </c>
      <c r="V4" s="329">
        <v>80000</v>
      </c>
      <c r="W4" s="329">
        <v>85000</v>
      </c>
      <c r="X4" s="329">
        <v>90000</v>
      </c>
      <c r="Y4" s="329">
        <v>95000</v>
      </c>
      <c r="Z4" s="329">
        <v>100000</v>
      </c>
      <c r="AA4" s="329">
        <v>105000</v>
      </c>
      <c r="AB4" s="329">
        <v>110000</v>
      </c>
      <c r="AC4" s="329">
        <v>115000</v>
      </c>
      <c r="AD4" s="329">
        <v>120000</v>
      </c>
      <c r="AE4" s="329">
        <v>125000</v>
      </c>
      <c r="AF4" s="329">
        <v>130000</v>
      </c>
      <c r="AG4" s="329">
        <v>135000</v>
      </c>
      <c r="AH4" s="329">
        <v>140000</v>
      </c>
      <c r="AI4" s="329">
        <v>145000</v>
      </c>
      <c r="AJ4" s="329">
        <v>150000</v>
      </c>
      <c r="AK4" s="329">
        <v>155000</v>
      </c>
      <c r="AL4" s="329">
        <v>160000</v>
      </c>
      <c r="AM4" s="329">
        <v>165000</v>
      </c>
      <c r="AN4" s="329">
        <v>170000</v>
      </c>
      <c r="AO4" s="329">
        <v>175000</v>
      </c>
      <c r="AP4" s="329">
        <v>180000</v>
      </c>
      <c r="AQ4" s="329">
        <v>185000</v>
      </c>
      <c r="AR4" s="329">
        <v>190000</v>
      </c>
      <c r="AS4" s="329">
        <v>195000</v>
      </c>
      <c r="AT4" s="329">
        <v>200000</v>
      </c>
      <c r="AU4" s="329">
        <v>205000</v>
      </c>
      <c r="AV4" s="329">
        <v>210000</v>
      </c>
      <c r="AW4" s="329">
        <v>215000</v>
      </c>
      <c r="AX4" s="329">
        <v>220000</v>
      </c>
      <c r="AY4" s="329">
        <v>225000</v>
      </c>
      <c r="AZ4" s="329">
        <v>230000</v>
      </c>
      <c r="BA4" s="329">
        <v>235000</v>
      </c>
      <c r="BB4" s="329">
        <v>240000</v>
      </c>
      <c r="BC4" s="329">
        <v>245000</v>
      </c>
      <c r="BD4" s="329">
        <v>250000</v>
      </c>
      <c r="BE4" s="329">
        <v>255000</v>
      </c>
      <c r="BF4" s="329">
        <v>260000</v>
      </c>
      <c r="BG4" s="329">
        <v>265000</v>
      </c>
      <c r="BH4" s="329">
        <v>270000</v>
      </c>
      <c r="BI4" s="329">
        <v>275000</v>
      </c>
      <c r="BJ4" s="329">
        <v>280000</v>
      </c>
      <c r="BK4" s="329">
        <v>285000</v>
      </c>
      <c r="BL4" s="329">
        <v>290000</v>
      </c>
      <c r="BM4" s="329">
        <v>295000</v>
      </c>
      <c r="BN4" s="329">
        <v>300000</v>
      </c>
    </row>
    <row r="5" spans="1:66">
      <c r="A5" s="331" t="s">
        <v>318</v>
      </c>
      <c r="B5" s="328"/>
      <c r="C5" s="328"/>
      <c r="D5" s="328"/>
      <c r="E5" s="328"/>
      <c r="F5" s="328"/>
      <c r="G5" s="328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</row>
    <row r="6" spans="1:66">
      <c r="A6" s="334">
        <v>1</v>
      </c>
      <c r="B6" s="335" t="s">
        <v>163</v>
      </c>
      <c r="C6" s="336" t="s">
        <v>324</v>
      </c>
      <c r="D6" s="334">
        <v>5.6</v>
      </c>
      <c r="E6" s="337">
        <f>VLOOKUP(B6,MRP!$A$2:$C$120,2,0)</f>
        <v>325</v>
      </c>
      <c r="F6" s="337"/>
      <c r="G6" s="337"/>
      <c r="H6" s="338">
        <f>$D$6*$E$6</f>
        <v>1819.9999999999998</v>
      </c>
      <c r="I6" s="338"/>
      <c r="J6" s="338">
        <f>$D$6*$E$6</f>
        <v>1819.9999999999998</v>
      </c>
      <c r="K6" s="338"/>
      <c r="L6" s="338">
        <f>$D$6*$E$6</f>
        <v>1819.9999999999998</v>
      </c>
      <c r="M6" s="338"/>
      <c r="N6" s="338">
        <f>$D$6*$E$6</f>
        <v>1819.9999999999998</v>
      </c>
      <c r="O6" s="338"/>
      <c r="P6" s="338">
        <f t="shared" ref="P6:BN6" si="0">$D$6*$E$6</f>
        <v>1819.9999999999998</v>
      </c>
      <c r="Q6" s="338"/>
      <c r="R6" s="338">
        <f t="shared" si="0"/>
        <v>1819.9999999999998</v>
      </c>
      <c r="S6" s="338"/>
      <c r="T6" s="338">
        <f t="shared" si="0"/>
        <v>1819.9999999999998</v>
      </c>
      <c r="U6" s="338"/>
      <c r="V6" s="338">
        <f t="shared" si="0"/>
        <v>1819.9999999999998</v>
      </c>
      <c r="W6" s="338"/>
      <c r="X6" s="338">
        <f t="shared" si="0"/>
        <v>1819.9999999999998</v>
      </c>
      <c r="Y6" s="338"/>
      <c r="Z6" s="338">
        <f t="shared" si="0"/>
        <v>1819.9999999999998</v>
      </c>
      <c r="AA6" s="338"/>
      <c r="AB6" s="338">
        <f t="shared" si="0"/>
        <v>1819.9999999999998</v>
      </c>
      <c r="AC6" s="338"/>
      <c r="AD6" s="338">
        <f t="shared" si="0"/>
        <v>1819.9999999999998</v>
      </c>
      <c r="AE6" s="338"/>
      <c r="AF6" s="338">
        <f t="shared" si="0"/>
        <v>1819.9999999999998</v>
      </c>
      <c r="AG6" s="338"/>
      <c r="AH6" s="338">
        <f t="shared" si="0"/>
        <v>1819.9999999999998</v>
      </c>
      <c r="AI6" s="338"/>
      <c r="AJ6" s="338">
        <f t="shared" si="0"/>
        <v>1819.9999999999998</v>
      </c>
      <c r="AK6" s="338"/>
      <c r="AL6" s="338">
        <f t="shared" si="0"/>
        <v>1819.9999999999998</v>
      </c>
      <c r="AM6" s="338"/>
      <c r="AN6" s="338">
        <f t="shared" si="0"/>
        <v>1819.9999999999998</v>
      </c>
      <c r="AO6" s="338"/>
      <c r="AP6" s="338">
        <f t="shared" si="0"/>
        <v>1819.9999999999998</v>
      </c>
      <c r="AQ6" s="338"/>
      <c r="AR6" s="338">
        <f t="shared" si="0"/>
        <v>1819.9999999999998</v>
      </c>
      <c r="AS6" s="338"/>
      <c r="AT6" s="338">
        <f t="shared" si="0"/>
        <v>1819.9999999999998</v>
      </c>
      <c r="AU6" s="338"/>
      <c r="AV6" s="338">
        <f t="shared" si="0"/>
        <v>1819.9999999999998</v>
      </c>
      <c r="AW6" s="338"/>
      <c r="AX6" s="338">
        <f t="shared" si="0"/>
        <v>1819.9999999999998</v>
      </c>
      <c r="AY6" s="338"/>
      <c r="AZ6" s="338">
        <f t="shared" si="0"/>
        <v>1819.9999999999998</v>
      </c>
      <c r="BA6" s="338"/>
      <c r="BB6" s="338">
        <f t="shared" si="0"/>
        <v>1819.9999999999998</v>
      </c>
      <c r="BC6" s="338"/>
      <c r="BD6" s="338">
        <f t="shared" si="0"/>
        <v>1819.9999999999998</v>
      </c>
      <c r="BE6" s="338"/>
      <c r="BF6" s="338">
        <f t="shared" si="0"/>
        <v>1819.9999999999998</v>
      </c>
      <c r="BG6" s="338"/>
      <c r="BH6" s="338">
        <f t="shared" si="0"/>
        <v>1819.9999999999998</v>
      </c>
      <c r="BI6" s="338"/>
      <c r="BJ6" s="338">
        <f t="shared" si="0"/>
        <v>1819.9999999999998</v>
      </c>
      <c r="BK6" s="338"/>
      <c r="BL6" s="338">
        <f t="shared" si="0"/>
        <v>1819.9999999999998</v>
      </c>
      <c r="BM6" s="338"/>
      <c r="BN6" s="338">
        <f t="shared" si="0"/>
        <v>1819.9999999999998</v>
      </c>
    </row>
    <row r="7" spans="1:66">
      <c r="A7" s="334">
        <v>2</v>
      </c>
      <c r="B7" s="339" t="s">
        <v>160</v>
      </c>
      <c r="C7" s="336" t="s">
        <v>16</v>
      </c>
      <c r="D7" s="334">
        <v>1</v>
      </c>
      <c r="E7" s="337">
        <f>VLOOKUP(B7,MRP!$A$2:$C$120,2,0)</f>
        <v>400.5</v>
      </c>
      <c r="F7" s="337"/>
      <c r="G7" s="337"/>
      <c r="H7" s="338">
        <f t="shared" ref="H7:BN7" si="1">$D$7*$E$7</f>
        <v>400.5</v>
      </c>
      <c r="I7" s="338"/>
      <c r="J7" s="338">
        <f t="shared" si="1"/>
        <v>400.5</v>
      </c>
      <c r="K7" s="338"/>
      <c r="L7" s="338">
        <f t="shared" si="1"/>
        <v>400.5</v>
      </c>
      <c r="M7" s="338"/>
      <c r="N7" s="338">
        <f t="shared" si="1"/>
        <v>400.5</v>
      </c>
      <c r="O7" s="338"/>
      <c r="P7" s="338">
        <f t="shared" si="1"/>
        <v>400.5</v>
      </c>
      <c r="Q7" s="338"/>
      <c r="R7" s="338">
        <f t="shared" si="1"/>
        <v>400.5</v>
      </c>
      <c r="S7" s="338"/>
      <c r="T7" s="338">
        <f t="shared" si="1"/>
        <v>400.5</v>
      </c>
      <c r="U7" s="338"/>
      <c r="V7" s="338">
        <f t="shared" si="1"/>
        <v>400.5</v>
      </c>
      <c r="W7" s="338"/>
      <c r="X7" s="338">
        <f t="shared" si="1"/>
        <v>400.5</v>
      </c>
      <c r="Y7" s="338"/>
      <c r="Z7" s="338">
        <f t="shared" si="1"/>
        <v>400.5</v>
      </c>
      <c r="AA7" s="338"/>
      <c r="AB7" s="338">
        <f t="shared" si="1"/>
        <v>400.5</v>
      </c>
      <c r="AC7" s="338"/>
      <c r="AD7" s="338">
        <f t="shared" si="1"/>
        <v>400.5</v>
      </c>
      <c r="AE7" s="338"/>
      <c r="AF7" s="338">
        <f t="shared" si="1"/>
        <v>400.5</v>
      </c>
      <c r="AG7" s="338"/>
      <c r="AH7" s="338">
        <f t="shared" si="1"/>
        <v>400.5</v>
      </c>
      <c r="AI7" s="338"/>
      <c r="AJ7" s="338">
        <f t="shared" si="1"/>
        <v>400.5</v>
      </c>
      <c r="AK7" s="338"/>
      <c r="AL7" s="338">
        <f t="shared" si="1"/>
        <v>400.5</v>
      </c>
      <c r="AM7" s="338"/>
      <c r="AN7" s="338">
        <f t="shared" si="1"/>
        <v>400.5</v>
      </c>
      <c r="AO7" s="338"/>
      <c r="AP7" s="338">
        <f t="shared" si="1"/>
        <v>400.5</v>
      </c>
      <c r="AQ7" s="338"/>
      <c r="AR7" s="338">
        <f t="shared" si="1"/>
        <v>400.5</v>
      </c>
      <c r="AS7" s="338"/>
      <c r="AT7" s="338">
        <f t="shared" si="1"/>
        <v>400.5</v>
      </c>
      <c r="AU7" s="338"/>
      <c r="AV7" s="338">
        <f t="shared" si="1"/>
        <v>400.5</v>
      </c>
      <c r="AW7" s="338"/>
      <c r="AX7" s="338">
        <f t="shared" si="1"/>
        <v>400.5</v>
      </c>
      <c r="AY7" s="338"/>
      <c r="AZ7" s="338">
        <f t="shared" si="1"/>
        <v>400.5</v>
      </c>
      <c r="BA7" s="338"/>
      <c r="BB7" s="338">
        <f t="shared" si="1"/>
        <v>400.5</v>
      </c>
      <c r="BC7" s="338"/>
      <c r="BD7" s="338">
        <f t="shared" si="1"/>
        <v>400.5</v>
      </c>
      <c r="BE7" s="338"/>
      <c r="BF7" s="338">
        <f t="shared" si="1"/>
        <v>400.5</v>
      </c>
      <c r="BG7" s="338"/>
      <c r="BH7" s="338">
        <f t="shared" si="1"/>
        <v>400.5</v>
      </c>
      <c r="BI7" s="338"/>
      <c r="BJ7" s="338">
        <f t="shared" si="1"/>
        <v>400.5</v>
      </c>
      <c r="BK7" s="338"/>
      <c r="BL7" s="338">
        <f t="shared" si="1"/>
        <v>400.5</v>
      </c>
      <c r="BM7" s="338"/>
      <c r="BN7" s="338">
        <f t="shared" si="1"/>
        <v>400.5</v>
      </c>
    </row>
    <row r="8" spans="1:66" s="346" customFormat="1">
      <c r="A8" s="341">
        <v>3</v>
      </c>
      <c r="B8" s="342" t="s">
        <v>194</v>
      </c>
      <c r="C8" s="336" t="s">
        <v>18</v>
      </c>
      <c r="D8" s="334">
        <v>1</v>
      </c>
      <c r="E8" s="337">
        <f>VLOOKUP(B8,MRP!$A$2:$C$120,2,0)</f>
        <v>58</v>
      </c>
      <c r="F8" s="343"/>
      <c r="G8" s="343"/>
      <c r="H8" s="344">
        <f t="shared" ref="H8:BN8" si="2">$D$8*$E$8</f>
        <v>58</v>
      </c>
      <c r="I8" s="344"/>
      <c r="J8" s="344">
        <f t="shared" si="2"/>
        <v>58</v>
      </c>
      <c r="K8" s="344"/>
      <c r="L8" s="344">
        <f t="shared" si="2"/>
        <v>58</v>
      </c>
      <c r="M8" s="344"/>
      <c r="N8" s="344">
        <f t="shared" si="2"/>
        <v>58</v>
      </c>
      <c r="O8" s="344"/>
      <c r="P8" s="344">
        <f t="shared" si="2"/>
        <v>58</v>
      </c>
      <c r="Q8" s="344"/>
      <c r="R8" s="344">
        <f t="shared" si="2"/>
        <v>58</v>
      </c>
      <c r="S8" s="344"/>
      <c r="T8" s="344">
        <f t="shared" si="2"/>
        <v>58</v>
      </c>
      <c r="U8" s="344"/>
      <c r="V8" s="344">
        <f t="shared" si="2"/>
        <v>58</v>
      </c>
      <c r="W8" s="344"/>
      <c r="X8" s="344">
        <f t="shared" si="2"/>
        <v>58</v>
      </c>
      <c r="Y8" s="344"/>
      <c r="Z8" s="344">
        <f t="shared" si="2"/>
        <v>58</v>
      </c>
      <c r="AA8" s="344"/>
      <c r="AB8" s="344">
        <f t="shared" si="2"/>
        <v>58</v>
      </c>
      <c r="AC8" s="344"/>
      <c r="AD8" s="344">
        <f t="shared" si="2"/>
        <v>58</v>
      </c>
      <c r="AE8" s="344"/>
      <c r="AF8" s="344">
        <f t="shared" si="2"/>
        <v>58</v>
      </c>
      <c r="AG8" s="344"/>
      <c r="AH8" s="344">
        <f t="shared" si="2"/>
        <v>58</v>
      </c>
      <c r="AI8" s="344"/>
      <c r="AJ8" s="344">
        <f t="shared" si="2"/>
        <v>58</v>
      </c>
      <c r="AK8" s="344"/>
      <c r="AL8" s="344">
        <f t="shared" si="2"/>
        <v>58</v>
      </c>
      <c r="AM8" s="344"/>
      <c r="AN8" s="344">
        <f t="shared" si="2"/>
        <v>58</v>
      </c>
      <c r="AO8" s="344"/>
      <c r="AP8" s="344">
        <f t="shared" si="2"/>
        <v>58</v>
      </c>
      <c r="AQ8" s="344"/>
      <c r="AR8" s="344">
        <f t="shared" si="2"/>
        <v>58</v>
      </c>
      <c r="AS8" s="344"/>
      <c r="AT8" s="344">
        <f t="shared" si="2"/>
        <v>58</v>
      </c>
      <c r="AU8" s="344"/>
      <c r="AV8" s="344">
        <f t="shared" si="2"/>
        <v>58</v>
      </c>
      <c r="AW8" s="344"/>
      <c r="AX8" s="344">
        <f t="shared" si="2"/>
        <v>58</v>
      </c>
      <c r="AY8" s="344"/>
      <c r="AZ8" s="344">
        <f t="shared" si="2"/>
        <v>58</v>
      </c>
      <c r="BA8" s="344"/>
      <c r="BB8" s="344">
        <f t="shared" si="2"/>
        <v>58</v>
      </c>
      <c r="BC8" s="344"/>
      <c r="BD8" s="344">
        <f t="shared" si="2"/>
        <v>58</v>
      </c>
      <c r="BE8" s="344"/>
      <c r="BF8" s="344">
        <f t="shared" si="2"/>
        <v>58</v>
      </c>
      <c r="BG8" s="344"/>
      <c r="BH8" s="344">
        <f t="shared" si="2"/>
        <v>58</v>
      </c>
      <c r="BI8" s="344"/>
      <c r="BJ8" s="344">
        <f t="shared" si="2"/>
        <v>58</v>
      </c>
      <c r="BK8" s="344"/>
      <c r="BL8" s="344">
        <f t="shared" si="2"/>
        <v>58</v>
      </c>
      <c r="BM8" s="344"/>
      <c r="BN8" s="344">
        <f t="shared" si="2"/>
        <v>58</v>
      </c>
    </row>
    <row r="9" spans="1:66">
      <c r="A9" s="334">
        <v>4</v>
      </c>
      <c r="B9" s="339" t="s">
        <v>154</v>
      </c>
      <c r="C9" s="336" t="s">
        <v>12</v>
      </c>
      <c r="D9" s="334">
        <v>1</v>
      </c>
      <c r="E9" s="337">
        <f>VLOOKUP(B9,MRP!$A$2:$C$120,2,0)</f>
        <v>1710</v>
      </c>
      <c r="F9" s="337"/>
      <c r="G9" s="337"/>
      <c r="H9" s="338"/>
      <c r="I9" s="338"/>
      <c r="J9" s="338"/>
      <c r="K9" s="338"/>
      <c r="L9" s="338">
        <f>$D$9*$E$9</f>
        <v>1710</v>
      </c>
      <c r="M9" s="338"/>
      <c r="N9" s="338"/>
      <c r="O9" s="338"/>
      <c r="P9" s="338"/>
      <c r="Q9" s="338"/>
      <c r="R9" s="338">
        <f>$D$9*$E$9</f>
        <v>1710</v>
      </c>
      <c r="S9" s="338"/>
      <c r="T9" s="338"/>
      <c r="U9" s="338"/>
      <c r="V9" s="338"/>
      <c r="W9" s="338"/>
      <c r="X9" s="338">
        <f>$D$9*$E$9</f>
        <v>1710</v>
      </c>
      <c r="Y9" s="338"/>
      <c r="Z9" s="338"/>
      <c r="AA9" s="338"/>
      <c r="AB9" s="338"/>
      <c r="AC9" s="338"/>
      <c r="AD9" s="338">
        <f>$D$9*$E$9</f>
        <v>1710</v>
      </c>
      <c r="AE9" s="338"/>
      <c r="AF9" s="338"/>
      <c r="AG9" s="338"/>
      <c r="AH9" s="338"/>
      <c r="AI9" s="338"/>
      <c r="AJ9" s="338">
        <f>$D$9*$E$9</f>
        <v>1710</v>
      </c>
      <c r="AK9" s="338"/>
      <c r="AL9" s="338"/>
      <c r="AM9" s="338"/>
      <c r="AN9" s="347"/>
      <c r="AO9" s="347"/>
      <c r="AP9" s="338">
        <f>$D$9*$E$9</f>
        <v>1710</v>
      </c>
      <c r="AQ9" s="347"/>
      <c r="AR9" s="347"/>
      <c r="AS9" s="347"/>
      <c r="AT9" s="338"/>
      <c r="AU9" s="338"/>
      <c r="AV9" s="338">
        <f>$D$9*$E$9</f>
        <v>1710</v>
      </c>
      <c r="AW9" s="338"/>
      <c r="AX9" s="347"/>
      <c r="AY9" s="347"/>
      <c r="AZ9" s="338"/>
      <c r="BA9" s="347"/>
      <c r="BB9" s="338">
        <f>$D$9*$E$9</f>
        <v>1710</v>
      </c>
      <c r="BC9" s="338"/>
      <c r="BD9" s="338"/>
      <c r="BE9" s="338"/>
      <c r="BF9" s="338"/>
      <c r="BG9" s="338"/>
      <c r="BH9" s="338">
        <f>$D$9*$E$9</f>
        <v>1710</v>
      </c>
      <c r="BI9" s="338"/>
      <c r="BJ9" s="338"/>
      <c r="BK9" s="338"/>
      <c r="BL9" s="338"/>
      <c r="BM9" s="338"/>
      <c r="BN9" s="338">
        <f>$D$9*$E$9</f>
        <v>1710</v>
      </c>
    </row>
    <row r="10" spans="1:66">
      <c r="A10" s="334">
        <v>5</v>
      </c>
      <c r="B10" s="339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7"/>
      <c r="H10" s="338"/>
      <c r="I10" s="338"/>
      <c r="J10" s="338"/>
      <c r="K10" s="338"/>
      <c r="L10" s="338">
        <f>$D$10*$E$10</f>
        <v>1840</v>
      </c>
      <c r="M10" s="338"/>
      <c r="N10" s="338"/>
      <c r="O10" s="338"/>
      <c r="P10" s="338"/>
      <c r="Q10" s="338"/>
      <c r="R10" s="338">
        <f>$D$10*$E$10</f>
        <v>1840</v>
      </c>
      <c r="S10" s="338"/>
      <c r="T10" s="338"/>
      <c r="U10" s="338"/>
      <c r="V10" s="338"/>
      <c r="W10" s="338"/>
      <c r="X10" s="338">
        <f>$D$10*$E$10</f>
        <v>1840</v>
      </c>
      <c r="Y10" s="338"/>
      <c r="Z10" s="338"/>
      <c r="AA10" s="338"/>
      <c r="AB10" s="338"/>
      <c r="AC10" s="338"/>
      <c r="AD10" s="338">
        <f>$D$10*$E$10</f>
        <v>1840</v>
      </c>
      <c r="AE10" s="338"/>
      <c r="AF10" s="338"/>
      <c r="AG10" s="338"/>
      <c r="AH10" s="338"/>
      <c r="AI10" s="338"/>
      <c r="AJ10" s="338">
        <f>$D$10*$E$10</f>
        <v>1840</v>
      </c>
      <c r="AK10" s="338"/>
      <c r="AL10" s="338"/>
      <c r="AM10" s="338"/>
      <c r="AN10" s="347"/>
      <c r="AO10" s="347"/>
      <c r="AP10" s="338">
        <f>$D$10*$E$10</f>
        <v>1840</v>
      </c>
      <c r="AQ10" s="338"/>
      <c r="AR10" s="347"/>
      <c r="AS10" s="347"/>
      <c r="AT10" s="338"/>
      <c r="AU10" s="338"/>
      <c r="AV10" s="338">
        <f>$D$10*$E$10</f>
        <v>1840</v>
      </c>
      <c r="AW10" s="338"/>
      <c r="AX10" s="347"/>
      <c r="AY10" s="347"/>
      <c r="AZ10" s="338"/>
      <c r="BA10" s="347"/>
      <c r="BB10" s="338">
        <f>$D$10*$E$10</f>
        <v>1840</v>
      </c>
      <c r="BC10" s="338"/>
      <c r="BD10" s="338"/>
      <c r="BE10" s="338"/>
      <c r="BF10" s="338"/>
      <c r="BG10" s="338"/>
      <c r="BH10" s="338">
        <f>$D$10*$E$10</f>
        <v>1840</v>
      </c>
      <c r="BI10" s="338"/>
      <c r="BJ10" s="338"/>
      <c r="BK10" s="338"/>
      <c r="BL10" s="338"/>
      <c r="BM10" s="338"/>
      <c r="BN10" s="338">
        <f>$D$10*$E$10</f>
        <v>1840</v>
      </c>
    </row>
    <row r="11" spans="1:66">
      <c r="A11" s="341">
        <v>6</v>
      </c>
      <c r="B11" s="335" t="s">
        <v>168</v>
      </c>
      <c r="C11" s="336" t="s">
        <v>47</v>
      </c>
      <c r="D11" s="334">
        <v>7.8</v>
      </c>
      <c r="E11" s="337">
        <f>VLOOKUP(B11,MRP!$A$2:$C$120,2,0)</f>
        <v>301</v>
      </c>
      <c r="F11" s="337"/>
      <c r="G11" s="337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>
        <f>D11*E11</f>
        <v>2347.7999999999997</v>
      </c>
      <c r="AM11" s="338"/>
      <c r="AN11" s="347"/>
      <c r="AO11" s="347"/>
      <c r="AP11" s="347"/>
      <c r="AQ11" s="347"/>
      <c r="AR11" s="347"/>
      <c r="AS11" s="347"/>
      <c r="AT11" s="347"/>
      <c r="AU11" s="347"/>
      <c r="AV11" s="338"/>
      <c r="AW11" s="338"/>
      <c r="AX11" s="347"/>
      <c r="AY11" s="347"/>
      <c r="AZ11" s="347"/>
      <c r="BA11" s="347"/>
      <c r="BB11" s="338">
        <f>+$E$11*$D$11</f>
        <v>2347.7999999999997</v>
      </c>
      <c r="BC11" s="338"/>
      <c r="BD11" s="338"/>
      <c r="BE11" s="338"/>
      <c r="BF11" s="338"/>
      <c r="BG11" s="338"/>
      <c r="BH11" s="338"/>
      <c r="BI11" s="338"/>
      <c r="BJ11" s="347"/>
      <c r="BK11" s="347"/>
      <c r="BL11" s="338"/>
      <c r="BM11" s="338"/>
      <c r="BN11" s="338"/>
    </row>
    <row r="12" spans="1:66">
      <c r="A12" s="334">
        <v>7</v>
      </c>
      <c r="B12" s="335" t="s">
        <v>169</v>
      </c>
      <c r="C12" s="336" t="s">
        <v>25</v>
      </c>
      <c r="D12" s="334">
        <v>3</v>
      </c>
      <c r="E12" s="337">
        <f>VLOOKUP(B12,MRP!$A$2:$C$120,2,0)</f>
        <v>172.5</v>
      </c>
      <c r="F12" s="337"/>
      <c r="G12" s="337"/>
      <c r="H12" s="338"/>
      <c r="I12" s="338"/>
      <c r="J12" s="338"/>
      <c r="K12" s="338"/>
      <c r="L12" s="338"/>
      <c r="M12" s="338"/>
      <c r="N12" s="338">
        <f>$D$12*$E$12</f>
        <v>517.5</v>
      </c>
      <c r="O12" s="338"/>
      <c r="P12" s="338"/>
      <c r="Q12" s="338"/>
      <c r="R12" s="338"/>
      <c r="S12" s="338"/>
      <c r="T12" s="338"/>
      <c r="U12" s="338"/>
      <c r="V12" s="338">
        <f>$D$12*$E$12</f>
        <v>517.5</v>
      </c>
      <c r="W12" s="338"/>
      <c r="X12" s="338"/>
      <c r="Y12" s="338"/>
      <c r="Z12" s="338"/>
      <c r="AA12" s="338"/>
      <c r="AB12" s="338"/>
      <c r="AC12" s="338"/>
      <c r="AD12" s="338">
        <f>$D$12*$E$12</f>
        <v>517.5</v>
      </c>
      <c r="AE12" s="338"/>
      <c r="AF12" s="338"/>
      <c r="AG12" s="338"/>
      <c r="AH12" s="338"/>
      <c r="AI12" s="338"/>
      <c r="AJ12" s="338"/>
      <c r="AK12" s="338"/>
      <c r="AL12" s="338">
        <f>$D$12*$E$12</f>
        <v>517.5</v>
      </c>
      <c r="AM12" s="338"/>
      <c r="AN12" s="347"/>
      <c r="AO12" s="347"/>
      <c r="AP12" s="347"/>
      <c r="AQ12" s="347"/>
      <c r="AR12" s="347"/>
      <c r="AS12" s="347"/>
      <c r="AT12" s="338">
        <f>$D$12*$E$12</f>
        <v>517.5</v>
      </c>
      <c r="AU12" s="338"/>
      <c r="AV12" s="338"/>
      <c r="AW12" s="338"/>
      <c r="AX12" s="347"/>
      <c r="AY12" s="347"/>
      <c r="AZ12" s="347"/>
      <c r="BA12" s="347"/>
      <c r="BB12" s="338">
        <f>$D$12*$E$12</f>
        <v>517.5</v>
      </c>
      <c r="BC12" s="338"/>
      <c r="BD12" s="338"/>
      <c r="BE12" s="338"/>
      <c r="BF12" s="338"/>
      <c r="BG12" s="338"/>
      <c r="BH12" s="338"/>
      <c r="BI12" s="338"/>
      <c r="BJ12" s="338">
        <f>$D$12*$E$12</f>
        <v>517.5</v>
      </c>
      <c r="BK12" s="338"/>
      <c r="BL12" s="338"/>
      <c r="BM12" s="338"/>
      <c r="BN12" s="338"/>
    </row>
    <row r="13" spans="1:66">
      <c r="A13" s="334">
        <v>8</v>
      </c>
      <c r="B13" s="335" t="s">
        <v>170</v>
      </c>
      <c r="C13" s="336" t="s">
        <v>26</v>
      </c>
      <c r="D13" s="334">
        <v>2</v>
      </c>
      <c r="E13" s="337">
        <f>VLOOKUP(B13,MRP!$A$2:$C$120,2,0)</f>
        <v>35.5</v>
      </c>
      <c r="F13" s="337"/>
      <c r="G13" s="337"/>
      <c r="H13" s="338">
        <f t="shared" ref="H13:BN13" si="3">$D$13*$E$13</f>
        <v>71</v>
      </c>
      <c r="I13" s="338"/>
      <c r="J13" s="338">
        <f t="shared" si="3"/>
        <v>71</v>
      </c>
      <c r="K13" s="338"/>
      <c r="L13" s="338">
        <f t="shared" si="3"/>
        <v>71</v>
      </c>
      <c r="M13" s="338"/>
      <c r="N13" s="338">
        <f t="shared" si="3"/>
        <v>71</v>
      </c>
      <c r="O13" s="338"/>
      <c r="P13" s="338">
        <f t="shared" si="3"/>
        <v>71</v>
      </c>
      <c r="Q13" s="338"/>
      <c r="R13" s="338">
        <f t="shared" si="3"/>
        <v>71</v>
      </c>
      <c r="S13" s="338"/>
      <c r="T13" s="338">
        <f t="shared" si="3"/>
        <v>71</v>
      </c>
      <c r="U13" s="338"/>
      <c r="V13" s="338">
        <f t="shared" si="3"/>
        <v>71</v>
      </c>
      <c r="W13" s="338"/>
      <c r="X13" s="338">
        <f t="shared" si="3"/>
        <v>71</v>
      </c>
      <c r="Y13" s="338"/>
      <c r="Z13" s="338">
        <f t="shared" si="3"/>
        <v>71</v>
      </c>
      <c r="AA13" s="338"/>
      <c r="AB13" s="338">
        <f t="shared" si="3"/>
        <v>71</v>
      </c>
      <c r="AC13" s="338"/>
      <c r="AD13" s="338">
        <f t="shared" si="3"/>
        <v>71</v>
      </c>
      <c r="AE13" s="338"/>
      <c r="AF13" s="338">
        <f t="shared" si="3"/>
        <v>71</v>
      </c>
      <c r="AG13" s="338"/>
      <c r="AH13" s="338">
        <f t="shared" si="3"/>
        <v>71</v>
      </c>
      <c r="AI13" s="338"/>
      <c r="AJ13" s="338">
        <f t="shared" si="3"/>
        <v>71</v>
      </c>
      <c r="AK13" s="338"/>
      <c r="AL13" s="338">
        <f t="shared" si="3"/>
        <v>71</v>
      </c>
      <c r="AM13" s="338"/>
      <c r="AN13" s="338">
        <f t="shared" si="3"/>
        <v>71</v>
      </c>
      <c r="AO13" s="338"/>
      <c r="AP13" s="338">
        <f t="shared" si="3"/>
        <v>71</v>
      </c>
      <c r="AQ13" s="338"/>
      <c r="AR13" s="338">
        <f t="shared" si="3"/>
        <v>71</v>
      </c>
      <c r="AS13" s="338"/>
      <c r="AT13" s="338">
        <f t="shared" si="3"/>
        <v>71</v>
      </c>
      <c r="AU13" s="338"/>
      <c r="AV13" s="338">
        <f t="shared" si="3"/>
        <v>71</v>
      </c>
      <c r="AW13" s="338"/>
      <c r="AX13" s="338">
        <f t="shared" si="3"/>
        <v>71</v>
      </c>
      <c r="AY13" s="338"/>
      <c r="AZ13" s="338">
        <f t="shared" si="3"/>
        <v>71</v>
      </c>
      <c r="BA13" s="338"/>
      <c r="BB13" s="338">
        <f t="shared" si="3"/>
        <v>71</v>
      </c>
      <c r="BC13" s="338"/>
      <c r="BD13" s="338">
        <f t="shared" si="3"/>
        <v>71</v>
      </c>
      <c r="BE13" s="338"/>
      <c r="BF13" s="338">
        <f t="shared" si="3"/>
        <v>71</v>
      </c>
      <c r="BG13" s="338"/>
      <c r="BH13" s="338">
        <f t="shared" si="3"/>
        <v>71</v>
      </c>
      <c r="BI13" s="338"/>
      <c r="BJ13" s="338">
        <f t="shared" si="3"/>
        <v>71</v>
      </c>
      <c r="BK13" s="338"/>
      <c r="BL13" s="338">
        <f t="shared" si="3"/>
        <v>71</v>
      </c>
      <c r="BM13" s="338"/>
      <c r="BN13" s="338">
        <f t="shared" si="3"/>
        <v>71</v>
      </c>
    </row>
    <row r="14" spans="1:66" s="402" customFormat="1">
      <c r="A14" s="403">
        <v>9</v>
      </c>
      <c r="B14" s="404" t="s">
        <v>428</v>
      </c>
      <c r="C14" s="399" t="s">
        <v>403</v>
      </c>
      <c r="D14" s="397">
        <v>4</v>
      </c>
      <c r="E14" s="400">
        <f>VLOOKUP(B14,MRP!$A$2:$C$120,2,0)</f>
        <v>406</v>
      </c>
      <c r="F14" s="400"/>
      <c r="G14" s="400"/>
      <c r="H14" s="401"/>
      <c r="I14" s="401"/>
      <c r="J14" s="401"/>
      <c r="K14" s="401"/>
      <c r="L14" s="401"/>
      <c r="M14" s="401"/>
      <c r="N14" s="401">
        <f>$D$14*$E$14</f>
        <v>1624</v>
      </c>
      <c r="O14" s="401"/>
      <c r="P14" s="401"/>
      <c r="Q14" s="401"/>
      <c r="R14" s="401"/>
      <c r="S14" s="401"/>
      <c r="T14" s="401"/>
      <c r="U14" s="401"/>
      <c r="V14" s="401">
        <f>$D$14*$E$14</f>
        <v>1624</v>
      </c>
      <c r="W14" s="401"/>
      <c r="X14" s="401"/>
      <c r="Y14" s="401"/>
      <c r="Z14" s="401"/>
      <c r="AA14" s="401"/>
      <c r="AB14" s="401"/>
      <c r="AC14" s="401"/>
      <c r="AD14" s="401">
        <f>$D$14*$E$14</f>
        <v>1624</v>
      </c>
      <c r="AE14" s="401"/>
      <c r="AF14" s="401"/>
      <c r="AG14" s="401"/>
      <c r="AH14" s="401"/>
      <c r="AI14" s="401"/>
      <c r="AJ14" s="401"/>
      <c r="AK14" s="401"/>
      <c r="AL14" s="401">
        <f>$D$14*$E$14</f>
        <v>1624</v>
      </c>
      <c r="AM14" s="401"/>
      <c r="AN14" s="401"/>
      <c r="AO14" s="401"/>
      <c r="AP14" s="401"/>
      <c r="AQ14" s="401"/>
      <c r="AR14" s="401"/>
      <c r="AS14" s="401"/>
      <c r="AT14" s="401">
        <f>$D$14*$E$14</f>
        <v>1624</v>
      </c>
      <c r="AU14" s="401"/>
      <c r="AV14" s="401"/>
      <c r="AW14" s="401"/>
      <c r="AX14" s="401"/>
      <c r="AY14" s="401"/>
      <c r="AZ14" s="401"/>
      <c r="BA14" s="401"/>
      <c r="BB14" s="401">
        <f>$D$14*$E$14</f>
        <v>1624</v>
      </c>
      <c r="BC14" s="401"/>
      <c r="BD14" s="401"/>
      <c r="BE14" s="401"/>
      <c r="BF14" s="401"/>
      <c r="BG14" s="401"/>
      <c r="BH14" s="401"/>
      <c r="BI14" s="401"/>
      <c r="BJ14" s="401">
        <f>$D$14*$E$14</f>
        <v>1624</v>
      </c>
      <c r="BK14" s="401"/>
      <c r="BL14" s="401"/>
      <c r="BM14" s="401"/>
      <c r="BN14" s="401"/>
    </row>
    <row r="15" spans="1:66">
      <c r="A15" s="334">
        <v>10</v>
      </c>
      <c r="B15" s="339" t="s">
        <v>158</v>
      </c>
      <c r="C15" s="336" t="s">
        <v>9</v>
      </c>
      <c r="D15" s="334">
        <v>1</v>
      </c>
      <c r="E15" s="337">
        <f>VLOOKUP(B15,MRP!$A$2:$C$120,2,0)</f>
        <v>1677</v>
      </c>
      <c r="F15" s="337"/>
      <c r="G15" s="337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>
        <f>$D$15*$E$15</f>
        <v>1677</v>
      </c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>
        <f>$D$15*$E$15</f>
        <v>1677</v>
      </c>
      <c r="AM15" s="338"/>
      <c r="AN15" s="347"/>
      <c r="AO15" s="347"/>
      <c r="AP15" s="347"/>
      <c r="AQ15" s="347"/>
      <c r="AR15" s="347"/>
      <c r="AS15" s="347"/>
      <c r="AT15" s="338"/>
      <c r="AU15" s="338"/>
      <c r="AV15" s="338"/>
      <c r="AW15" s="338"/>
      <c r="AX15" s="347"/>
      <c r="AY15" s="347"/>
      <c r="AZ15" s="347"/>
      <c r="BA15" s="347"/>
      <c r="BB15" s="338">
        <f>$D$15*$E$15</f>
        <v>1677</v>
      </c>
      <c r="BC15" s="338"/>
      <c r="BD15" s="338"/>
      <c r="BE15" s="338"/>
      <c r="BF15" s="338"/>
      <c r="BG15" s="338"/>
      <c r="BH15" s="338"/>
      <c r="BI15" s="338"/>
      <c r="BJ15" s="338"/>
      <c r="BK15" s="338"/>
      <c r="BL15" s="334"/>
      <c r="BM15" s="334"/>
      <c r="BN15" s="334"/>
    </row>
    <row r="16" spans="1:66">
      <c r="A16" s="334">
        <v>11</v>
      </c>
      <c r="B16" s="339" t="s">
        <v>172</v>
      </c>
      <c r="C16" s="336" t="s">
        <v>2</v>
      </c>
      <c r="D16" s="334">
        <v>3</v>
      </c>
      <c r="E16" s="337">
        <f>VLOOKUP(B16,MRP!$A$2:$C$120,2,0)</f>
        <v>315</v>
      </c>
      <c r="F16" s="337"/>
      <c r="G16" s="337"/>
      <c r="H16" s="338"/>
      <c r="I16" s="338"/>
      <c r="J16" s="338"/>
      <c r="K16" s="338"/>
      <c r="L16" s="338"/>
      <c r="M16" s="338"/>
      <c r="N16" s="338">
        <f>$D$16*$E$16</f>
        <v>945</v>
      </c>
      <c r="O16" s="338"/>
      <c r="P16" s="338"/>
      <c r="Q16" s="338"/>
      <c r="R16" s="338"/>
      <c r="S16" s="338"/>
      <c r="T16" s="338"/>
      <c r="U16" s="338"/>
      <c r="V16" s="338">
        <f>$D$16*$E$16</f>
        <v>945</v>
      </c>
      <c r="W16" s="338"/>
      <c r="X16" s="338"/>
      <c r="Y16" s="338"/>
      <c r="Z16" s="338"/>
      <c r="AA16" s="338"/>
      <c r="AB16" s="338"/>
      <c r="AC16" s="338"/>
      <c r="AD16" s="338">
        <f>$D$16*$E$16</f>
        <v>945</v>
      </c>
      <c r="AE16" s="338"/>
      <c r="AF16" s="338"/>
      <c r="AG16" s="338"/>
      <c r="AH16" s="338"/>
      <c r="AI16" s="338"/>
      <c r="AJ16" s="338"/>
      <c r="AK16" s="338"/>
      <c r="AL16" s="338">
        <f>$D$16*$E$16</f>
        <v>945</v>
      </c>
      <c r="AM16" s="338"/>
      <c r="AN16" s="347"/>
      <c r="AO16" s="347"/>
      <c r="AP16" s="347"/>
      <c r="AQ16" s="347"/>
      <c r="AR16" s="347"/>
      <c r="AS16" s="347"/>
      <c r="AT16" s="338">
        <f>$D$16*$E$16</f>
        <v>945</v>
      </c>
      <c r="AU16" s="338"/>
      <c r="AV16" s="338"/>
      <c r="AW16" s="338"/>
      <c r="AX16" s="347"/>
      <c r="AY16" s="347"/>
      <c r="AZ16" s="347"/>
      <c r="BA16" s="347"/>
      <c r="BB16" s="338">
        <f>$D$16*$E$16</f>
        <v>945</v>
      </c>
      <c r="BC16" s="338"/>
      <c r="BD16" s="338"/>
      <c r="BE16" s="338"/>
      <c r="BF16" s="338"/>
      <c r="BG16" s="338"/>
      <c r="BH16" s="338"/>
      <c r="BI16" s="338"/>
      <c r="BJ16" s="338">
        <f>$D$16*$E$16</f>
        <v>945</v>
      </c>
      <c r="BK16" s="338"/>
      <c r="BL16" s="334"/>
      <c r="BM16" s="334"/>
      <c r="BN16" s="334"/>
    </row>
    <row r="17" spans="1:66">
      <c r="B17" s="348"/>
      <c r="C17" s="324"/>
      <c r="D17" s="349"/>
      <c r="E17" s="350"/>
      <c r="F17" s="350"/>
      <c r="G17" s="350"/>
      <c r="H17" s="350"/>
      <c r="I17" s="350"/>
      <c r="J17" s="350"/>
      <c r="K17" s="350"/>
      <c r="L17" s="350"/>
      <c r="M17" s="350"/>
      <c r="N17" s="350"/>
      <c r="O17" s="350"/>
      <c r="P17" s="350"/>
      <c r="Q17" s="350"/>
      <c r="R17" s="350"/>
      <c r="S17" s="350"/>
      <c r="T17" s="350"/>
      <c r="U17" s="350"/>
      <c r="V17" s="350"/>
      <c r="W17" s="350"/>
      <c r="X17" s="350"/>
      <c r="Y17" s="350"/>
      <c r="Z17" s="350"/>
      <c r="AA17" s="350"/>
      <c r="AB17" s="350"/>
      <c r="AC17" s="350"/>
      <c r="AD17" s="349"/>
      <c r="AE17" s="349"/>
      <c r="AF17" s="349"/>
      <c r="AG17" s="349"/>
      <c r="AH17" s="349"/>
      <c r="AI17" s="349"/>
      <c r="AJ17" s="349"/>
      <c r="AK17" s="349"/>
      <c r="AL17" s="349"/>
      <c r="AM17" s="349"/>
      <c r="AN17" s="349"/>
      <c r="AO17" s="349"/>
    </row>
    <row r="18" spans="1:66" s="328" customFormat="1">
      <c r="B18" s="352" t="s">
        <v>226</v>
      </c>
      <c r="C18" s="353" t="s">
        <v>319</v>
      </c>
      <c r="E18" s="354"/>
      <c r="F18" s="355">
        <f t="shared" ref="F18:BN18" si="4">SUM(F6:F16)</f>
        <v>0</v>
      </c>
      <c r="G18" s="355"/>
      <c r="H18" s="355">
        <f t="shared" si="4"/>
        <v>2349.5</v>
      </c>
      <c r="I18" s="355"/>
      <c r="J18" s="355">
        <f t="shared" si="4"/>
        <v>2349.5</v>
      </c>
      <c r="K18" s="355"/>
      <c r="L18" s="355">
        <f t="shared" si="4"/>
        <v>5899.5</v>
      </c>
      <c r="M18" s="355"/>
      <c r="N18" s="355">
        <f t="shared" si="4"/>
        <v>5436</v>
      </c>
      <c r="O18" s="355"/>
      <c r="P18" s="355">
        <f t="shared" si="4"/>
        <v>2349.5</v>
      </c>
      <c r="Q18" s="355"/>
      <c r="R18" s="355">
        <f t="shared" si="4"/>
        <v>5899.5</v>
      </c>
      <c r="S18" s="355"/>
      <c r="T18" s="355">
        <f t="shared" si="4"/>
        <v>2349.5</v>
      </c>
      <c r="U18" s="355"/>
      <c r="V18" s="355">
        <f t="shared" si="4"/>
        <v>7113</v>
      </c>
      <c r="W18" s="355"/>
      <c r="X18" s="355">
        <f t="shared" si="4"/>
        <v>5899.5</v>
      </c>
      <c r="Y18" s="355"/>
      <c r="Z18" s="355">
        <f t="shared" si="4"/>
        <v>2349.5</v>
      </c>
      <c r="AA18" s="355"/>
      <c r="AB18" s="355">
        <f t="shared" si="4"/>
        <v>2349.5</v>
      </c>
      <c r="AC18" s="355"/>
      <c r="AD18" s="355">
        <f t="shared" si="4"/>
        <v>8986</v>
      </c>
      <c r="AE18" s="355"/>
      <c r="AF18" s="355">
        <f t="shared" si="4"/>
        <v>2349.5</v>
      </c>
      <c r="AG18" s="355"/>
      <c r="AH18" s="355">
        <f t="shared" si="4"/>
        <v>2349.5</v>
      </c>
      <c r="AI18" s="355"/>
      <c r="AJ18" s="355">
        <f t="shared" si="4"/>
        <v>5899.5</v>
      </c>
      <c r="AK18" s="355"/>
      <c r="AL18" s="355">
        <f t="shared" si="4"/>
        <v>9460.7999999999993</v>
      </c>
      <c r="AM18" s="355"/>
      <c r="AN18" s="355">
        <f t="shared" si="4"/>
        <v>2349.5</v>
      </c>
      <c r="AO18" s="355"/>
      <c r="AP18" s="355">
        <f t="shared" si="4"/>
        <v>5899.5</v>
      </c>
      <c r="AQ18" s="355"/>
      <c r="AR18" s="355">
        <f t="shared" si="4"/>
        <v>2349.5</v>
      </c>
      <c r="AS18" s="355"/>
      <c r="AT18" s="355">
        <f t="shared" si="4"/>
        <v>5436</v>
      </c>
      <c r="AU18" s="355"/>
      <c r="AV18" s="355">
        <f t="shared" si="4"/>
        <v>5899.5</v>
      </c>
      <c r="AW18" s="355"/>
      <c r="AX18" s="355">
        <f t="shared" si="4"/>
        <v>2349.5</v>
      </c>
      <c r="AY18" s="355"/>
      <c r="AZ18" s="355">
        <f t="shared" si="4"/>
        <v>2349.5</v>
      </c>
      <c r="BA18" s="355"/>
      <c r="BB18" s="355">
        <f t="shared" si="4"/>
        <v>13010.8</v>
      </c>
      <c r="BC18" s="355"/>
      <c r="BD18" s="355">
        <f t="shared" si="4"/>
        <v>2349.5</v>
      </c>
      <c r="BE18" s="355"/>
      <c r="BF18" s="355">
        <f t="shared" si="4"/>
        <v>2349.5</v>
      </c>
      <c r="BG18" s="355"/>
      <c r="BH18" s="355">
        <f t="shared" si="4"/>
        <v>5899.5</v>
      </c>
      <c r="BI18" s="355"/>
      <c r="BJ18" s="355">
        <f t="shared" si="4"/>
        <v>5436</v>
      </c>
      <c r="BK18" s="355"/>
      <c r="BL18" s="355">
        <f t="shared" si="4"/>
        <v>2349.5</v>
      </c>
      <c r="BM18" s="355"/>
      <c r="BN18" s="355">
        <f t="shared" si="4"/>
        <v>5899.5</v>
      </c>
    </row>
    <row r="19" spans="1:66">
      <c r="C19" s="324"/>
      <c r="D19" s="349"/>
      <c r="E19" s="356"/>
      <c r="F19" s="357"/>
      <c r="G19" s="357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8"/>
      <c r="U19" s="358"/>
      <c r="V19" s="358"/>
      <c r="W19" s="358"/>
      <c r="X19" s="358"/>
      <c r="Y19" s="358"/>
      <c r="Z19" s="358"/>
      <c r="AA19" s="358"/>
      <c r="AB19" s="358"/>
      <c r="AC19" s="358"/>
      <c r="AD19" s="358"/>
      <c r="AE19" s="358"/>
      <c r="AF19" s="358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</row>
    <row r="20" spans="1:66">
      <c r="A20" s="334">
        <v>12</v>
      </c>
      <c r="B20" s="352" t="s">
        <v>227</v>
      </c>
      <c r="C20" s="353" t="s">
        <v>320</v>
      </c>
      <c r="D20" s="328"/>
      <c r="E20" s="354"/>
      <c r="F20" s="360"/>
      <c r="G20" s="360"/>
      <c r="H20" s="360"/>
      <c r="I20" s="361">
        <f>[3]Master!$C$10</f>
        <v>825.846</v>
      </c>
      <c r="J20" s="361">
        <f>[3]Master!$A$10</f>
        <v>1432.59</v>
      </c>
      <c r="K20" s="361">
        <f>[3]Master!$C$10</f>
        <v>825.846</v>
      </c>
      <c r="L20" s="361">
        <f>[3]Master!$A$10</f>
        <v>1432.59</v>
      </c>
      <c r="M20" s="361">
        <f>[3]Master!$C$10</f>
        <v>825.846</v>
      </c>
      <c r="N20" s="361">
        <f>[3]Master!$B$10</f>
        <v>1691.0179999999998</v>
      </c>
      <c r="O20" s="361">
        <f>[3]Master!$C$10</f>
        <v>825.846</v>
      </c>
      <c r="P20" s="361">
        <f>[3]Master!$A$10</f>
        <v>1432.59</v>
      </c>
      <c r="Q20" s="361">
        <f>[3]Master!$C$10</f>
        <v>825.846</v>
      </c>
      <c r="R20" s="361">
        <f>[3]Master!$A$10</f>
        <v>1432.59</v>
      </c>
      <c r="S20" s="361">
        <f>[3]Master!$C$10</f>
        <v>825.846</v>
      </c>
      <c r="T20" s="361">
        <f>[3]Master!$A$10</f>
        <v>1432.59</v>
      </c>
      <c r="U20" s="361">
        <f>[3]Master!$C$10</f>
        <v>825.846</v>
      </c>
      <c r="V20" s="361">
        <f>[3]Master!$B$10</f>
        <v>1691.0179999999998</v>
      </c>
      <c r="W20" s="361">
        <f>[3]Master!$C$10</f>
        <v>825.846</v>
      </c>
      <c r="X20" s="361">
        <f>[3]Master!$A$10</f>
        <v>1432.59</v>
      </c>
      <c r="Y20" s="361">
        <f>[3]Master!$C$10</f>
        <v>825.846</v>
      </c>
      <c r="Z20" s="361">
        <f>[3]Master!$A$10</f>
        <v>1432.59</v>
      </c>
      <c r="AA20" s="361">
        <f>[3]Master!$C$10</f>
        <v>825.846</v>
      </c>
      <c r="AB20" s="361">
        <f>[3]Master!$A$10</f>
        <v>1432.59</v>
      </c>
      <c r="AC20" s="361">
        <f>[3]Master!$C$10</f>
        <v>825.846</v>
      </c>
      <c r="AD20" s="361">
        <f>[3]Master!$B$10</f>
        <v>1691.0179999999998</v>
      </c>
      <c r="AE20" s="361">
        <f>[3]Master!$C$10</f>
        <v>825.846</v>
      </c>
      <c r="AF20" s="361">
        <f>[3]Master!$A$10</f>
        <v>1432.59</v>
      </c>
      <c r="AG20" s="361">
        <f>[3]Master!$C$10</f>
        <v>825.846</v>
      </c>
      <c r="AH20" s="361">
        <f>[3]Master!$A$10</f>
        <v>1432.59</v>
      </c>
      <c r="AI20" s="361">
        <f>[3]Master!$C$10</f>
        <v>825.846</v>
      </c>
      <c r="AJ20" s="361">
        <f>[3]Master!$A$10</f>
        <v>1432.59</v>
      </c>
      <c r="AK20" s="361">
        <f>[3]Master!$C$10</f>
        <v>825.846</v>
      </c>
      <c r="AL20" s="361">
        <f>[3]Master!$B$10</f>
        <v>1691.0179999999998</v>
      </c>
      <c r="AM20" s="361">
        <f>[3]Master!$C$10</f>
        <v>825.846</v>
      </c>
      <c r="AN20" s="361">
        <f>[3]Master!$A$10</f>
        <v>1432.59</v>
      </c>
      <c r="AO20" s="361">
        <f>[3]Master!$C$10</f>
        <v>825.846</v>
      </c>
      <c r="AP20" s="361">
        <f>[3]Master!$A$10</f>
        <v>1432.59</v>
      </c>
      <c r="AQ20" s="361">
        <f>[3]Master!$C$10</f>
        <v>825.846</v>
      </c>
      <c r="AR20" s="361">
        <f>[3]Master!$A$10</f>
        <v>1432.59</v>
      </c>
      <c r="AS20" s="361">
        <f>[3]Master!$C$10</f>
        <v>825.846</v>
      </c>
      <c r="AT20" s="361">
        <f>[3]Master!$B$10</f>
        <v>1691.0179999999998</v>
      </c>
      <c r="AU20" s="361">
        <f>[3]Master!$C$10</f>
        <v>825.846</v>
      </c>
      <c r="AV20" s="361">
        <f>[3]Master!$A$10</f>
        <v>1432.59</v>
      </c>
      <c r="AW20" s="361">
        <f>[3]Master!$C$10</f>
        <v>825.846</v>
      </c>
      <c r="AX20" s="361">
        <f>[3]Master!$A$10</f>
        <v>1432.59</v>
      </c>
      <c r="AY20" s="361">
        <f>[3]Master!$C$10</f>
        <v>825.846</v>
      </c>
      <c r="AZ20" s="361">
        <f>[3]Master!$A$10</f>
        <v>1432.59</v>
      </c>
      <c r="BA20" s="361">
        <f>[3]Master!$C$10</f>
        <v>825.846</v>
      </c>
      <c r="BB20" s="361">
        <f>[3]Master!$B$10</f>
        <v>1691.0179999999998</v>
      </c>
      <c r="BC20" s="361">
        <f>[3]Master!$C$10</f>
        <v>825.846</v>
      </c>
      <c r="BD20" s="361">
        <f>[3]Master!$A$10</f>
        <v>1432.59</v>
      </c>
      <c r="BE20" s="361">
        <f>[3]Master!$C$10</f>
        <v>825.846</v>
      </c>
      <c r="BF20" s="361">
        <f>[3]Master!$A$10</f>
        <v>1432.59</v>
      </c>
      <c r="BG20" s="361">
        <f>[3]Master!$C$10</f>
        <v>825.846</v>
      </c>
      <c r="BH20" s="361">
        <f>[3]Master!$A$10</f>
        <v>1432.59</v>
      </c>
      <c r="BI20" s="361">
        <f>[3]Master!$C$10</f>
        <v>825.846</v>
      </c>
      <c r="BJ20" s="361">
        <f>[3]Master!$B$10</f>
        <v>1691.0179999999998</v>
      </c>
      <c r="BK20" s="361">
        <f>[3]Master!$C$10</f>
        <v>825.846</v>
      </c>
      <c r="BL20" s="361">
        <f>[3]Master!$A$10</f>
        <v>1432.59</v>
      </c>
      <c r="BM20" s="361">
        <f>[3]Master!$C$10</f>
        <v>825.846</v>
      </c>
      <c r="BN20" s="361">
        <f>[3]Master!$A$10</f>
        <v>1432.59</v>
      </c>
    </row>
    <row r="21" spans="1:66">
      <c r="X21" s="362"/>
      <c r="Y21" s="362"/>
      <c r="Z21" s="364"/>
      <c r="AA21" s="364"/>
      <c r="AT21" s="364"/>
      <c r="AU21" s="364"/>
      <c r="BN21" s="364"/>
    </row>
    <row r="22" spans="1:66" s="328" customFormat="1">
      <c r="B22" s="365" t="s">
        <v>321</v>
      </c>
      <c r="C22" s="366" t="s">
        <v>322</v>
      </c>
      <c r="E22" s="321"/>
      <c r="F22" s="367">
        <f>F18+F20</f>
        <v>0</v>
      </c>
      <c r="G22" s="367">
        <f t="shared" ref="G22:BN22" si="5">G18+G20</f>
        <v>0</v>
      </c>
      <c r="H22" s="367">
        <f t="shared" si="5"/>
        <v>2349.5</v>
      </c>
      <c r="I22" s="367">
        <f t="shared" si="5"/>
        <v>825.846</v>
      </c>
      <c r="J22" s="367">
        <f t="shared" si="5"/>
        <v>3782.09</v>
      </c>
      <c r="K22" s="367">
        <f t="shared" si="5"/>
        <v>825.846</v>
      </c>
      <c r="L22" s="367">
        <f t="shared" si="5"/>
        <v>7332.09</v>
      </c>
      <c r="M22" s="367">
        <f t="shared" si="5"/>
        <v>825.846</v>
      </c>
      <c r="N22" s="367">
        <f t="shared" si="5"/>
        <v>7127.018</v>
      </c>
      <c r="O22" s="367">
        <f t="shared" si="5"/>
        <v>825.846</v>
      </c>
      <c r="P22" s="367">
        <f t="shared" si="5"/>
        <v>3782.09</v>
      </c>
      <c r="Q22" s="367">
        <f t="shared" si="5"/>
        <v>825.846</v>
      </c>
      <c r="R22" s="367">
        <f t="shared" si="5"/>
        <v>7332.09</v>
      </c>
      <c r="S22" s="367">
        <f t="shared" si="5"/>
        <v>825.846</v>
      </c>
      <c r="T22" s="367">
        <f t="shared" si="5"/>
        <v>3782.09</v>
      </c>
      <c r="U22" s="367">
        <f t="shared" si="5"/>
        <v>825.846</v>
      </c>
      <c r="V22" s="367">
        <f t="shared" si="5"/>
        <v>8804.018</v>
      </c>
      <c r="W22" s="367">
        <f t="shared" si="5"/>
        <v>825.846</v>
      </c>
      <c r="X22" s="367">
        <f t="shared" si="5"/>
        <v>7332.09</v>
      </c>
      <c r="Y22" s="367">
        <f t="shared" si="5"/>
        <v>825.846</v>
      </c>
      <c r="Z22" s="367">
        <f t="shared" si="5"/>
        <v>3782.09</v>
      </c>
      <c r="AA22" s="367">
        <f t="shared" si="5"/>
        <v>825.846</v>
      </c>
      <c r="AB22" s="367">
        <f t="shared" si="5"/>
        <v>3782.09</v>
      </c>
      <c r="AC22" s="367">
        <f t="shared" si="5"/>
        <v>825.846</v>
      </c>
      <c r="AD22" s="367">
        <f t="shared" si="5"/>
        <v>10677.018</v>
      </c>
      <c r="AE22" s="367">
        <f t="shared" si="5"/>
        <v>825.846</v>
      </c>
      <c r="AF22" s="367">
        <f t="shared" si="5"/>
        <v>3782.09</v>
      </c>
      <c r="AG22" s="367">
        <f t="shared" si="5"/>
        <v>825.846</v>
      </c>
      <c r="AH22" s="367">
        <f t="shared" si="5"/>
        <v>3782.09</v>
      </c>
      <c r="AI22" s="367">
        <f t="shared" si="5"/>
        <v>825.846</v>
      </c>
      <c r="AJ22" s="367">
        <f t="shared" si="5"/>
        <v>7332.09</v>
      </c>
      <c r="AK22" s="367">
        <f t="shared" si="5"/>
        <v>825.846</v>
      </c>
      <c r="AL22" s="367">
        <f t="shared" si="5"/>
        <v>11151.817999999999</v>
      </c>
      <c r="AM22" s="367">
        <f t="shared" si="5"/>
        <v>825.846</v>
      </c>
      <c r="AN22" s="367">
        <f t="shared" si="5"/>
        <v>3782.09</v>
      </c>
      <c r="AO22" s="367">
        <f t="shared" si="5"/>
        <v>825.846</v>
      </c>
      <c r="AP22" s="367">
        <f t="shared" si="5"/>
        <v>7332.09</v>
      </c>
      <c r="AQ22" s="367">
        <f t="shared" si="5"/>
        <v>825.846</v>
      </c>
      <c r="AR22" s="367">
        <f t="shared" si="5"/>
        <v>3782.09</v>
      </c>
      <c r="AS22" s="367">
        <f t="shared" si="5"/>
        <v>825.846</v>
      </c>
      <c r="AT22" s="367">
        <f t="shared" si="5"/>
        <v>7127.018</v>
      </c>
      <c r="AU22" s="367">
        <f t="shared" si="5"/>
        <v>825.846</v>
      </c>
      <c r="AV22" s="367">
        <f t="shared" si="5"/>
        <v>7332.09</v>
      </c>
      <c r="AW22" s="367">
        <f t="shared" si="5"/>
        <v>825.846</v>
      </c>
      <c r="AX22" s="367">
        <f t="shared" si="5"/>
        <v>3782.09</v>
      </c>
      <c r="AY22" s="367">
        <f t="shared" si="5"/>
        <v>825.846</v>
      </c>
      <c r="AZ22" s="367">
        <f t="shared" si="5"/>
        <v>3782.09</v>
      </c>
      <c r="BA22" s="367">
        <f t="shared" si="5"/>
        <v>825.846</v>
      </c>
      <c r="BB22" s="367">
        <f t="shared" si="5"/>
        <v>14701.817999999999</v>
      </c>
      <c r="BC22" s="367">
        <f t="shared" si="5"/>
        <v>825.846</v>
      </c>
      <c r="BD22" s="367">
        <f t="shared" si="5"/>
        <v>3782.09</v>
      </c>
      <c r="BE22" s="367">
        <f t="shared" si="5"/>
        <v>825.846</v>
      </c>
      <c r="BF22" s="367">
        <f t="shared" si="5"/>
        <v>3782.09</v>
      </c>
      <c r="BG22" s="367">
        <f t="shared" si="5"/>
        <v>825.846</v>
      </c>
      <c r="BH22" s="367">
        <f t="shared" si="5"/>
        <v>7332.09</v>
      </c>
      <c r="BI22" s="367">
        <f t="shared" si="5"/>
        <v>825.846</v>
      </c>
      <c r="BJ22" s="367">
        <f t="shared" si="5"/>
        <v>7127.018</v>
      </c>
      <c r="BK22" s="367">
        <f t="shared" si="5"/>
        <v>825.846</v>
      </c>
      <c r="BL22" s="367">
        <f t="shared" si="5"/>
        <v>3782.09</v>
      </c>
      <c r="BM22" s="367">
        <f t="shared" si="5"/>
        <v>825.846</v>
      </c>
      <c r="BN22" s="367">
        <f t="shared" si="5"/>
        <v>7332.09</v>
      </c>
    </row>
    <row r="23" spans="1:66">
      <c r="C23" s="368" t="s">
        <v>323</v>
      </c>
      <c r="Z23" s="369">
        <f>SUM(F22:Z22)/Z4</f>
        <v>0.62837779999999999</v>
      </c>
      <c r="AA23" s="370"/>
      <c r="AT23" s="369">
        <f>SUM(F22:AT22)/AT4</f>
        <v>0.66813362000000009</v>
      </c>
      <c r="AU23" s="370"/>
      <c r="BN23" s="369">
        <f>SUM(F22:BN22)/BN4</f>
        <v>0.68206913333333297</v>
      </c>
    </row>
    <row r="24" spans="1:66">
      <c r="X24" s="362"/>
      <c r="Y24" s="362"/>
      <c r="Z24" s="364"/>
      <c r="AA24" s="364"/>
      <c r="AT24" s="364"/>
      <c r="AU24" s="364"/>
      <c r="BN24" s="364"/>
    </row>
    <row r="25" spans="1:66">
      <c r="A25" s="334">
        <v>13</v>
      </c>
      <c r="B25" s="371" t="s">
        <v>327</v>
      </c>
      <c r="C25" s="336" t="s">
        <v>328</v>
      </c>
      <c r="D25" s="372">
        <v>1.2</v>
      </c>
      <c r="E25" s="337">
        <f>VLOOKUP(B25,[3]Master!$A$6:$D$39,4,0)</f>
        <v>471.91199999999998</v>
      </c>
      <c r="F25" s="338"/>
      <c r="G25" s="338"/>
      <c r="H25" s="373">
        <f>$D$25*$E$25</f>
        <v>566.2944</v>
      </c>
      <c r="I25" s="373"/>
      <c r="J25" s="373">
        <f>$D$25*$E$25</f>
        <v>566.2944</v>
      </c>
      <c r="K25" s="373"/>
      <c r="L25" s="373">
        <f t="shared" ref="L25:BN25" si="6">$D$25*$E$25</f>
        <v>566.2944</v>
      </c>
      <c r="M25" s="373"/>
      <c r="N25" s="373">
        <f t="shared" si="6"/>
        <v>566.2944</v>
      </c>
      <c r="O25" s="373"/>
      <c r="P25" s="373">
        <f t="shared" si="6"/>
        <v>566.2944</v>
      </c>
      <c r="Q25" s="373"/>
      <c r="R25" s="373">
        <f t="shared" si="6"/>
        <v>566.2944</v>
      </c>
      <c r="S25" s="373"/>
      <c r="T25" s="373">
        <f t="shared" si="6"/>
        <v>566.2944</v>
      </c>
      <c r="U25" s="373"/>
      <c r="V25" s="373">
        <f t="shared" si="6"/>
        <v>566.2944</v>
      </c>
      <c r="W25" s="373"/>
      <c r="X25" s="373">
        <f t="shared" si="6"/>
        <v>566.2944</v>
      </c>
      <c r="Y25" s="373"/>
      <c r="Z25" s="373">
        <f t="shared" si="6"/>
        <v>566.2944</v>
      </c>
      <c r="AA25" s="373"/>
      <c r="AB25" s="373">
        <f t="shared" si="6"/>
        <v>566.2944</v>
      </c>
      <c r="AC25" s="373"/>
      <c r="AD25" s="373">
        <f t="shared" si="6"/>
        <v>566.2944</v>
      </c>
      <c r="AE25" s="373"/>
      <c r="AF25" s="373">
        <f t="shared" si="6"/>
        <v>566.2944</v>
      </c>
      <c r="AG25" s="373"/>
      <c r="AH25" s="373">
        <f t="shared" si="6"/>
        <v>566.2944</v>
      </c>
      <c r="AI25" s="373"/>
      <c r="AJ25" s="373">
        <f t="shared" si="6"/>
        <v>566.2944</v>
      </c>
      <c r="AK25" s="373"/>
      <c r="AL25" s="373">
        <f t="shared" si="6"/>
        <v>566.2944</v>
      </c>
      <c r="AM25" s="373"/>
      <c r="AN25" s="373">
        <f t="shared" si="6"/>
        <v>566.2944</v>
      </c>
      <c r="AO25" s="373"/>
      <c r="AP25" s="373">
        <f t="shared" si="6"/>
        <v>566.2944</v>
      </c>
      <c r="AQ25" s="373"/>
      <c r="AR25" s="373">
        <f t="shared" si="6"/>
        <v>566.2944</v>
      </c>
      <c r="AS25" s="373"/>
      <c r="AT25" s="373">
        <f t="shared" si="6"/>
        <v>566.2944</v>
      </c>
      <c r="AU25" s="373"/>
      <c r="AV25" s="373">
        <f t="shared" si="6"/>
        <v>566.2944</v>
      </c>
      <c r="AW25" s="373"/>
      <c r="AX25" s="373">
        <f t="shared" si="6"/>
        <v>566.2944</v>
      </c>
      <c r="AY25" s="373"/>
      <c r="AZ25" s="373">
        <f t="shared" si="6"/>
        <v>566.2944</v>
      </c>
      <c r="BA25" s="373"/>
      <c r="BB25" s="373">
        <f t="shared" si="6"/>
        <v>566.2944</v>
      </c>
      <c r="BC25" s="373"/>
      <c r="BD25" s="373">
        <f t="shared" si="6"/>
        <v>566.2944</v>
      </c>
      <c r="BE25" s="373"/>
      <c r="BF25" s="373">
        <f t="shared" si="6"/>
        <v>566.2944</v>
      </c>
      <c r="BG25" s="373"/>
      <c r="BH25" s="373">
        <f t="shared" si="6"/>
        <v>566.2944</v>
      </c>
      <c r="BI25" s="373"/>
      <c r="BJ25" s="373">
        <f t="shared" si="6"/>
        <v>566.2944</v>
      </c>
      <c r="BK25" s="373"/>
      <c r="BL25" s="373">
        <f t="shared" si="6"/>
        <v>566.2944</v>
      </c>
      <c r="BM25" s="373"/>
      <c r="BN25" s="373">
        <f t="shared" si="6"/>
        <v>566.2944</v>
      </c>
    </row>
    <row r="26" spans="1:66">
      <c r="A26" s="334">
        <v>14</v>
      </c>
      <c r="B26" s="371" t="s">
        <v>327</v>
      </c>
      <c r="C26" s="336" t="s">
        <v>41</v>
      </c>
      <c r="D26" s="372">
        <v>1.2</v>
      </c>
      <c r="E26" s="337">
        <f>VLOOKUP(B26,[3]Master!$A$6:$D$39,4,0)</f>
        <v>471.91199999999998</v>
      </c>
      <c r="F26" s="338"/>
      <c r="G26" s="338"/>
      <c r="H26" s="338">
        <f>$D$26*$E$26</f>
        <v>566.2944</v>
      </c>
      <c r="I26" s="338"/>
      <c r="J26" s="338">
        <f>$D$26*$E$26</f>
        <v>566.2944</v>
      </c>
      <c r="K26" s="338"/>
      <c r="L26" s="338">
        <f t="shared" ref="L26:BN26" si="7">$D$26*$E$26</f>
        <v>566.2944</v>
      </c>
      <c r="M26" s="338"/>
      <c r="N26" s="338">
        <f t="shared" si="7"/>
        <v>566.2944</v>
      </c>
      <c r="O26" s="338"/>
      <c r="P26" s="338">
        <f t="shared" si="7"/>
        <v>566.2944</v>
      </c>
      <c r="Q26" s="338"/>
      <c r="R26" s="338">
        <f t="shared" si="7"/>
        <v>566.2944</v>
      </c>
      <c r="S26" s="338"/>
      <c r="T26" s="338">
        <f t="shared" si="7"/>
        <v>566.2944</v>
      </c>
      <c r="U26" s="338"/>
      <c r="V26" s="338">
        <f t="shared" si="7"/>
        <v>566.2944</v>
      </c>
      <c r="W26" s="338"/>
      <c r="X26" s="338">
        <f t="shared" si="7"/>
        <v>566.2944</v>
      </c>
      <c r="Y26" s="338"/>
      <c r="Z26" s="338">
        <f t="shared" si="7"/>
        <v>566.2944</v>
      </c>
      <c r="AA26" s="338"/>
      <c r="AB26" s="338">
        <f t="shared" si="7"/>
        <v>566.2944</v>
      </c>
      <c r="AC26" s="338"/>
      <c r="AD26" s="338">
        <f t="shared" si="7"/>
        <v>566.2944</v>
      </c>
      <c r="AE26" s="338"/>
      <c r="AF26" s="338">
        <f t="shared" si="7"/>
        <v>566.2944</v>
      </c>
      <c r="AG26" s="338"/>
      <c r="AH26" s="338">
        <f t="shared" si="7"/>
        <v>566.2944</v>
      </c>
      <c r="AI26" s="338"/>
      <c r="AJ26" s="338">
        <f t="shared" si="7"/>
        <v>566.2944</v>
      </c>
      <c r="AK26" s="338"/>
      <c r="AL26" s="338">
        <f t="shared" si="7"/>
        <v>566.2944</v>
      </c>
      <c r="AM26" s="338"/>
      <c r="AN26" s="338">
        <f t="shared" si="7"/>
        <v>566.2944</v>
      </c>
      <c r="AO26" s="338"/>
      <c r="AP26" s="338">
        <f t="shared" si="7"/>
        <v>566.2944</v>
      </c>
      <c r="AQ26" s="338"/>
      <c r="AR26" s="338">
        <f t="shared" si="7"/>
        <v>566.2944</v>
      </c>
      <c r="AS26" s="338"/>
      <c r="AT26" s="338">
        <f t="shared" si="7"/>
        <v>566.2944</v>
      </c>
      <c r="AU26" s="338"/>
      <c r="AV26" s="338">
        <f t="shared" si="7"/>
        <v>566.2944</v>
      </c>
      <c r="AW26" s="338"/>
      <c r="AX26" s="338">
        <f t="shared" si="7"/>
        <v>566.2944</v>
      </c>
      <c r="AY26" s="338"/>
      <c r="AZ26" s="338">
        <f t="shared" si="7"/>
        <v>566.2944</v>
      </c>
      <c r="BA26" s="338"/>
      <c r="BB26" s="338">
        <f t="shared" si="7"/>
        <v>566.2944</v>
      </c>
      <c r="BC26" s="338"/>
      <c r="BD26" s="338">
        <f t="shared" si="7"/>
        <v>566.2944</v>
      </c>
      <c r="BE26" s="338"/>
      <c r="BF26" s="338">
        <f t="shared" si="7"/>
        <v>566.2944</v>
      </c>
      <c r="BG26" s="338"/>
      <c r="BH26" s="338">
        <f t="shared" si="7"/>
        <v>566.2944</v>
      </c>
      <c r="BI26" s="338"/>
      <c r="BJ26" s="338">
        <f t="shared" si="7"/>
        <v>566.2944</v>
      </c>
      <c r="BK26" s="338"/>
      <c r="BL26" s="338">
        <f t="shared" si="7"/>
        <v>566.2944</v>
      </c>
      <c r="BM26" s="338"/>
      <c r="BN26" s="338">
        <f t="shared" si="7"/>
        <v>566.2944</v>
      </c>
    </row>
    <row r="27" spans="1:66">
      <c r="D27" s="349"/>
      <c r="E27" s="349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  <c r="AA27" s="358"/>
      <c r="AB27" s="358"/>
      <c r="AC27" s="358"/>
      <c r="AD27" s="358"/>
      <c r="AE27" s="358"/>
      <c r="AF27" s="358"/>
      <c r="AG27" s="358"/>
      <c r="AH27" s="358"/>
      <c r="AI27" s="358"/>
      <c r="AJ27" s="358"/>
      <c r="AK27" s="358"/>
      <c r="AL27" s="358"/>
      <c r="AM27" s="358"/>
      <c r="AN27" s="375"/>
      <c r="AO27" s="375"/>
      <c r="AP27" s="375"/>
      <c r="AQ27" s="375"/>
      <c r="AR27" s="375"/>
      <c r="AS27" s="375"/>
      <c r="AT27" s="375"/>
      <c r="AU27" s="375"/>
    </row>
    <row r="28" spans="1:66" s="328" customFormat="1">
      <c r="B28" s="365" t="s">
        <v>329</v>
      </c>
      <c r="C28" s="366" t="s">
        <v>330</v>
      </c>
      <c r="E28" s="321"/>
      <c r="F28" s="367">
        <f>F22+F25+F26</f>
        <v>0</v>
      </c>
      <c r="G28" s="367">
        <f>G22+G25+G26</f>
        <v>0</v>
      </c>
      <c r="H28" s="367">
        <f>H22+H25+H26</f>
        <v>3482.0887999999995</v>
      </c>
      <c r="I28" s="367">
        <f>I22+I25+I26</f>
        <v>825.846</v>
      </c>
      <c r="J28" s="367">
        <f t="shared" ref="J28:BN28" si="8">J22+J25+J26</f>
        <v>4914.6787999999997</v>
      </c>
      <c r="K28" s="367">
        <f t="shared" si="8"/>
        <v>825.846</v>
      </c>
      <c r="L28" s="367">
        <f t="shared" si="8"/>
        <v>8464.6787999999997</v>
      </c>
      <c r="M28" s="367">
        <f t="shared" si="8"/>
        <v>825.846</v>
      </c>
      <c r="N28" s="367">
        <f t="shared" si="8"/>
        <v>8259.6067999999996</v>
      </c>
      <c r="O28" s="367">
        <f t="shared" si="8"/>
        <v>825.846</v>
      </c>
      <c r="P28" s="367">
        <f t="shared" si="8"/>
        <v>4914.6787999999997</v>
      </c>
      <c r="Q28" s="367">
        <f t="shared" si="8"/>
        <v>825.846</v>
      </c>
      <c r="R28" s="367">
        <f t="shared" si="8"/>
        <v>8464.6787999999997</v>
      </c>
      <c r="S28" s="367">
        <f t="shared" si="8"/>
        <v>825.846</v>
      </c>
      <c r="T28" s="367">
        <f t="shared" si="8"/>
        <v>4914.6787999999997</v>
      </c>
      <c r="U28" s="367">
        <f t="shared" si="8"/>
        <v>825.846</v>
      </c>
      <c r="V28" s="367">
        <f t="shared" si="8"/>
        <v>9936.6068000000014</v>
      </c>
      <c r="W28" s="367">
        <f t="shared" si="8"/>
        <v>825.846</v>
      </c>
      <c r="X28" s="367">
        <f t="shared" si="8"/>
        <v>8464.6787999999997</v>
      </c>
      <c r="Y28" s="367">
        <f t="shared" si="8"/>
        <v>825.846</v>
      </c>
      <c r="Z28" s="367">
        <f t="shared" si="8"/>
        <v>4914.6787999999997</v>
      </c>
      <c r="AA28" s="367">
        <f t="shared" si="8"/>
        <v>825.846</v>
      </c>
      <c r="AB28" s="367">
        <f t="shared" si="8"/>
        <v>4914.6787999999997</v>
      </c>
      <c r="AC28" s="367">
        <f t="shared" si="8"/>
        <v>825.846</v>
      </c>
      <c r="AD28" s="367">
        <f t="shared" si="8"/>
        <v>11809.606800000001</v>
      </c>
      <c r="AE28" s="367">
        <f t="shared" si="8"/>
        <v>825.846</v>
      </c>
      <c r="AF28" s="367">
        <f t="shared" si="8"/>
        <v>4914.6787999999997</v>
      </c>
      <c r="AG28" s="367">
        <f t="shared" si="8"/>
        <v>825.846</v>
      </c>
      <c r="AH28" s="367">
        <f t="shared" si="8"/>
        <v>4914.6787999999997</v>
      </c>
      <c r="AI28" s="367">
        <f t="shared" si="8"/>
        <v>825.846</v>
      </c>
      <c r="AJ28" s="367">
        <f t="shared" si="8"/>
        <v>8464.6787999999997</v>
      </c>
      <c r="AK28" s="367">
        <f t="shared" si="8"/>
        <v>825.846</v>
      </c>
      <c r="AL28" s="367">
        <f t="shared" si="8"/>
        <v>12284.406800000001</v>
      </c>
      <c r="AM28" s="367">
        <f t="shared" si="8"/>
        <v>825.846</v>
      </c>
      <c r="AN28" s="367">
        <f t="shared" si="8"/>
        <v>4914.6787999999997</v>
      </c>
      <c r="AO28" s="367">
        <f t="shared" si="8"/>
        <v>825.846</v>
      </c>
      <c r="AP28" s="367">
        <f t="shared" si="8"/>
        <v>8464.6787999999997</v>
      </c>
      <c r="AQ28" s="367">
        <f t="shared" si="8"/>
        <v>825.846</v>
      </c>
      <c r="AR28" s="367">
        <f t="shared" si="8"/>
        <v>4914.6787999999997</v>
      </c>
      <c r="AS28" s="367">
        <f t="shared" si="8"/>
        <v>825.846</v>
      </c>
      <c r="AT28" s="367">
        <f t="shared" si="8"/>
        <v>8259.6067999999996</v>
      </c>
      <c r="AU28" s="367">
        <f t="shared" si="8"/>
        <v>825.846</v>
      </c>
      <c r="AV28" s="367">
        <f t="shared" si="8"/>
        <v>8464.6787999999997</v>
      </c>
      <c r="AW28" s="367">
        <f t="shared" si="8"/>
        <v>825.846</v>
      </c>
      <c r="AX28" s="367">
        <f t="shared" si="8"/>
        <v>4914.6787999999997</v>
      </c>
      <c r="AY28" s="367">
        <f t="shared" si="8"/>
        <v>825.846</v>
      </c>
      <c r="AZ28" s="367">
        <f t="shared" si="8"/>
        <v>4914.6787999999997</v>
      </c>
      <c r="BA28" s="367">
        <f t="shared" si="8"/>
        <v>825.846</v>
      </c>
      <c r="BB28" s="367">
        <f t="shared" si="8"/>
        <v>15834.406800000001</v>
      </c>
      <c r="BC28" s="367">
        <f t="shared" si="8"/>
        <v>825.846</v>
      </c>
      <c r="BD28" s="367">
        <f t="shared" si="8"/>
        <v>4914.6787999999997</v>
      </c>
      <c r="BE28" s="367">
        <f t="shared" si="8"/>
        <v>825.846</v>
      </c>
      <c r="BF28" s="367">
        <f t="shared" si="8"/>
        <v>4914.6787999999997</v>
      </c>
      <c r="BG28" s="367">
        <f t="shared" si="8"/>
        <v>825.846</v>
      </c>
      <c r="BH28" s="367">
        <f t="shared" si="8"/>
        <v>8464.6787999999997</v>
      </c>
      <c r="BI28" s="367">
        <f t="shared" si="8"/>
        <v>825.846</v>
      </c>
      <c r="BJ28" s="367">
        <f t="shared" si="8"/>
        <v>8259.6067999999996</v>
      </c>
      <c r="BK28" s="367">
        <f t="shared" si="8"/>
        <v>825.846</v>
      </c>
      <c r="BL28" s="367">
        <f t="shared" si="8"/>
        <v>4914.6787999999997</v>
      </c>
      <c r="BM28" s="367">
        <f t="shared" si="8"/>
        <v>825.846</v>
      </c>
      <c r="BN28" s="367">
        <f t="shared" si="8"/>
        <v>8464.6787999999997</v>
      </c>
    </row>
    <row r="29" spans="1:66">
      <c r="C29" s="368" t="s">
        <v>323</v>
      </c>
      <c r="Z29" s="369">
        <f>SUM(F28:Z28)/Z4</f>
        <v>0.74163667999999994</v>
      </c>
      <c r="AA29" s="370"/>
      <c r="AT29" s="369">
        <f>SUM(F28:AT28)/AT4</f>
        <v>0.78139249999999982</v>
      </c>
      <c r="AU29" s="370"/>
      <c r="BN29" s="369">
        <f>SUM(F28:BN28)/BN4</f>
        <v>0.79532801333333281</v>
      </c>
    </row>
    <row r="30" spans="1:66"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/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/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/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  <c r="BL30" s="375"/>
      <c r="BM30" s="375"/>
      <c r="BN30" s="375"/>
    </row>
    <row r="31" spans="1:66">
      <c r="X31" s="362"/>
      <c r="Y31" s="362"/>
    </row>
    <row r="32" spans="1:66">
      <c r="A32" s="331" t="s">
        <v>331</v>
      </c>
      <c r="X32" s="375"/>
      <c r="Y32" s="375"/>
    </row>
    <row r="33" spans="1:66">
      <c r="A33" s="341">
        <v>1</v>
      </c>
      <c r="B33" s="342" t="s">
        <v>332</v>
      </c>
      <c r="C33" s="336" t="s">
        <v>333</v>
      </c>
      <c r="D33" s="334">
        <v>1</v>
      </c>
      <c r="E33" s="377">
        <v>4633</v>
      </c>
      <c r="F33" s="338"/>
      <c r="G33" s="338"/>
      <c r="H33" s="338"/>
      <c r="I33" s="338"/>
      <c r="J33" s="338"/>
      <c r="K33" s="338"/>
      <c r="L33" s="338">
        <f>D33*E33</f>
        <v>4633</v>
      </c>
      <c r="M33" s="338"/>
      <c r="N33" s="338"/>
      <c r="O33" s="338"/>
      <c r="P33" s="338"/>
      <c r="Q33" s="338"/>
      <c r="R33" s="338">
        <f>D33*E33</f>
        <v>4633</v>
      </c>
      <c r="S33" s="338"/>
      <c r="T33" s="338"/>
      <c r="U33" s="338"/>
      <c r="V33" s="338"/>
      <c r="W33" s="338"/>
      <c r="X33" s="338">
        <f>D33*E33</f>
        <v>4633</v>
      </c>
      <c r="Y33" s="338"/>
      <c r="Z33" s="338"/>
      <c r="AA33" s="338"/>
      <c r="AB33" s="338"/>
      <c r="AC33" s="338"/>
      <c r="AD33" s="338">
        <f>D33*E33</f>
        <v>4633</v>
      </c>
      <c r="AE33" s="338"/>
      <c r="AF33" s="338"/>
      <c r="AG33" s="338"/>
      <c r="AH33" s="338"/>
      <c r="AI33" s="338"/>
      <c r="AJ33" s="338">
        <f>D33*E33</f>
        <v>4633</v>
      </c>
      <c r="AK33" s="338"/>
      <c r="AL33" s="338"/>
      <c r="AM33" s="338"/>
      <c r="AN33" s="338"/>
      <c r="AO33" s="338"/>
      <c r="AP33" s="338">
        <f>D33*E33</f>
        <v>4633</v>
      </c>
      <c r="AQ33" s="338"/>
      <c r="AR33" s="338"/>
      <c r="AS33" s="338"/>
      <c r="AT33" s="338"/>
      <c r="AU33" s="338"/>
      <c r="AV33" s="338">
        <f>D33*E33</f>
        <v>4633</v>
      </c>
      <c r="AW33" s="338"/>
      <c r="AX33" s="338"/>
      <c r="AY33" s="338"/>
      <c r="AZ33" s="338"/>
      <c r="BA33" s="338"/>
      <c r="BB33" s="338">
        <f>D33*E33</f>
        <v>4633</v>
      </c>
      <c r="BC33" s="338"/>
      <c r="BD33" s="338"/>
      <c r="BE33" s="338"/>
      <c r="BF33" s="338"/>
      <c r="BG33" s="338"/>
      <c r="BH33" s="338">
        <f>D33*E33</f>
        <v>4633</v>
      </c>
      <c r="BI33" s="338"/>
      <c r="BJ33" s="338"/>
      <c r="BK33" s="338"/>
      <c r="BL33" s="338"/>
      <c r="BM33" s="338"/>
      <c r="BN33" s="338">
        <f>D33*E33</f>
        <v>4633</v>
      </c>
    </row>
    <row r="34" spans="1:66">
      <c r="A34" s="334">
        <v>2</v>
      </c>
      <c r="B34" s="339" t="s">
        <v>334</v>
      </c>
      <c r="C34" s="336" t="s">
        <v>335</v>
      </c>
      <c r="D34" s="334">
        <v>2</v>
      </c>
      <c r="E34" s="377">
        <v>4818.5</v>
      </c>
      <c r="F34" s="338"/>
      <c r="G34" s="338"/>
      <c r="H34" s="338"/>
      <c r="I34" s="338"/>
      <c r="J34" s="338"/>
      <c r="K34" s="338"/>
      <c r="L34" s="338"/>
      <c r="M34" s="338"/>
      <c r="N34" s="338">
        <f>D34*E34</f>
        <v>9637</v>
      </c>
      <c r="O34" s="338"/>
      <c r="P34" s="338"/>
      <c r="Q34" s="338"/>
      <c r="R34" s="338"/>
      <c r="S34" s="338"/>
      <c r="T34" s="338"/>
      <c r="U34" s="338"/>
      <c r="V34" s="338">
        <f>D34*E34</f>
        <v>9637</v>
      </c>
      <c r="W34" s="338"/>
      <c r="X34" s="338"/>
      <c r="Y34" s="338"/>
      <c r="Z34" s="338"/>
      <c r="AA34" s="338"/>
      <c r="AB34" s="338"/>
      <c r="AC34" s="338"/>
      <c r="AD34" s="338">
        <f>D34*E34</f>
        <v>9637</v>
      </c>
      <c r="AE34" s="338"/>
      <c r="AF34" s="338"/>
      <c r="AG34" s="338"/>
      <c r="AH34" s="338"/>
      <c r="AI34" s="338"/>
      <c r="AJ34" s="338"/>
      <c r="AK34" s="338"/>
      <c r="AL34" s="338">
        <f>D34*E34</f>
        <v>9637</v>
      </c>
      <c r="AM34" s="338"/>
      <c r="AN34" s="338"/>
      <c r="AO34" s="338"/>
      <c r="AP34" s="338"/>
      <c r="AQ34" s="338"/>
      <c r="AR34" s="338"/>
      <c r="AS34" s="338"/>
      <c r="AT34" s="338">
        <f>D34*E34</f>
        <v>9637</v>
      </c>
      <c r="AU34" s="338"/>
      <c r="AV34" s="338"/>
      <c r="AW34" s="338"/>
      <c r="AX34" s="338"/>
      <c r="AY34" s="338"/>
      <c r="AZ34" s="338"/>
      <c r="BA34" s="338"/>
      <c r="BB34" s="338">
        <f>D34*E34</f>
        <v>9637</v>
      </c>
      <c r="BC34" s="338"/>
      <c r="BD34" s="338"/>
      <c r="BE34" s="338"/>
      <c r="BF34" s="338"/>
      <c r="BG34" s="338"/>
      <c r="BH34" s="338"/>
      <c r="BI34" s="338"/>
      <c r="BJ34" s="338">
        <f>D34*E34</f>
        <v>9637</v>
      </c>
      <c r="BK34" s="338"/>
      <c r="BL34" s="338"/>
      <c r="BM34" s="338"/>
      <c r="BN34" s="338"/>
    </row>
    <row r="35" spans="1:66">
      <c r="A35" s="334">
        <v>3</v>
      </c>
      <c r="B35" s="335" t="s">
        <v>120</v>
      </c>
      <c r="C35" s="336" t="s">
        <v>336</v>
      </c>
      <c r="D35" s="334">
        <v>1</v>
      </c>
      <c r="E35" s="377">
        <v>2006.5</v>
      </c>
      <c r="F35" s="338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>
        <f>D35*E35</f>
        <v>2006.5</v>
      </c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38"/>
      <c r="AD35" s="338">
        <f>D35*E35</f>
        <v>2006.5</v>
      </c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8">
        <f>D35*E35</f>
        <v>2006.5</v>
      </c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>
        <f>D35*E35</f>
        <v>2006.5</v>
      </c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38">
        <f>D35*E35</f>
        <v>2006.5</v>
      </c>
    </row>
    <row r="36" spans="1:66">
      <c r="A36" s="341">
        <v>4</v>
      </c>
      <c r="B36" s="339" t="s">
        <v>337</v>
      </c>
      <c r="C36" s="336" t="s">
        <v>338</v>
      </c>
      <c r="D36" s="334">
        <v>2</v>
      </c>
      <c r="E36" s="377">
        <v>6440.5</v>
      </c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>
        <f>D36*E36</f>
        <v>12881</v>
      </c>
      <c r="S36" s="338"/>
      <c r="T36" s="338"/>
      <c r="U36" s="338"/>
      <c r="V36" s="338"/>
      <c r="W36" s="338"/>
      <c r="X36" s="338"/>
      <c r="Y36" s="338"/>
      <c r="Z36" s="338"/>
      <c r="AA36" s="338"/>
      <c r="AB36" s="338"/>
      <c r="AC36" s="338"/>
      <c r="AD36" s="338">
        <f>D36*E36</f>
        <v>12881</v>
      </c>
      <c r="AE36" s="338"/>
      <c r="AF36" s="338"/>
      <c r="AG36" s="338"/>
      <c r="AH36" s="338"/>
      <c r="AI36" s="338"/>
      <c r="AJ36" s="338"/>
      <c r="AK36" s="338"/>
      <c r="AL36" s="338"/>
      <c r="AM36" s="338"/>
      <c r="AN36" s="338"/>
      <c r="AO36" s="338"/>
      <c r="AP36" s="338">
        <f>D36*E36</f>
        <v>12881</v>
      </c>
      <c r="AQ36" s="338"/>
      <c r="AR36" s="338"/>
      <c r="AS36" s="338"/>
      <c r="AT36" s="338"/>
      <c r="AU36" s="338"/>
      <c r="AV36" s="338"/>
      <c r="AW36" s="338"/>
      <c r="AX36" s="338"/>
      <c r="AY36" s="338"/>
      <c r="AZ36" s="338"/>
      <c r="BA36" s="338"/>
      <c r="BB36" s="338">
        <f>D36*E36</f>
        <v>12881</v>
      </c>
      <c r="BC36" s="338"/>
      <c r="BD36" s="338"/>
      <c r="BE36" s="338"/>
      <c r="BF36" s="338"/>
      <c r="BG36" s="338"/>
      <c r="BH36" s="338"/>
      <c r="BI36" s="338"/>
      <c r="BJ36" s="338"/>
      <c r="BK36" s="338"/>
      <c r="BL36" s="338"/>
      <c r="BM36" s="338"/>
      <c r="BN36" s="338">
        <f>D36*E36</f>
        <v>12881</v>
      </c>
    </row>
    <row r="37" spans="1:66">
      <c r="A37" s="334">
        <v>5</v>
      </c>
      <c r="B37" s="339" t="s">
        <v>339</v>
      </c>
      <c r="C37" s="336" t="s">
        <v>340</v>
      </c>
      <c r="D37" s="334">
        <v>1</v>
      </c>
      <c r="E37" s="377">
        <v>421.5</v>
      </c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>
        <f>D37*E37</f>
        <v>421.5</v>
      </c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>
        <f>D37*E37</f>
        <v>421.5</v>
      </c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>
        <f>D37*E37</f>
        <v>421.5</v>
      </c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>
        <f>D37*E37</f>
        <v>421.5</v>
      </c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>
        <f>D37*E37</f>
        <v>421.5</v>
      </c>
    </row>
    <row r="38" spans="1:66">
      <c r="A38" s="334">
        <v>6</v>
      </c>
      <c r="B38" s="339" t="s">
        <v>341</v>
      </c>
      <c r="C38" s="336" t="s">
        <v>342</v>
      </c>
      <c r="D38" s="334">
        <v>1</v>
      </c>
      <c r="E38" s="377">
        <v>2761</v>
      </c>
      <c r="F38" s="338"/>
      <c r="G38" s="338"/>
      <c r="H38" s="338"/>
      <c r="I38" s="338"/>
      <c r="J38" s="338"/>
      <c r="K38" s="338"/>
      <c r="L38" s="338"/>
      <c r="M38" s="338"/>
      <c r="N38" s="338"/>
      <c r="O38" s="338"/>
      <c r="P38" s="338">
        <f>D38*E38</f>
        <v>2761</v>
      </c>
      <c r="Q38" s="338"/>
      <c r="R38" s="338"/>
      <c r="S38" s="338"/>
      <c r="T38" s="338"/>
      <c r="U38" s="338"/>
      <c r="V38" s="338"/>
      <c r="W38" s="338"/>
      <c r="X38" s="338"/>
      <c r="Y38" s="338"/>
      <c r="Z38" s="338">
        <f>D38*E38</f>
        <v>2761</v>
      </c>
      <c r="AA38" s="338"/>
      <c r="AB38" s="338"/>
      <c r="AC38" s="338"/>
      <c r="AD38" s="338"/>
      <c r="AE38" s="338"/>
      <c r="AF38" s="338"/>
      <c r="AG38" s="338"/>
      <c r="AH38" s="338"/>
      <c r="AI38" s="338"/>
      <c r="AJ38" s="338">
        <f>D38*E38</f>
        <v>2761</v>
      </c>
      <c r="AK38" s="338"/>
      <c r="AL38" s="338"/>
      <c r="AM38" s="338"/>
      <c r="AN38" s="338"/>
      <c r="AO38" s="338"/>
      <c r="AP38" s="338"/>
      <c r="AQ38" s="338"/>
      <c r="AR38" s="338"/>
      <c r="AS38" s="338"/>
      <c r="AT38" s="338">
        <f>D38*E38</f>
        <v>2761</v>
      </c>
      <c r="AU38" s="338"/>
      <c r="AV38" s="338"/>
      <c r="AW38" s="338"/>
      <c r="AX38" s="338"/>
      <c r="AY38" s="338"/>
      <c r="AZ38" s="338"/>
      <c r="BA38" s="338"/>
      <c r="BB38" s="338"/>
      <c r="BC38" s="338"/>
      <c r="BD38" s="338">
        <f>D38*E38</f>
        <v>2761</v>
      </c>
      <c r="BE38" s="338"/>
      <c r="BF38" s="338"/>
      <c r="BG38" s="338"/>
      <c r="BH38" s="338"/>
      <c r="BI38" s="338"/>
      <c r="BJ38" s="338"/>
      <c r="BK38" s="338"/>
      <c r="BL38" s="338"/>
      <c r="BM38" s="338"/>
      <c r="BN38" s="338">
        <f>D38*E38</f>
        <v>2761</v>
      </c>
    </row>
    <row r="39" spans="1:66">
      <c r="A39" s="341">
        <v>7</v>
      </c>
      <c r="B39" s="378" t="s">
        <v>125</v>
      </c>
      <c r="C39" s="336" t="s">
        <v>343</v>
      </c>
      <c r="D39" s="334">
        <v>1</v>
      </c>
      <c r="E39" s="377">
        <v>4215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>
        <f>D39*E39</f>
        <v>4215</v>
      </c>
      <c r="Q39" s="338"/>
      <c r="R39" s="338"/>
      <c r="S39" s="338"/>
      <c r="T39" s="338"/>
      <c r="U39" s="338"/>
      <c r="V39" s="338"/>
      <c r="W39" s="338"/>
      <c r="X39" s="338"/>
      <c r="Y39" s="338"/>
      <c r="Z39" s="338">
        <f>D39*E39</f>
        <v>4215</v>
      </c>
      <c r="AA39" s="338"/>
      <c r="AB39" s="338"/>
      <c r="AC39" s="338"/>
      <c r="AD39" s="338"/>
      <c r="AE39" s="338"/>
      <c r="AF39" s="338"/>
      <c r="AG39" s="338"/>
      <c r="AH39" s="338"/>
      <c r="AI39" s="338"/>
      <c r="AJ39" s="338">
        <f>D39*E39</f>
        <v>4215</v>
      </c>
      <c r="AK39" s="338"/>
      <c r="AL39" s="338"/>
      <c r="AM39" s="338"/>
      <c r="AN39" s="338"/>
      <c r="AO39" s="338"/>
      <c r="AP39" s="338"/>
      <c r="AQ39" s="338"/>
      <c r="AR39" s="338"/>
      <c r="AS39" s="338"/>
      <c r="AT39" s="338">
        <f>D39*E39</f>
        <v>4215</v>
      </c>
      <c r="AU39" s="338"/>
      <c r="AV39" s="338"/>
      <c r="AW39" s="338"/>
      <c r="AX39" s="338"/>
      <c r="AY39" s="338"/>
      <c r="AZ39" s="338"/>
      <c r="BA39" s="338"/>
      <c r="BB39" s="338"/>
      <c r="BC39" s="338"/>
      <c r="BD39" s="338">
        <f>D39*E39</f>
        <v>4215</v>
      </c>
      <c r="BE39" s="338"/>
      <c r="BF39" s="338"/>
      <c r="BG39" s="338"/>
      <c r="BH39" s="338"/>
      <c r="BI39" s="338"/>
      <c r="BJ39" s="338"/>
      <c r="BK39" s="338"/>
      <c r="BL39" s="338"/>
      <c r="BM39" s="338"/>
      <c r="BN39" s="338">
        <f>D39*E39</f>
        <v>4215</v>
      </c>
    </row>
    <row r="40" spans="1:66">
      <c r="A40" s="334">
        <v>8</v>
      </c>
      <c r="B40" s="378" t="s">
        <v>344</v>
      </c>
      <c r="C40" s="336" t="s">
        <v>345</v>
      </c>
      <c r="D40" s="334">
        <v>2</v>
      </c>
      <c r="E40" s="377">
        <v>2791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>
        <f>D40*E40</f>
        <v>5582</v>
      </c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>
        <f>D40*E40</f>
        <v>5582</v>
      </c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>
        <f>D40*E40</f>
        <v>5582</v>
      </c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>
        <f>D40*E40</f>
        <v>5582</v>
      </c>
      <c r="BM40" s="338"/>
      <c r="BN40" s="334"/>
    </row>
    <row r="41" spans="1:66">
      <c r="A41" s="334">
        <v>9</v>
      </c>
      <c r="B41" s="342" t="s">
        <v>346</v>
      </c>
      <c r="C41" s="336" t="s">
        <v>347</v>
      </c>
      <c r="D41" s="334">
        <v>2</v>
      </c>
      <c r="E41" s="377">
        <v>1339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338">
        <f>D41*E41</f>
        <v>2678</v>
      </c>
      <c r="AC41" s="338"/>
      <c r="AD41" s="338"/>
      <c r="AE41" s="338"/>
      <c r="AF41" s="338"/>
      <c r="AG41" s="338"/>
      <c r="AH41" s="338"/>
      <c r="AI41" s="338"/>
      <c r="AJ41" s="338"/>
      <c r="AK41" s="338"/>
      <c r="AL41" s="338"/>
      <c r="AM41" s="338"/>
      <c r="AN41" s="338">
        <f>D41*E41</f>
        <v>2678</v>
      </c>
      <c r="AO41" s="338"/>
      <c r="AP41" s="338"/>
      <c r="AQ41" s="338"/>
      <c r="AR41" s="338"/>
      <c r="AS41" s="338"/>
      <c r="AT41" s="338"/>
      <c r="AU41" s="338"/>
      <c r="AV41" s="338"/>
      <c r="AW41" s="338"/>
      <c r="AX41" s="338"/>
      <c r="AY41" s="338"/>
      <c r="AZ41" s="338">
        <f>D41*E41</f>
        <v>2678</v>
      </c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>
        <f>D41*E41</f>
        <v>2678</v>
      </c>
      <c r="BM41" s="338"/>
      <c r="BN41" s="334"/>
    </row>
    <row r="42" spans="1:66">
      <c r="A42" s="341">
        <v>10</v>
      </c>
      <c r="B42" s="342" t="s">
        <v>348</v>
      </c>
      <c r="C42" s="336" t="s">
        <v>349</v>
      </c>
      <c r="D42" s="334">
        <v>2</v>
      </c>
      <c r="E42" s="377">
        <v>733.5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/>
      <c r="AA42" s="338"/>
      <c r="AB42" s="338">
        <f>D42*E42</f>
        <v>1467</v>
      </c>
      <c r="AC42" s="338"/>
      <c r="AD42" s="338"/>
      <c r="AE42" s="338"/>
      <c r="AF42" s="338"/>
      <c r="AG42" s="338"/>
      <c r="AH42" s="338"/>
      <c r="AI42" s="338"/>
      <c r="AJ42" s="338"/>
      <c r="AK42" s="338"/>
      <c r="AL42" s="338"/>
      <c r="AM42" s="338"/>
      <c r="AN42" s="338">
        <f>D42*E42</f>
        <v>1467</v>
      </c>
      <c r="AO42" s="338"/>
      <c r="AP42" s="338"/>
      <c r="AQ42" s="338"/>
      <c r="AR42" s="338"/>
      <c r="AS42" s="338"/>
      <c r="AT42" s="338"/>
      <c r="AU42" s="338"/>
      <c r="AV42" s="338"/>
      <c r="AW42" s="338"/>
      <c r="AX42" s="338"/>
      <c r="AY42" s="338"/>
      <c r="AZ42" s="338">
        <f>D42*E42</f>
        <v>1467</v>
      </c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338">
        <f>D42*E42</f>
        <v>1467</v>
      </c>
      <c r="BM42" s="338"/>
      <c r="BN42" s="334"/>
    </row>
    <row r="43" spans="1:66">
      <c r="A43" s="334">
        <v>11</v>
      </c>
      <c r="B43" s="378" t="s">
        <v>350</v>
      </c>
      <c r="C43" s="336" t="s">
        <v>351</v>
      </c>
      <c r="D43" s="334">
        <v>1</v>
      </c>
      <c r="E43" s="377">
        <v>5406.5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>
        <f>D43*E43</f>
        <v>5406.5</v>
      </c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>
        <f>D43*E43</f>
        <v>5406.5</v>
      </c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>
        <f>D43*E43</f>
        <v>5406.5</v>
      </c>
    </row>
    <row r="44" spans="1:66">
      <c r="A44" s="334">
        <v>12</v>
      </c>
      <c r="B44" s="342" t="s">
        <v>352</v>
      </c>
      <c r="C44" s="336" t="s">
        <v>353</v>
      </c>
      <c r="D44" s="334">
        <v>2.2000000000000002</v>
      </c>
      <c r="E44" s="379">
        <v>350</v>
      </c>
      <c r="F44" s="338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>
        <f>D44*E44</f>
        <v>770.00000000000011</v>
      </c>
      <c r="W44" s="338"/>
      <c r="X44" s="338"/>
      <c r="Y44" s="338"/>
      <c r="Z44" s="338"/>
      <c r="AA44" s="338"/>
      <c r="AB44" s="338"/>
      <c r="AC44" s="338"/>
      <c r="AD44" s="338"/>
      <c r="AE44" s="338"/>
      <c r="AF44" s="338"/>
      <c r="AG44" s="338"/>
      <c r="AH44" s="338"/>
      <c r="AI44" s="338"/>
      <c r="AJ44" s="338"/>
      <c r="AK44" s="338"/>
      <c r="AL44" s="338">
        <f>D44*E44</f>
        <v>770.00000000000011</v>
      </c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>
        <f>D44*E44</f>
        <v>770.00000000000011</v>
      </c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38"/>
    </row>
    <row r="45" spans="1:66">
      <c r="A45" s="331" t="s">
        <v>354</v>
      </c>
      <c r="B45" s="328"/>
      <c r="C45" s="380"/>
    </row>
    <row r="46" spans="1:66">
      <c r="A46" s="334">
        <v>1</v>
      </c>
      <c r="B46" s="371" t="s">
        <v>327</v>
      </c>
      <c r="C46" s="336" t="s">
        <v>355</v>
      </c>
      <c r="D46" s="334">
        <v>0.5</v>
      </c>
      <c r="E46" s="337">
        <f>VLOOKUP(B46,[3]Master!$A$6:$D$39,4,0)</f>
        <v>471.91199999999998</v>
      </c>
      <c r="F46" s="338"/>
      <c r="G46" s="338"/>
      <c r="H46" s="338"/>
      <c r="I46" s="338"/>
      <c r="J46" s="338"/>
      <c r="K46" s="338"/>
      <c r="L46" s="338">
        <f>$D$46*$E$46</f>
        <v>235.95599999999999</v>
      </c>
      <c r="M46" s="338"/>
      <c r="N46" s="338"/>
      <c r="O46" s="338"/>
      <c r="P46" s="338"/>
      <c r="Q46" s="338"/>
      <c r="R46" s="338">
        <f>$D$46*$E$46</f>
        <v>235.95599999999999</v>
      </c>
      <c r="S46" s="338"/>
      <c r="T46" s="338"/>
      <c r="U46" s="338"/>
      <c r="V46" s="338"/>
      <c r="W46" s="338"/>
      <c r="X46" s="338">
        <f>$D$46*$E$46</f>
        <v>235.95599999999999</v>
      </c>
      <c r="Y46" s="338"/>
      <c r="Z46" s="338"/>
      <c r="AA46" s="338"/>
      <c r="AB46" s="338"/>
      <c r="AC46" s="338"/>
      <c r="AD46" s="381"/>
      <c r="AE46" s="381"/>
      <c r="AF46" s="338"/>
      <c r="AG46" s="338"/>
      <c r="AH46" s="338"/>
      <c r="AI46" s="338"/>
      <c r="AJ46" s="338">
        <f>$D$46*$E$46</f>
        <v>235.95599999999999</v>
      </c>
      <c r="AK46" s="338"/>
      <c r="AL46" s="338"/>
      <c r="AM46" s="338"/>
      <c r="AN46" s="338"/>
      <c r="AO46" s="338"/>
      <c r="AP46" s="338">
        <f>$D$46*$E$46</f>
        <v>235.95599999999999</v>
      </c>
      <c r="AQ46" s="338"/>
      <c r="AR46" s="338"/>
      <c r="AS46" s="338"/>
      <c r="AT46" s="338"/>
      <c r="AU46" s="338"/>
      <c r="AV46" s="338">
        <f>$D$46*$E$46</f>
        <v>235.95599999999999</v>
      </c>
      <c r="AW46" s="338"/>
      <c r="AX46" s="338"/>
      <c r="AY46" s="338"/>
      <c r="AZ46" s="338"/>
      <c r="BA46" s="338"/>
      <c r="BB46" s="381"/>
      <c r="BC46" s="381"/>
      <c r="BD46" s="338"/>
      <c r="BE46" s="338"/>
      <c r="BF46" s="338"/>
      <c r="BG46" s="338"/>
      <c r="BH46" s="338">
        <f>$D$46*$E$46</f>
        <v>235.95599999999999</v>
      </c>
      <c r="BI46" s="338"/>
      <c r="BJ46" s="338"/>
      <c r="BK46" s="338"/>
      <c r="BL46" s="338"/>
      <c r="BM46" s="338"/>
      <c r="BN46" s="338">
        <f>$D$46*$E$46</f>
        <v>235.95599999999999</v>
      </c>
    </row>
    <row r="47" spans="1:66">
      <c r="A47" s="334">
        <v>2</v>
      </c>
      <c r="B47" s="371" t="s">
        <v>327</v>
      </c>
      <c r="C47" s="336" t="s">
        <v>356</v>
      </c>
      <c r="D47" s="334">
        <v>1.1000000000000001</v>
      </c>
      <c r="E47" s="337">
        <f>VLOOKUP(B47,[3]Master!$A$6:$D$39,4,0)</f>
        <v>471.91199999999998</v>
      </c>
      <c r="F47" s="338"/>
      <c r="G47" s="338"/>
      <c r="H47" s="338"/>
      <c r="I47" s="338"/>
      <c r="J47" s="338"/>
      <c r="K47" s="338"/>
      <c r="L47" s="338"/>
      <c r="M47" s="338"/>
      <c r="N47" s="338">
        <f>$D$47*$E$47</f>
        <v>519.10320000000002</v>
      </c>
      <c r="O47" s="338"/>
      <c r="P47" s="338"/>
      <c r="Q47" s="338"/>
      <c r="R47" s="338"/>
      <c r="S47" s="338"/>
      <c r="T47" s="338"/>
      <c r="U47" s="338"/>
      <c r="V47" s="338">
        <f>$D$47*$E$47</f>
        <v>519.10320000000002</v>
      </c>
      <c r="W47" s="338"/>
      <c r="X47" s="338"/>
      <c r="Y47" s="338"/>
      <c r="Z47" s="338"/>
      <c r="AA47" s="338"/>
      <c r="AB47" s="338"/>
      <c r="AC47" s="338"/>
      <c r="AD47" s="381">
        <f>$D$47*$E$47</f>
        <v>519.10320000000002</v>
      </c>
      <c r="AE47" s="381"/>
      <c r="AF47" s="338"/>
      <c r="AG47" s="338"/>
      <c r="AH47" s="338"/>
      <c r="AI47" s="338"/>
      <c r="AJ47" s="338"/>
      <c r="AK47" s="338"/>
      <c r="AL47" s="338">
        <f>$D$47*$E$47</f>
        <v>519.10320000000002</v>
      </c>
      <c r="AM47" s="338"/>
      <c r="AN47" s="338"/>
      <c r="AO47" s="338"/>
      <c r="AP47" s="338"/>
      <c r="AQ47" s="338"/>
      <c r="AR47" s="338"/>
      <c r="AS47" s="338"/>
      <c r="AT47" s="338">
        <f>$D$47*$E$47</f>
        <v>519.10320000000002</v>
      </c>
      <c r="AU47" s="338"/>
      <c r="AV47" s="338"/>
      <c r="AW47" s="338"/>
      <c r="AX47" s="338"/>
      <c r="AY47" s="338"/>
      <c r="AZ47" s="338"/>
      <c r="BA47" s="338"/>
      <c r="BB47" s="381">
        <f>$D$47*$E$47</f>
        <v>519.10320000000002</v>
      </c>
      <c r="BC47" s="381"/>
      <c r="BD47" s="338"/>
      <c r="BE47" s="338"/>
      <c r="BF47" s="338"/>
      <c r="BG47" s="338"/>
      <c r="BH47" s="338"/>
      <c r="BI47" s="338"/>
      <c r="BJ47" s="338">
        <f>$D$47*$E$47</f>
        <v>519.10320000000002</v>
      </c>
      <c r="BK47" s="338"/>
      <c r="BL47" s="338"/>
      <c r="BM47" s="338"/>
      <c r="BN47" s="338"/>
    </row>
    <row r="48" spans="1:66">
      <c r="A48" s="334">
        <v>3</v>
      </c>
      <c r="B48" s="371" t="s">
        <v>327</v>
      </c>
      <c r="C48" s="336" t="s">
        <v>357</v>
      </c>
      <c r="D48" s="382">
        <v>0.9</v>
      </c>
      <c r="E48" s="337">
        <f>VLOOKUP(B48,[3]Master!$A$6:$D$39,4,0)</f>
        <v>471.91199999999998</v>
      </c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>
        <f>$D$48*$E$48</f>
        <v>424.7208</v>
      </c>
      <c r="S48" s="338"/>
      <c r="T48" s="338"/>
      <c r="U48" s="338"/>
      <c r="V48" s="338"/>
      <c r="W48" s="338"/>
      <c r="X48" s="338"/>
      <c r="Y48" s="338"/>
      <c r="Z48" s="338"/>
      <c r="AA48" s="338"/>
      <c r="AB48" s="338"/>
      <c r="AC48" s="338"/>
      <c r="AD48" s="338">
        <f>$D$48*$E$48</f>
        <v>424.7208</v>
      </c>
      <c r="AE48" s="338"/>
      <c r="AF48" s="338"/>
      <c r="AG48" s="338"/>
      <c r="AH48" s="338"/>
      <c r="AI48" s="338"/>
      <c r="AJ48" s="338"/>
      <c r="AK48" s="338"/>
      <c r="AL48" s="338"/>
      <c r="AM48" s="338"/>
      <c r="AN48" s="338"/>
      <c r="AO48" s="338"/>
      <c r="AP48" s="338">
        <f>$D$48*$E$48</f>
        <v>424.7208</v>
      </c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/>
      <c r="BB48" s="338">
        <f>$D$48*$E$48</f>
        <v>424.7208</v>
      </c>
      <c r="BC48" s="338"/>
      <c r="BD48" s="338"/>
      <c r="BE48" s="338"/>
      <c r="BF48" s="338"/>
      <c r="BG48" s="338"/>
      <c r="BH48" s="338"/>
      <c r="BI48" s="338"/>
      <c r="BJ48" s="338"/>
      <c r="BK48" s="338"/>
      <c r="BL48" s="338"/>
      <c r="BM48" s="338"/>
      <c r="BN48" s="338">
        <f>$D$48*$E$48</f>
        <v>424.7208</v>
      </c>
    </row>
    <row r="49" spans="1:67">
      <c r="A49" s="334">
        <v>4</v>
      </c>
      <c r="B49" s="371" t="s">
        <v>327</v>
      </c>
      <c r="C49" s="336" t="s">
        <v>358</v>
      </c>
      <c r="D49" s="334">
        <v>0.1</v>
      </c>
      <c r="E49" s="337">
        <f>VLOOKUP(B49,[3]Master!$A$6:$D$39,4,0)</f>
        <v>471.91199999999998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>
        <f>$E$49*$D$49</f>
        <v>47.191200000000002</v>
      </c>
      <c r="S49" s="338"/>
      <c r="T49" s="338"/>
      <c r="U49" s="338"/>
      <c r="V49" s="338"/>
      <c r="W49" s="338"/>
      <c r="X49" s="338"/>
      <c r="Y49" s="338"/>
      <c r="Z49" s="338"/>
      <c r="AA49" s="338"/>
      <c r="AB49" s="338"/>
      <c r="AC49" s="338"/>
      <c r="AD49" s="338">
        <f>$E$49*$D$49</f>
        <v>47.191200000000002</v>
      </c>
      <c r="AE49" s="338"/>
      <c r="AF49" s="338"/>
      <c r="AG49" s="338"/>
      <c r="AH49" s="338"/>
      <c r="AI49" s="338"/>
      <c r="AJ49" s="338"/>
      <c r="AK49" s="338"/>
      <c r="AL49" s="338"/>
      <c r="AM49" s="338"/>
      <c r="AN49" s="338"/>
      <c r="AO49" s="338"/>
      <c r="AP49" s="338">
        <f>$E$49*$D$49</f>
        <v>47.191200000000002</v>
      </c>
      <c r="AQ49" s="338"/>
      <c r="AR49" s="338"/>
      <c r="AS49" s="338"/>
      <c r="AT49" s="338"/>
      <c r="AU49" s="338"/>
      <c r="AV49" s="338"/>
      <c r="AW49" s="338"/>
      <c r="AX49" s="338"/>
      <c r="AY49" s="338"/>
      <c r="AZ49" s="338"/>
      <c r="BA49" s="338"/>
      <c r="BB49" s="338">
        <f>$E$49*$D$49</f>
        <v>47.191200000000002</v>
      </c>
      <c r="BC49" s="338"/>
      <c r="BD49" s="338"/>
      <c r="BE49" s="338"/>
      <c r="BF49" s="338"/>
      <c r="BG49" s="338"/>
      <c r="BH49" s="338"/>
      <c r="BI49" s="338"/>
      <c r="BJ49" s="338"/>
      <c r="BK49" s="338"/>
      <c r="BL49" s="338"/>
      <c r="BM49" s="338"/>
      <c r="BN49" s="338">
        <f>$E$49*$D$49</f>
        <v>47.191200000000002</v>
      </c>
    </row>
    <row r="50" spans="1:67">
      <c r="A50" s="334">
        <v>5</v>
      </c>
      <c r="B50" s="371" t="s">
        <v>327</v>
      </c>
      <c r="C50" s="336" t="s">
        <v>359</v>
      </c>
      <c r="D50" s="334">
        <v>2.2000000000000002</v>
      </c>
      <c r="E50" s="337">
        <f>VLOOKUP(B50,[3]Master!$A$6:$D$39,4,0)</f>
        <v>471.91199999999998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>
        <f>$D$50*$E$50</f>
        <v>1038.2064</v>
      </c>
      <c r="Q50" s="338"/>
      <c r="R50" s="338"/>
      <c r="S50" s="338"/>
      <c r="T50" s="338"/>
      <c r="U50" s="338"/>
      <c r="V50" s="338"/>
      <c r="W50" s="338"/>
      <c r="X50" s="338"/>
      <c r="Y50" s="338"/>
      <c r="Z50" s="338">
        <f>$D$50*$E$50</f>
        <v>1038.2064</v>
      </c>
      <c r="AA50" s="338"/>
      <c r="AB50" s="338"/>
      <c r="AC50" s="338"/>
      <c r="AD50" s="338"/>
      <c r="AE50" s="338"/>
      <c r="AF50" s="338"/>
      <c r="AG50" s="338"/>
      <c r="AH50" s="338"/>
      <c r="AI50" s="338"/>
      <c r="AJ50" s="338">
        <f>$D$50*$E$50</f>
        <v>1038.2064</v>
      </c>
      <c r="AK50" s="338"/>
      <c r="AL50" s="338"/>
      <c r="AM50" s="338"/>
      <c r="AN50" s="338"/>
      <c r="AO50" s="338"/>
      <c r="AP50" s="338"/>
      <c r="AQ50" s="338"/>
      <c r="AR50" s="338"/>
      <c r="AS50" s="338"/>
      <c r="AT50" s="338">
        <f>$D$50*$E$50</f>
        <v>1038.2064</v>
      </c>
      <c r="AU50" s="338"/>
      <c r="AV50" s="338"/>
      <c r="AW50" s="338"/>
      <c r="AX50" s="338"/>
      <c r="AY50" s="338"/>
      <c r="AZ50" s="338"/>
      <c r="BA50" s="338"/>
      <c r="BB50" s="338"/>
      <c r="BC50" s="338"/>
      <c r="BD50" s="338">
        <f>$D$50*$E$50</f>
        <v>1038.2064</v>
      </c>
      <c r="BE50" s="338"/>
      <c r="BF50" s="338"/>
      <c r="BG50" s="338"/>
      <c r="BH50" s="338"/>
      <c r="BI50" s="338"/>
      <c r="BJ50" s="338"/>
      <c r="BK50" s="338"/>
      <c r="BL50" s="338"/>
      <c r="BM50" s="338"/>
      <c r="BN50" s="338">
        <f>$D$50*$E$50</f>
        <v>1038.2064</v>
      </c>
    </row>
    <row r="51" spans="1:67">
      <c r="A51" s="334">
        <v>6</v>
      </c>
      <c r="B51" s="371" t="s">
        <v>327</v>
      </c>
      <c r="C51" s="336" t="s">
        <v>360</v>
      </c>
      <c r="D51" s="334">
        <v>2.2000000000000002</v>
      </c>
      <c r="E51" s="337">
        <f>VLOOKUP(B51,[3]Master!$A$6:$D$39,4,0)</f>
        <v>471.91199999999998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>
        <f>$D$51*$E$51</f>
        <v>1038.2064</v>
      </c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>
        <f>$D$51*$E$51</f>
        <v>1038.2064</v>
      </c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>
        <f>$D$51*$E$51</f>
        <v>1038.2064</v>
      </c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>
        <f>$D$51*$E$51</f>
        <v>1038.2064</v>
      </c>
      <c r="BM51" s="338"/>
      <c r="BN51" s="334"/>
    </row>
    <row r="52" spans="1:67">
      <c r="A52" s="334">
        <v>7</v>
      </c>
      <c r="B52" s="371" t="s">
        <v>327</v>
      </c>
      <c r="C52" s="336" t="s">
        <v>361</v>
      </c>
      <c r="D52" s="334">
        <v>0.3</v>
      </c>
      <c r="E52" s="337">
        <f>VLOOKUP(B52,[3]Master!$A$6:$D$39,4,0)</f>
        <v>471.91199999999998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>
        <f>$D$52*$E$52</f>
        <v>141.5736</v>
      </c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>
        <f>$D$52*$E$52</f>
        <v>141.5736</v>
      </c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>
        <f>$D$52*$E$52</f>
        <v>141.5736</v>
      </c>
    </row>
    <row r="53" spans="1:67">
      <c r="A53" s="334">
        <v>8</v>
      </c>
      <c r="B53" s="371" t="s">
        <v>327</v>
      </c>
      <c r="C53" s="336" t="s">
        <v>362</v>
      </c>
      <c r="D53" s="334">
        <v>0.5</v>
      </c>
      <c r="E53" s="337">
        <f>VLOOKUP(B53,[3]Master!$A$6:$D$39,4,0)</f>
        <v>471.91199999999998</v>
      </c>
      <c r="F53" s="338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>
        <f>D53*E53</f>
        <v>235.95599999999999</v>
      </c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>
        <f>D53*E53</f>
        <v>235.95599999999999</v>
      </c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>
        <f>D53*E53</f>
        <v>235.95599999999999</v>
      </c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</row>
    <row r="54" spans="1:67">
      <c r="C54" s="324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  <c r="AA54" s="349"/>
      <c r="AB54" s="349"/>
      <c r="AC54" s="349"/>
      <c r="AD54" s="349"/>
      <c r="AE54" s="349"/>
      <c r="AF54" s="349"/>
      <c r="AG54" s="349"/>
      <c r="AH54" s="349"/>
      <c r="AI54" s="349"/>
      <c r="AJ54" s="349"/>
      <c r="AK54" s="349"/>
      <c r="AL54" s="349"/>
      <c r="AM54" s="349"/>
    </row>
    <row r="55" spans="1:67" ht="18.75">
      <c r="B55" s="352" t="s">
        <v>363</v>
      </c>
      <c r="C55" s="353" t="s">
        <v>364</v>
      </c>
      <c r="D55" s="328"/>
      <c r="E55" s="321"/>
      <c r="F55" s="355">
        <f>SUM(F33:F53)</f>
        <v>0</v>
      </c>
      <c r="G55" s="355">
        <f t="shared" ref="G55:BN55" si="9">SUM(G33:G53)</f>
        <v>0</v>
      </c>
      <c r="H55" s="355">
        <f t="shared" si="9"/>
        <v>0</v>
      </c>
      <c r="I55" s="355">
        <f t="shared" si="9"/>
        <v>0</v>
      </c>
      <c r="J55" s="355">
        <f t="shared" si="9"/>
        <v>0</v>
      </c>
      <c r="K55" s="355">
        <f t="shared" si="9"/>
        <v>0</v>
      </c>
      <c r="L55" s="355">
        <f t="shared" si="9"/>
        <v>4868.9560000000001</v>
      </c>
      <c r="M55" s="355">
        <f t="shared" si="9"/>
        <v>0</v>
      </c>
      <c r="N55" s="355">
        <f t="shared" si="9"/>
        <v>10156.1032</v>
      </c>
      <c r="O55" s="355">
        <f t="shared" si="9"/>
        <v>0</v>
      </c>
      <c r="P55" s="355">
        <f t="shared" si="9"/>
        <v>8014.2064</v>
      </c>
      <c r="Q55" s="355">
        <f t="shared" si="9"/>
        <v>0</v>
      </c>
      <c r="R55" s="355">
        <f t="shared" si="9"/>
        <v>20649.867999999999</v>
      </c>
      <c r="S55" s="355">
        <f t="shared" si="9"/>
        <v>0</v>
      </c>
      <c r="T55" s="355">
        <f t="shared" si="9"/>
        <v>0</v>
      </c>
      <c r="U55" s="355">
        <f t="shared" si="9"/>
        <v>0</v>
      </c>
      <c r="V55" s="355">
        <f t="shared" si="9"/>
        <v>11162.0592</v>
      </c>
      <c r="W55" s="355">
        <f t="shared" si="9"/>
        <v>0</v>
      </c>
      <c r="X55" s="355">
        <f t="shared" si="9"/>
        <v>4868.9560000000001</v>
      </c>
      <c r="Y55" s="355">
        <f t="shared" si="9"/>
        <v>0</v>
      </c>
      <c r="Z55" s="355">
        <f t="shared" si="9"/>
        <v>13562.279999999999</v>
      </c>
      <c r="AA55" s="355">
        <f t="shared" si="9"/>
        <v>0</v>
      </c>
      <c r="AB55" s="355">
        <f t="shared" si="9"/>
        <v>10765.206399999999</v>
      </c>
      <c r="AC55" s="355">
        <f t="shared" si="9"/>
        <v>0</v>
      </c>
      <c r="AD55" s="355">
        <f t="shared" si="9"/>
        <v>30570.015200000002</v>
      </c>
      <c r="AE55" s="355">
        <f t="shared" si="9"/>
        <v>0</v>
      </c>
      <c r="AF55" s="355">
        <f t="shared" si="9"/>
        <v>0</v>
      </c>
      <c r="AG55" s="355">
        <f t="shared" si="9"/>
        <v>0</v>
      </c>
      <c r="AH55" s="355">
        <f t="shared" si="9"/>
        <v>0</v>
      </c>
      <c r="AI55" s="355">
        <f t="shared" si="9"/>
        <v>0</v>
      </c>
      <c r="AJ55" s="355">
        <f t="shared" si="9"/>
        <v>12883.162400000001</v>
      </c>
      <c r="AK55" s="355">
        <f t="shared" si="9"/>
        <v>0</v>
      </c>
      <c r="AL55" s="355">
        <f t="shared" si="9"/>
        <v>11162.0592</v>
      </c>
      <c r="AM55" s="355">
        <f t="shared" si="9"/>
        <v>0</v>
      </c>
      <c r="AN55" s="355">
        <f t="shared" si="9"/>
        <v>10765.206399999999</v>
      </c>
      <c r="AO55" s="355">
        <f t="shared" si="9"/>
        <v>0</v>
      </c>
      <c r="AP55" s="355">
        <f t="shared" si="9"/>
        <v>20649.867999999999</v>
      </c>
      <c r="AQ55" s="355">
        <f t="shared" si="9"/>
        <v>0</v>
      </c>
      <c r="AR55" s="355">
        <f t="shared" si="9"/>
        <v>0</v>
      </c>
      <c r="AS55" s="355">
        <f t="shared" si="9"/>
        <v>0</v>
      </c>
      <c r="AT55" s="355">
        <f t="shared" si="9"/>
        <v>23718.3832</v>
      </c>
      <c r="AU55" s="355">
        <f t="shared" si="9"/>
        <v>0</v>
      </c>
      <c r="AV55" s="355">
        <f t="shared" si="9"/>
        <v>4868.9560000000001</v>
      </c>
      <c r="AW55" s="355">
        <f t="shared" si="9"/>
        <v>0</v>
      </c>
      <c r="AX55" s="355">
        <f t="shared" si="9"/>
        <v>0</v>
      </c>
      <c r="AY55" s="355">
        <f t="shared" si="9"/>
        <v>0</v>
      </c>
      <c r="AZ55" s="355">
        <f t="shared" si="9"/>
        <v>10765.206399999999</v>
      </c>
      <c r="BA55" s="355">
        <f t="shared" si="9"/>
        <v>0</v>
      </c>
      <c r="BB55" s="355">
        <f t="shared" si="9"/>
        <v>31575.9712</v>
      </c>
      <c r="BC55" s="355">
        <f t="shared" si="9"/>
        <v>0</v>
      </c>
      <c r="BD55" s="355">
        <f t="shared" si="9"/>
        <v>8014.2064</v>
      </c>
      <c r="BE55" s="355">
        <f t="shared" si="9"/>
        <v>0</v>
      </c>
      <c r="BF55" s="355">
        <f t="shared" si="9"/>
        <v>0</v>
      </c>
      <c r="BG55" s="355">
        <f t="shared" si="9"/>
        <v>0</v>
      </c>
      <c r="BH55" s="355">
        <f t="shared" si="9"/>
        <v>4868.9560000000001</v>
      </c>
      <c r="BI55" s="355">
        <f t="shared" si="9"/>
        <v>0</v>
      </c>
      <c r="BJ55" s="355">
        <f t="shared" si="9"/>
        <v>10156.1032</v>
      </c>
      <c r="BK55" s="355">
        <f t="shared" si="9"/>
        <v>0</v>
      </c>
      <c r="BL55" s="355">
        <f t="shared" si="9"/>
        <v>10765.206399999999</v>
      </c>
      <c r="BM55" s="355">
        <f t="shared" si="9"/>
        <v>0</v>
      </c>
      <c r="BN55" s="355">
        <f t="shared" si="9"/>
        <v>34212.148000000008</v>
      </c>
      <c r="BO55" s="385"/>
    </row>
    <row r="56" spans="1:67">
      <c r="C56" s="324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  <c r="AA56" s="349"/>
      <c r="AB56" s="349"/>
      <c r="AC56" s="349"/>
      <c r="AD56" s="349"/>
      <c r="AE56" s="349"/>
      <c r="AF56" s="349"/>
      <c r="AG56" s="349"/>
      <c r="AH56" s="349"/>
      <c r="AI56" s="349"/>
      <c r="AJ56" s="349"/>
      <c r="AK56" s="349"/>
      <c r="AL56" s="349"/>
      <c r="AM56" s="349"/>
    </row>
    <row r="57" spans="1:67">
      <c r="B57" s="365" t="s">
        <v>365</v>
      </c>
      <c r="C57" s="366" t="s">
        <v>366</v>
      </c>
      <c r="F57" s="367">
        <f t="shared" ref="F57:BN57" si="10">F28+F55</f>
        <v>0</v>
      </c>
      <c r="G57" s="367">
        <f t="shared" si="10"/>
        <v>0</v>
      </c>
      <c r="H57" s="367">
        <f t="shared" si="10"/>
        <v>3482.0887999999995</v>
      </c>
      <c r="I57" s="367">
        <f t="shared" si="10"/>
        <v>825.846</v>
      </c>
      <c r="J57" s="367">
        <f t="shared" si="10"/>
        <v>4914.6787999999997</v>
      </c>
      <c r="K57" s="367">
        <f t="shared" si="10"/>
        <v>825.846</v>
      </c>
      <c r="L57" s="367">
        <f t="shared" si="10"/>
        <v>13333.6348</v>
      </c>
      <c r="M57" s="367">
        <f t="shared" si="10"/>
        <v>825.846</v>
      </c>
      <c r="N57" s="367">
        <f t="shared" si="10"/>
        <v>18415.71</v>
      </c>
      <c r="O57" s="367">
        <f t="shared" si="10"/>
        <v>825.846</v>
      </c>
      <c r="P57" s="367">
        <f t="shared" si="10"/>
        <v>12928.885200000001</v>
      </c>
      <c r="Q57" s="367">
        <f t="shared" si="10"/>
        <v>825.846</v>
      </c>
      <c r="R57" s="367">
        <f t="shared" si="10"/>
        <v>29114.546799999996</v>
      </c>
      <c r="S57" s="367">
        <f t="shared" si="10"/>
        <v>825.846</v>
      </c>
      <c r="T57" s="367">
        <f t="shared" si="10"/>
        <v>4914.6787999999997</v>
      </c>
      <c r="U57" s="367">
        <f t="shared" si="10"/>
        <v>825.846</v>
      </c>
      <c r="V57" s="367">
        <f t="shared" si="10"/>
        <v>21098.666000000001</v>
      </c>
      <c r="W57" s="367">
        <f t="shared" si="10"/>
        <v>825.846</v>
      </c>
      <c r="X57" s="367">
        <f t="shared" si="10"/>
        <v>13333.6348</v>
      </c>
      <c r="Y57" s="367">
        <f t="shared" si="10"/>
        <v>825.846</v>
      </c>
      <c r="Z57" s="367">
        <f t="shared" si="10"/>
        <v>18476.9588</v>
      </c>
      <c r="AA57" s="367">
        <f t="shared" si="10"/>
        <v>825.846</v>
      </c>
      <c r="AB57" s="367">
        <f t="shared" si="10"/>
        <v>15679.885199999999</v>
      </c>
      <c r="AC57" s="367">
        <f t="shared" si="10"/>
        <v>825.846</v>
      </c>
      <c r="AD57" s="367">
        <f t="shared" si="10"/>
        <v>42379.622000000003</v>
      </c>
      <c r="AE57" s="367">
        <f t="shared" si="10"/>
        <v>825.846</v>
      </c>
      <c r="AF57" s="367">
        <f t="shared" si="10"/>
        <v>4914.6787999999997</v>
      </c>
      <c r="AG57" s="367">
        <f t="shared" si="10"/>
        <v>825.846</v>
      </c>
      <c r="AH57" s="367">
        <f t="shared" si="10"/>
        <v>4914.6787999999997</v>
      </c>
      <c r="AI57" s="367">
        <f t="shared" si="10"/>
        <v>825.846</v>
      </c>
      <c r="AJ57" s="367">
        <f t="shared" si="10"/>
        <v>21347.841200000003</v>
      </c>
      <c r="AK57" s="367">
        <f t="shared" si="10"/>
        <v>825.846</v>
      </c>
      <c r="AL57" s="367">
        <f t="shared" si="10"/>
        <v>23446.466</v>
      </c>
      <c r="AM57" s="367">
        <f t="shared" si="10"/>
        <v>825.846</v>
      </c>
      <c r="AN57" s="367">
        <f t="shared" si="10"/>
        <v>15679.885199999999</v>
      </c>
      <c r="AO57" s="367">
        <f t="shared" si="10"/>
        <v>825.846</v>
      </c>
      <c r="AP57" s="367">
        <f t="shared" si="10"/>
        <v>29114.546799999996</v>
      </c>
      <c r="AQ57" s="367">
        <f t="shared" si="10"/>
        <v>825.846</v>
      </c>
      <c r="AR57" s="367">
        <f t="shared" si="10"/>
        <v>4914.6787999999997</v>
      </c>
      <c r="AS57" s="367">
        <f t="shared" si="10"/>
        <v>825.846</v>
      </c>
      <c r="AT57" s="367">
        <f t="shared" si="10"/>
        <v>31977.989999999998</v>
      </c>
      <c r="AU57" s="367">
        <f t="shared" si="10"/>
        <v>825.846</v>
      </c>
      <c r="AV57" s="367">
        <f t="shared" si="10"/>
        <v>13333.6348</v>
      </c>
      <c r="AW57" s="367">
        <f t="shared" si="10"/>
        <v>825.846</v>
      </c>
      <c r="AX57" s="367">
        <f t="shared" si="10"/>
        <v>4914.6787999999997</v>
      </c>
      <c r="AY57" s="367">
        <f t="shared" si="10"/>
        <v>825.846</v>
      </c>
      <c r="AZ57" s="367">
        <f t="shared" si="10"/>
        <v>15679.885199999999</v>
      </c>
      <c r="BA57" s="367">
        <f t="shared" si="10"/>
        <v>825.846</v>
      </c>
      <c r="BB57" s="367">
        <f t="shared" si="10"/>
        <v>47410.377999999997</v>
      </c>
      <c r="BC57" s="367">
        <f t="shared" si="10"/>
        <v>825.846</v>
      </c>
      <c r="BD57" s="367">
        <f t="shared" si="10"/>
        <v>12928.885200000001</v>
      </c>
      <c r="BE57" s="367">
        <f t="shared" si="10"/>
        <v>825.846</v>
      </c>
      <c r="BF57" s="367">
        <f t="shared" si="10"/>
        <v>4914.6787999999997</v>
      </c>
      <c r="BG57" s="367">
        <f t="shared" si="10"/>
        <v>825.846</v>
      </c>
      <c r="BH57" s="367">
        <f t="shared" si="10"/>
        <v>13333.6348</v>
      </c>
      <c r="BI57" s="367">
        <f t="shared" si="10"/>
        <v>825.846</v>
      </c>
      <c r="BJ57" s="367">
        <f t="shared" si="10"/>
        <v>18415.71</v>
      </c>
      <c r="BK57" s="367">
        <f t="shared" si="10"/>
        <v>825.846</v>
      </c>
      <c r="BL57" s="367">
        <f t="shared" si="10"/>
        <v>15679.885199999999</v>
      </c>
      <c r="BM57" s="367">
        <f t="shared" si="10"/>
        <v>825.846</v>
      </c>
      <c r="BN57" s="367">
        <f t="shared" si="10"/>
        <v>42676.82680000001</v>
      </c>
    </row>
    <row r="58" spans="1:67">
      <c r="C58" s="368" t="s">
        <v>323</v>
      </c>
      <c r="Z58" s="369">
        <f>SUM(F57:Z57)/Z4</f>
        <v>1.474460968</v>
      </c>
      <c r="AA58" s="370"/>
      <c r="AT58" s="369">
        <f>SUM(F57:AT57)/AT4</f>
        <v>1.7503741479999999</v>
      </c>
      <c r="AU58" s="370"/>
      <c r="BN58" s="369">
        <f>SUM(F57:BN57)/BN4</f>
        <v>1.825404957333334</v>
      </c>
    </row>
    <row r="61" spans="1:67">
      <c r="A61" s="331" t="s">
        <v>367</v>
      </c>
    </row>
    <row r="62" spans="1:67">
      <c r="C62" s="336" t="s">
        <v>368</v>
      </c>
      <c r="D62" s="334">
        <v>5</v>
      </c>
      <c r="E62" s="377">
        <v>6979</v>
      </c>
      <c r="F62" s="338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>
        <f>$D$62*$E$62</f>
        <v>34895</v>
      </c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>
        <f>$D$62*$E$62</f>
        <v>34895</v>
      </c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>
        <f>$D$62*$E$62</f>
        <v>34895</v>
      </c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>
        <f>$D$62*$E$62</f>
        <v>34895</v>
      </c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>
        <f>$D$62*$E$62</f>
        <v>34895</v>
      </c>
    </row>
    <row r="63" spans="1:67">
      <c r="C63" s="336" t="s">
        <v>369</v>
      </c>
      <c r="D63" s="334">
        <v>1</v>
      </c>
      <c r="E63" s="377">
        <v>4659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8">
        <f>$D$63*$E$63</f>
        <v>4659</v>
      </c>
      <c r="AA63" s="338"/>
      <c r="AB63" s="338"/>
      <c r="AC63" s="338"/>
      <c r="AD63" s="338"/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338"/>
      <c r="AS63" s="338"/>
      <c r="AT63" s="338">
        <f>$D$63*$E$63</f>
        <v>4659</v>
      </c>
      <c r="AU63" s="338"/>
      <c r="AV63" s="338"/>
      <c r="AW63" s="338"/>
      <c r="AX63" s="338"/>
      <c r="AY63" s="338"/>
      <c r="AZ63" s="338"/>
      <c r="BA63" s="338"/>
      <c r="BB63" s="338"/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>
        <f>$D$63*$E$63</f>
        <v>4659</v>
      </c>
    </row>
    <row r="65" spans="2:66">
      <c r="B65" s="365" t="s">
        <v>370</v>
      </c>
      <c r="C65" s="366" t="s">
        <v>371</v>
      </c>
      <c r="F65" s="367">
        <f t="shared" ref="F65:BN65" si="11">F57+F62+F63</f>
        <v>0</v>
      </c>
      <c r="G65" s="367">
        <f t="shared" si="11"/>
        <v>0</v>
      </c>
      <c r="H65" s="367">
        <f t="shared" si="11"/>
        <v>3482.0887999999995</v>
      </c>
      <c r="I65" s="367">
        <f t="shared" si="11"/>
        <v>825.846</v>
      </c>
      <c r="J65" s="367">
        <f t="shared" si="11"/>
        <v>4914.6787999999997</v>
      </c>
      <c r="K65" s="367">
        <f t="shared" si="11"/>
        <v>825.846</v>
      </c>
      <c r="L65" s="367">
        <f t="shared" si="11"/>
        <v>13333.6348</v>
      </c>
      <c r="M65" s="367">
        <f t="shared" si="11"/>
        <v>825.846</v>
      </c>
      <c r="N65" s="367">
        <f t="shared" si="11"/>
        <v>18415.71</v>
      </c>
      <c r="O65" s="367">
        <f t="shared" si="11"/>
        <v>825.846</v>
      </c>
      <c r="P65" s="367">
        <f t="shared" si="11"/>
        <v>12928.885200000001</v>
      </c>
      <c r="Q65" s="367">
        <f t="shared" si="11"/>
        <v>825.846</v>
      </c>
      <c r="R65" s="367">
        <f t="shared" si="11"/>
        <v>64009.546799999996</v>
      </c>
      <c r="S65" s="367">
        <f t="shared" si="11"/>
        <v>825.846</v>
      </c>
      <c r="T65" s="367">
        <f t="shared" si="11"/>
        <v>4914.6787999999997</v>
      </c>
      <c r="U65" s="367">
        <f t="shared" si="11"/>
        <v>825.846</v>
      </c>
      <c r="V65" s="367">
        <f t="shared" si="11"/>
        <v>21098.666000000001</v>
      </c>
      <c r="W65" s="367">
        <f t="shared" si="11"/>
        <v>825.846</v>
      </c>
      <c r="X65" s="367">
        <f t="shared" si="11"/>
        <v>13333.6348</v>
      </c>
      <c r="Y65" s="367">
        <f t="shared" si="11"/>
        <v>825.846</v>
      </c>
      <c r="Z65" s="367">
        <f t="shared" si="11"/>
        <v>23135.9588</v>
      </c>
      <c r="AA65" s="367">
        <f t="shared" si="11"/>
        <v>825.846</v>
      </c>
      <c r="AB65" s="367">
        <f t="shared" si="11"/>
        <v>15679.885199999999</v>
      </c>
      <c r="AC65" s="367">
        <f t="shared" si="11"/>
        <v>825.846</v>
      </c>
      <c r="AD65" s="367">
        <f t="shared" si="11"/>
        <v>77274.622000000003</v>
      </c>
      <c r="AE65" s="367">
        <f t="shared" si="11"/>
        <v>825.846</v>
      </c>
      <c r="AF65" s="367">
        <f t="shared" si="11"/>
        <v>4914.6787999999997</v>
      </c>
      <c r="AG65" s="367">
        <f t="shared" si="11"/>
        <v>825.846</v>
      </c>
      <c r="AH65" s="367">
        <f t="shared" si="11"/>
        <v>4914.6787999999997</v>
      </c>
      <c r="AI65" s="367">
        <f t="shared" si="11"/>
        <v>825.846</v>
      </c>
      <c r="AJ65" s="367">
        <f t="shared" si="11"/>
        <v>21347.841200000003</v>
      </c>
      <c r="AK65" s="367">
        <f t="shared" si="11"/>
        <v>825.846</v>
      </c>
      <c r="AL65" s="367">
        <f t="shared" si="11"/>
        <v>23446.466</v>
      </c>
      <c r="AM65" s="367">
        <f t="shared" si="11"/>
        <v>825.846</v>
      </c>
      <c r="AN65" s="367">
        <f t="shared" si="11"/>
        <v>15679.885199999999</v>
      </c>
      <c r="AO65" s="367">
        <f t="shared" si="11"/>
        <v>825.846</v>
      </c>
      <c r="AP65" s="367">
        <f t="shared" si="11"/>
        <v>64009.546799999996</v>
      </c>
      <c r="AQ65" s="367">
        <f t="shared" si="11"/>
        <v>825.846</v>
      </c>
      <c r="AR65" s="367">
        <f t="shared" si="11"/>
        <v>4914.6787999999997</v>
      </c>
      <c r="AS65" s="367">
        <f t="shared" si="11"/>
        <v>825.846</v>
      </c>
      <c r="AT65" s="367">
        <f t="shared" si="11"/>
        <v>36636.99</v>
      </c>
      <c r="AU65" s="367">
        <f t="shared" si="11"/>
        <v>825.846</v>
      </c>
      <c r="AV65" s="367">
        <f t="shared" si="11"/>
        <v>13333.6348</v>
      </c>
      <c r="AW65" s="367">
        <f t="shared" si="11"/>
        <v>825.846</v>
      </c>
      <c r="AX65" s="367">
        <f t="shared" si="11"/>
        <v>4914.6787999999997</v>
      </c>
      <c r="AY65" s="367">
        <f t="shared" si="11"/>
        <v>825.846</v>
      </c>
      <c r="AZ65" s="367">
        <f t="shared" si="11"/>
        <v>15679.885199999999</v>
      </c>
      <c r="BA65" s="367">
        <f t="shared" si="11"/>
        <v>825.846</v>
      </c>
      <c r="BB65" s="367">
        <f t="shared" si="11"/>
        <v>82305.377999999997</v>
      </c>
      <c r="BC65" s="367">
        <f t="shared" si="11"/>
        <v>825.846</v>
      </c>
      <c r="BD65" s="367">
        <f t="shared" si="11"/>
        <v>12928.885200000001</v>
      </c>
      <c r="BE65" s="367">
        <f t="shared" si="11"/>
        <v>825.846</v>
      </c>
      <c r="BF65" s="367">
        <f t="shared" si="11"/>
        <v>4914.6787999999997</v>
      </c>
      <c r="BG65" s="367">
        <f t="shared" si="11"/>
        <v>825.846</v>
      </c>
      <c r="BH65" s="367">
        <f t="shared" si="11"/>
        <v>13333.6348</v>
      </c>
      <c r="BI65" s="367">
        <f t="shared" si="11"/>
        <v>825.846</v>
      </c>
      <c r="BJ65" s="367">
        <f t="shared" si="11"/>
        <v>18415.71</v>
      </c>
      <c r="BK65" s="367">
        <f t="shared" si="11"/>
        <v>825.846</v>
      </c>
      <c r="BL65" s="367">
        <f t="shared" si="11"/>
        <v>15679.885199999999</v>
      </c>
      <c r="BM65" s="367">
        <f t="shared" si="11"/>
        <v>825.846</v>
      </c>
      <c r="BN65" s="367">
        <f t="shared" si="11"/>
        <v>82230.82680000001</v>
      </c>
    </row>
    <row r="66" spans="2:66">
      <c r="C66" s="368" t="s">
        <v>323</v>
      </c>
      <c r="Z66" s="369">
        <f>SUM(F65:Z65)/Z4</f>
        <v>1.8700009679999996</v>
      </c>
      <c r="AA66" s="370"/>
      <c r="AT66" s="369">
        <f>SUM(F65:AT65)/AT4</f>
        <v>2.3203891480000007</v>
      </c>
      <c r="AU66" s="370"/>
      <c r="BN66" s="369">
        <f>SUM(F65:BN65)/BN4</f>
        <v>2.4535782906666683</v>
      </c>
    </row>
  </sheetData>
  <protectedRanges>
    <protectedRange sqref="E6:E16" name="Range1_2"/>
  </protectedRanges>
  <mergeCells count="1">
    <mergeCell ref="F3:BN3"/>
  </mergeCells>
  <pageMargins left="0.70866141732283472" right="0.70866141732283472" top="0.74803149606299213" bottom="0.74803149606299213" header="0.31496062992125984" footer="0.31496062992125984"/>
  <pageSetup paperSize="8" scale="2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AK64"/>
  <sheetViews>
    <sheetView zoomScale="70" zoomScaleNormal="70" workbookViewId="0">
      <pane xSplit="5" ySplit="4" topLeftCell="J5" activePane="bottomRight" state="frozen"/>
      <selection pane="topRight" activeCell="F1" sqref="F1"/>
      <selection pane="bottomLeft" activeCell="A5" sqref="A5"/>
      <selection pane="bottomRight" activeCell="E8" sqref="E8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6" width="11.42578125" style="323" customWidth="1"/>
    <col min="7" max="7" width="10.85546875" style="323" bestFit="1" customWidth="1"/>
    <col min="8" max="8" width="12.140625" style="323" bestFit="1" customWidth="1"/>
    <col min="9" max="14" width="11.5703125" style="323" bestFit="1" customWidth="1"/>
    <col min="15" max="36" width="13.85546875" style="323" bestFit="1" customWidth="1"/>
    <col min="3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2" width="11.42578125" style="323" customWidth="1"/>
    <col min="263" max="263" width="10.85546875" style="323" bestFit="1" customWidth="1"/>
    <col min="264" max="264" width="12.140625" style="323" bestFit="1" customWidth="1"/>
    <col min="265" max="270" width="11.5703125" style="323" bestFit="1" customWidth="1"/>
    <col min="271" max="292" width="13.85546875" style="323" bestFit="1" customWidth="1"/>
    <col min="29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8" width="11.42578125" style="323" customWidth="1"/>
    <col min="519" max="519" width="10.85546875" style="323" bestFit="1" customWidth="1"/>
    <col min="520" max="520" width="12.140625" style="323" bestFit="1" customWidth="1"/>
    <col min="521" max="526" width="11.5703125" style="323" bestFit="1" customWidth="1"/>
    <col min="527" max="548" width="13.85546875" style="323" bestFit="1" customWidth="1"/>
    <col min="54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4" width="11.42578125" style="323" customWidth="1"/>
    <col min="775" max="775" width="10.85546875" style="323" bestFit="1" customWidth="1"/>
    <col min="776" max="776" width="12.140625" style="323" bestFit="1" customWidth="1"/>
    <col min="777" max="782" width="11.5703125" style="323" bestFit="1" customWidth="1"/>
    <col min="783" max="804" width="13.85546875" style="323" bestFit="1" customWidth="1"/>
    <col min="80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0" width="11.42578125" style="323" customWidth="1"/>
    <col min="1031" max="1031" width="10.85546875" style="323" bestFit="1" customWidth="1"/>
    <col min="1032" max="1032" width="12.140625" style="323" bestFit="1" customWidth="1"/>
    <col min="1033" max="1038" width="11.5703125" style="323" bestFit="1" customWidth="1"/>
    <col min="1039" max="1060" width="13.85546875" style="323" bestFit="1" customWidth="1"/>
    <col min="106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6" width="11.42578125" style="323" customWidth="1"/>
    <col min="1287" max="1287" width="10.85546875" style="323" bestFit="1" customWidth="1"/>
    <col min="1288" max="1288" width="12.140625" style="323" bestFit="1" customWidth="1"/>
    <col min="1289" max="1294" width="11.5703125" style="323" bestFit="1" customWidth="1"/>
    <col min="1295" max="1316" width="13.85546875" style="323" bestFit="1" customWidth="1"/>
    <col min="131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2" width="11.42578125" style="323" customWidth="1"/>
    <col min="1543" max="1543" width="10.85546875" style="323" bestFit="1" customWidth="1"/>
    <col min="1544" max="1544" width="12.140625" style="323" bestFit="1" customWidth="1"/>
    <col min="1545" max="1550" width="11.5703125" style="323" bestFit="1" customWidth="1"/>
    <col min="1551" max="1572" width="13.85546875" style="323" bestFit="1" customWidth="1"/>
    <col min="157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8" width="11.42578125" style="323" customWidth="1"/>
    <col min="1799" max="1799" width="10.85546875" style="323" bestFit="1" customWidth="1"/>
    <col min="1800" max="1800" width="12.140625" style="323" bestFit="1" customWidth="1"/>
    <col min="1801" max="1806" width="11.5703125" style="323" bestFit="1" customWidth="1"/>
    <col min="1807" max="1828" width="13.85546875" style="323" bestFit="1" customWidth="1"/>
    <col min="182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4" width="11.42578125" style="323" customWidth="1"/>
    <col min="2055" max="2055" width="10.85546875" style="323" bestFit="1" customWidth="1"/>
    <col min="2056" max="2056" width="12.140625" style="323" bestFit="1" customWidth="1"/>
    <col min="2057" max="2062" width="11.5703125" style="323" bestFit="1" customWidth="1"/>
    <col min="2063" max="2084" width="13.85546875" style="323" bestFit="1" customWidth="1"/>
    <col min="208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0" width="11.42578125" style="323" customWidth="1"/>
    <col min="2311" max="2311" width="10.85546875" style="323" bestFit="1" customWidth="1"/>
    <col min="2312" max="2312" width="12.140625" style="323" bestFit="1" customWidth="1"/>
    <col min="2313" max="2318" width="11.5703125" style="323" bestFit="1" customWidth="1"/>
    <col min="2319" max="2340" width="13.85546875" style="323" bestFit="1" customWidth="1"/>
    <col min="234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6" width="11.42578125" style="323" customWidth="1"/>
    <col min="2567" max="2567" width="10.85546875" style="323" bestFit="1" customWidth="1"/>
    <col min="2568" max="2568" width="12.140625" style="323" bestFit="1" customWidth="1"/>
    <col min="2569" max="2574" width="11.5703125" style="323" bestFit="1" customWidth="1"/>
    <col min="2575" max="2596" width="13.85546875" style="323" bestFit="1" customWidth="1"/>
    <col min="259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2" width="11.42578125" style="323" customWidth="1"/>
    <col min="2823" max="2823" width="10.85546875" style="323" bestFit="1" customWidth="1"/>
    <col min="2824" max="2824" width="12.140625" style="323" bestFit="1" customWidth="1"/>
    <col min="2825" max="2830" width="11.5703125" style="323" bestFit="1" customWidth="1"/>
    <col min="2831" max="2852" width="13.85546875" style="323" bestFit="1" customWidth="1"/>
    <col min="285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8" width="11.42578125" style="323" customWidth="1"/>
    <col min="3079" max="3079" width="10.85546875" style="323" bestFit="1" customWidth="1"/>
    <col min="3080" max="3080" width="12.140625" style="323" bestFit="1" customWidth="1"/>
    <col min="3081" max="3086" width="11.5703125" style="323" bestFit="1" customWidth="1"/>
    <col min="3087" max="3108" width="13.85546875" style="323" bestFit="1" customWidth="1"/>
    <col min="310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4" width="11.42578125" style="323" customWidth="1"/>
    <col min="3335" max="3335" width="10.85546875" style="323" bestFit="1" customWidth="1"/>
    <col min="3336" max="3336" width="12.140625" style="323" bestFit="1" customWidth="1"/>
    <col min="3337" max="3342" width="11.5703125" style="323" bestFit="1" customWidth="1"/>
    <col min="3343" max="3364" width="13.85546875" style="323" bestFit="1" customWidth="1"/>
    <col min="336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0" width="11.42578125" style="323" customWidth="1"/>
    <col min="3591" max="3591" width="10.85546875" style="323" bestFit="1" customWidth="1"/>
    <col min="3592" max="3592" width="12.140625" style="323" bestFit="1" customWidth="1"/>
    <col min="3593" max="3598" width="11.5703125" style="323" bestFit="1" customWidth="1"/>
    <col min="3599" max="3620" width="13.85546875" style="323" bestFit="1" customWidth="1"/>
    <col min="362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6" width="11.42578125" style="323" customWidth="1"/>
    <col min="3847" max="3847" width="10.85546875" style="323" bestFit="1" customWidth="1"/>
    <col min="3848" max="3848" width="12.140625" style="323" bestFit="1" customWidth="1"/>
    <col min="3849" max="3854" width="11.5703125" style="323" bestFit="1" customWidth="1"/>
    <col min="3855" max="3876" width="13.85546875" style="323" bestFit="1" customWidth="1"/>
    <col min="387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2" width="11.42578125" style="323" customWidth="1"/>
    <col min="4103" max="4103" width="10.85546875" style="323" bestFit="1" customWidth="1"/>
    <col min="4104" max="4104" width="12.140625" style="323" bestFit="1" customWidth="1"/>
    <col min="4105" max="4110" width="11.5703125" style="323" bestFit="1" customWidth="1"/>
    <col min="4111" max="4132" width="13.85546875" style="323" bestFit="1" customWidth="1"/>
    <col min="413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8" width="11.42578125" style="323" customWidth="1"/>
    <col min="4359" max="4359" width="10.85546875" style="323" bestFit="1" customWidth="1"/>
    <col min="4360" max="4360" width="12.140625" style="323" bestFit="1" customWidth="1"/>
    <col min="4361" max="4366" width="11.5703125" style="323" bestFit="1" customWidth="1"/>
    <col min="4367" max="4388" width="13.85546875" style="323" bestFit="1" customWidth="1"/>
    <col min="438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4" width="11.42578125" style="323" customWidth="1"/>
    <col min="4615" max="4615" width="10.85546875" style="323" bestFit="1" customWidth="1"/>
    <col min="4616" max="4616" width="12.140625" style="323" bestFit="1" customWidth="1"/>
    <col min="4617" max="4622" width="11.5703125" style="323" bestFit="1" customWidth="1"/>
    <col min="4623" max="4644" width="13.85546875" style="323" bestFit="1" customWidth="1"/>
    <col min="464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0" width="11.42578125" style="323" customWidth="1"/>
    <col min="4871" max="4871" width="10.85546875" style="323" bestFit="1" customWidth="1"/>
    <col min="4872" max="4872" width="12.140625" style="323" bestFit="1" customWidth="1"/>
    <col min="4873" max="4878" width="11.5703125" style="323" bestFit="1" customWidth="1"/>
    <col min="4879" max="4900" width="13.85546875" style="323" bestFit="1" customWidth="1"/>
    <col min="490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6" width="11.42578125" style="323" customWidth="1"/>
    <col min="5127" max="5127" width="10.85546875" style="323" bestFit="1" customWidth="1"/>
    <col min="5128" max="5128" width="12.140625" style="323" bestFit="1" customWidth="1"/>
    <col min="5129" max="5134" width="11.5703125" style="323" bestFit="1" customWidth="1"/>
    <col min="5135" max="5156" width="13.85546875" style="323" bestFit="1" customWidth="1"/>
    <col min="515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2" width="11.42578125" style="323" customWidth="1"/>
    <col min="5383" max="5383" width="10.85546875" style="323" bestFit="1" customWidth="1"/>
    <col min="5384" max="5384" width="12.140625" style="323" bestFit="1" customWidth="1"/>
    <col min="5385" max="5390" width="11.5703125" style="323" bestFit="1" customWidth="1"/>
    <col min="5391" max="5412" width="13.85546875" style="323" bestFit="1" customWidth="1"/>
    <col min="541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8" width="11.42578125" style="323" customWidth="1"/>
    <col min="5639" max="5639" width="10.85546875" style="323" bestFit="1" customWidth="1"/>
    <col min="5640" max="5640" width="12.140625" style="323" bestFit="1" customWidth="1"/>
    <col min="5641" max="5646" width="11.5703125" style="323" bestFit="1" customWidth="1"/>
    <col min="5647" max="5668" width="13.85546875" style="323" bestFit="1" customWidth="1"/>
    <col min="566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4" width="11.42578125" style="323" customWidth="1"/>
    <col min="5895" max="5895" width="10.85546875" style="323" bestFit="1" customWidth="1"/>
    <col min="5896" max="5896" width="12.140625" style="323" bestFit="1" customWidth="1"/>
    <col min="5897" max="5902" width="11.5703125" style="323" bestFit="1" customWidth="1"/>
    <col min="5903" max="5924" width="13.85546875" style="323" bestFit="1" customWidth="1"/>
    <col min="592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0" width="11.42578125" style="323" customWidth="1"/>
    <col min="6151" max="6151" width="10.85546875" style="323" bestFit="1" customWidth="1"/>
    <col min="6152" max="6152" width="12.140625" style="323" bestFit="1" customWidth="1"/>
    <col min="6153" max="6158" width="11.5703125" style="323" bestFit="1" customWidth="1"/>
    <col min="6159" max="6180" width="13.85546875" style="323" bestFit="1" customWidth="1"/>
    <col min="618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6" width="11.42578125" style="323" customWidth="1"/>
    <col min="6407" max="6407" width="10.85546875" style="323" bestFit="1" customWidth="1"/>
    <col min="6408" max="6408" width="12.140625" style="323" bestFit="1" customWidth="1"/>
    <col min="6409" max="6414" width="11.5703125" style="323" bestFit="1" customWidth="1"/>
    <col min="6415" max="6436" width="13.85546875" style="323" bestFit="1" customWidth="1"/>
    <col min="643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2" width="11.42578125" style="323" customWidth="1"/>
    <col min="6663" max="6663" width="10.85546875" style="323" bestFit="1" customWidth="1"/>
    <col min="6664" max="6664" width="12.140625" style="323" bestFit="1" customWidth="1"/>
    <col min="6665" max="6670" width="11.5703125" style="323" bestFit="1" customWidth="1"/>
    <col min="6671" max="6692" width="13.85546875" style="323" bestFit="1" customWidth="1"/>
    <col min="669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8" width="11.42578125" style="323" customWidth="1"/>
    <col min="6919" max="6919" width="10.85546875" style="323" bestFit="1" customWidth="1"/>
    <col min="6920" max="6920" width="12.140625" style="323" bestFit="1" customWidth="1"/>
    <col min="6921" max="6926" width="11.5703125" style="323" bestFit="1" customWidth="1"/>
    <col min="6927" max="6948" width="13.85546875" style="323" bestFit="1" customWidth="1"/>
    <col min="694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4" width="11.42578125" style="323" customWidth="1"/>
    <col min="7175" max="7175" width="10.85546875" style="323" bestFit="1" customWidth="1"/>
    <col min="7176" max="7176" width="12.140625" style="323" bestFit="1" customWidth="1"/>
    <col min="7177" max="7182" width="11.5703125" style="323" bestFit="1" customWidth="1"/>
    <col min="7183" max="7204" width="13.85546875" style="323" bestFit="1" customWidth="1"/>
    <col min="720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0" width="11.42578125" style="323" customWidth="1"/>
    <col min="7431" max="7431" width="10.85546875" style="323" bestFit="1" customWidth="1"/>
    <col min="7432" max="7432" width="12.140625" style="323" bestFit="1" customWidth="1"/>
    <col min="7433" max="7438" width="11.5703125" style="323" bestFit="1" customWidth="1"/>
    <col min="7439" max="7460" width="13.85546875" style="323" bestFit="1" customWidth="1"/>
    <col min="746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6" width="11.42578125" style="323" customWidth="1"/>
    <col min="7687" max="7687" width="10.85546875" style="323" bestFit="1" customWidth="1"/>
    <col min="7688" max="7688" width="12.140625" style="323" bestFit="1" customWidth="1"/>
    <col min="7689" max="7694" width="11.5703125" style="323" bestFit="1" customWidth="1"/>
    <col min="7695" max="7716" width="13.85546875" style="323" bestFit="1" customWidth="1"/>
    <col min="771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2" width="11.42578125" style="323" customWidth="1"/>
    <col min="7943" max="7943" width="10.85546875" style="323" bestFit="1" customWidth="1"/>
    <col min="7944" max="7944" width="12.140625" style="323" bestFit="1" customWidth="1"/>
    <col min="7945" max="7950" width="11.5703125" style="323" bestFit="1" customWidth="1"/>
    <col min="7951" max="7972" width="13.85546875" style="323" bestFit="1" customWidth="1"/>
    <col min="797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8" width="11.42578125" style="323" customWidth="1"/>
    <col min="8199" max="8199" width="10.85546875" style="323" bestFit="1" customWidth="1"/>
    <col min="8200" max="8200" width="12.140625" style="323" bestFit="1" customWidth="1"/>
    <col min="8201" max="8206" width="11.5703125" style="323" bestFit="1" customWidth="1"/>
    <col min="8207" max="8228" width="13.85546875" style="323" bestFit="1" customWidth="1"/>
    <col min="822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4" width="11.42578125" style="323" customWidth="1"/>
    <col min="8455" max="8455" width="10.85546875" style="323" bestFit="1" customWidth="1"/>
    <col min="8456" max="8456" width="12.140625" style="323" bestFit="1" customWidth="1"/>
    <col min="8457" max="8462" width="11.5703125" style="323" bestFit="1" customWidth="1"/>
    <col min="8463" max="8484" width="13.85546875" style="323" bestFit="1" customWidth="1"/>
    <col min="848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0" width="11.42578125" style="323" customWidth="1"/>
    <col min="8711" max="8711" width="10.85546875" style="323" bestFit="1" customWidth="1"/>
    <col min="8712" max="8712" width="12.140625" style="323" bestFit="1" customWidth="1"/>
    <col min="8713" max="8718" width="11.5703125" style="323" bestFit="1" customWidth="1"/>
    <col min="8719" max="8740" width="13.85546875" style="323" bestFit="1" customWidth="1"/>
    <col min="874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6" width="11.42578125" style="323" customWidth="1"/>
    <col min="8967" max="8967" width="10.85546875" style="323" bestFit="1" customWidth="1"/>
    <col min="8968" max="8968" width="12.140625" style="323" bestFit="1" customWidth="1"/>
    <col min="8969" max="8974" width="11.5703125" style="323" bestFit="1" customWidth="1"/>
    <col min="8975" max="8996" width="13.85546875" style="323" bestFit="1" customWidth="1"/>
    <col min="899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2" width="11.42578125" style="323" customWidth="1"/>
    <col min="9223" max="9223" width="10.85546875" style="323" bestFit="1" customWidth="1"/>
    <col min="9224" max="9224" width="12.140625" style="323" bestFit="1" customWidth="1"/>
    <col min="9225" max="9230" width="11.5703125" style="323" bestFit="1" customWidth="1"/>
    <col min="9231" max="9252" width="13.85546875" style="323" bestFit="1" customWidth="1"/>
    <col min="925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8" width="11.42578125" style="323" customWidth="1"/>
    <col min="9479" max="9479" width="10.85546875" style="323" bestFit="1" customWidth="1"/>
    <col min="9480" max="9480" width="12.140625" style="323" bestFit="1" customWidth="1"/>
    <col min="9481" max="9486" width="11.5703125" style="323" bestFit="1" customWidth="1"/>
    <col min="9487" max="9508" width="13.85546875" style="323" bestFit="1" customWidth="1"/>
    <col min="950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4" width="11.42578125" style="323" customWidth="1"/>
    <col min="9735" max="9735" width="10.85546875" style="323" bestFit="1" customWidth="1"/>
    <col min="9736" max="9736" width="12.140625" style="323" bestFit="1" customWidth="1"/>
    <col min="9737" max="9742" width="11.5703125" style="323" bestFit="1" customWidth="1"/>
    <col min="9743" max="9764" width="13.85546875" style="323" bestFit="1" customWidth="1"/>
    <col min="976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0" width="11.42578125" style="323" customWidth="1"/>
    <col min="9991" max="9991" width="10.85546875" style="323" bestFit="1" customWidth="1"/>
    <col min="9992" max="9992" width="12.140625" style="323" bestFit="1" customWidth="1"/>
    <col min="9993" max="9998" width="11.5703125" style="323" bestFit="1" customWidth="1"/>
    <col min="9999" max="10020" width="13.85546875" style="323" bestFit="1" customWidth="1"/>
    <col min="1002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6" width="11.42578125" style="323" customWidth="1"/>
    <col min="10247" max="10247" width="10.85546875" style="323" bestFit="1" customWidth="1"/>
    <col min="10248" max="10248" width="12.140625" style="323" bestFit="1" customWidth="1"/>
    <col min="10249" max="10254" width="11.5703125" style="323" bestFit="1" customWidth="1"/>
    <col min="10255" max="10276" width="13.85546875" style="323" bestFit="1" customWidth="1"/>
    <col min="1027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2" width="11.42578125" style="323" customWidth="1"/>
    <col min="10503" max="10503" width="10.85546875" style="323" bestFit="1" customWidth="1"/>
    <col min="10504" max="10504" width="12.140625" style="323" bestFit="1" customWidth="1"/>
    <col min="10505" max="10510" width="11.5703125" style="323" bestFit="1" customWidth="1"/>
    <col min="10511" max="10532" width="13.85546875" style="323" bestFit="1" customWidth="1"/>
    <col min="1053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8" width="11.42578125" style="323" customWidth="1"/>
    <col min="10759" max="10759" width="10.85546875" style="323" bestFit="1" customWidth="1"/>
    <col min="10760" max="10760" width="12.140625" style="323" bestFit="1" customWidth="1"/>
    <col min="10761" max="10766" width="11.5703125" style="323" bestFit="1" customWidth="1"/>
    <col min="10767" max="10788" width="13.85546875" style="323" bestFit="1" customWidth="1"/>
    <col min="1078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4" width="11.42578125" style="323" customWidth="1"/>
    <col min="11015" max="11015" width="10.85546875" style="323" bestFit="1" customWidth="1"/>
    <col min="11016" max="11016" width="12.140625" style="323" bestFit="1" customWidth="1"/>
    <col min="11017" max="11022" width="11.5703125" style="323" bestFit="1" customWidth="1"/>
    <col min="11023" max="11044" width="13.85546875" style="323" bestFit="1" customWidth="1"/>
    <col min="1104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0" width="11.42578125" style="323" customWidth="1"/>
    <col min="11271" max="11271" width="10.85546875" style="323" bestFit="1" customWidth="1"/>
    <col min="11272" max="11272" width="12.140625" style="323" bestFit="1" customWidth="1"/>
    <col min="11273" max="11278" width="11.5703125" style="323" bestFit="1" customWidth="1"/>
    <col min="11279" max="11300" width="13.85546875" style="323" bestFit="1" customWidth="1"/>
    <col min="1130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6" width="11.42578125" style="323" customWidth="1"/>
    <col min="11527" max="11527" width="10.85546875" style="323" bestFit="1" customWidth="1"/>
    <col min="11528" max="11528" width="12.140625" style="323" bestFit="1" customWidth="1"/>
    <col min="11529" max="11534" width="11.5703125" style="323" bestFit="1" customWidth="1"/>
    <col min="11535" max="11556" width="13.85546875" style="323" bestFit="1" customWidth="1"/>
    <col min="1155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2" width="11.42578125" style="323" customWidth="1"/>
    <col min="11783" max="11783" width="10.85546875" style="323" bestFit="1" customWidth="1"/>
    <col min="11784" max="11784" width="12.140625" style="323" bestFit="1" customWidth="1"/>
    <col min="11785" max="11790" width="11.5703125" style="323" bestFit="1" customWidth="1"/>
    <col min="11791" max="11812" width="13.85546875" style="323" bestFit="1" customWidth="1"/>
    <col min="1181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8" width="11.42578125" style="323" customWidth="1"/>
    <col min="12039" max="12039" width="10.85546875" style="323" bestFit="1" customWidth="1"/>
    <col min="12040" max="12040" width="12.140625" style="323" bestFit="1" customWidth="1"/>
    <col min="12041" max="12046" width="11.5703125" style="323" bestFit="1" customWidth="1"/>
    <col min="12047" max="12068" width="13.85546875" style="323" bestFit="1" customWidth="1"/>
    <col min="1206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4" width="11.42578125" style="323" customWidth="1"/>
    <col min="12295" max="12295" width="10.85546875" style="323" bestFit="1" customWidth="1"/>
    <col min="12296" max="12296" width="12.140625" style="323" bestFit="1" customWidth="1"/>
    <col min="12297" max="12302" width="11.5703125" style="323" bestFit="1" customWidth="1"/>
    <col min="12303" max="12324" width="13.85546875" style="323" bestFit="1" customWidth="1"/>
    <col min="1232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0" width="11.42578125" style="323" customWidth="1"/>
    <col min="12551" max="12551" width="10.85546875" style="323" bestFit="1" customWidth="1"/>
    <col min="12552" max="12552" width="12.140625" style="323" bestFit="1" customWidth="1"/>
    <col min="12553" max="12558" width="11.5703125" style="323" bestFit="1" customWidth="1"/>
    <col min="12559" max="12580" width="13.85546875" style="323" bestFit="1" customWidth="1"/>
    <col min="1258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6" width="11.42578125" style="323" customWidth="1"/>
    <col min="12807" max="12807" width="10.85546875" style="323" bestFit="1" customWidth="1"/>
    <col min="12808" max="12808" width="12.140625" style="323" bestFit="1" customWidth="1"/>
    <col min="12809" max="12814" width="11.5703125" style="323" bestFit="1" customWidth="1"/>
    <col min="12815" max="12836" width="13.85546875" style="323" bestFit="1" customWidth="1"/>
    <col min="1283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2" width="11.42578125" style="323" customWidth="1"/>
    <col min="13063" max="13063" width="10.85546875" style="323" bestFit="1" customWidth="1"/>
    <col min="13064" max="13064" width="12.140625" style="323" bestFit="1" customWidth="1"/>
    <col min="13065" max="13070" width="11.5703125" style="323" bestFit="1" customWidth="1"/>
    <col min="13071" max="13092" width="13.85546875" style="323" bestFit="1" customWidth="1"/>
    <col min="1309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8" width="11.42578125" style="323" customWidth="1"/>
    <col min="13319" max="13319" width="10.85546875" style="323" bestFit="1" customWidth="1"/>
    <col min="13320" max="13320" width="12.140625" style="323" bestFit="1" customWidth="1"/>
    <col min="13321" max="13326" width="11.5703125" style="323" bestFit="1" customWidth="1"/>
    <col min="13327" max="13348" width="13.85546875" style="323" bestFit="1" customWidth="1"/>
    <col min="1334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4" width="11.42578125" style="323" customWidth="1"/>
    <col min="13575" max="13575" width="10.85546875" style="323" bestFit="1" customWidth="1"/>
    <col min="13576" max="13576" width="12.140625" style="323" bestFit="1" customWidth="1"/>
    <col min="13577" max="13582" width="11.5703125" style="323" bestFit="1" customWidth="1"/>
    <col min="13583" max="13604" width="13.85546875" style="323" bestFit="1" customWidth="1"/>
    <col min="1360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0" width="11.42578125" style="323" customWidth="1"/>
    <col min="13831" max="13831" width="10.85546875" style="323" bestFit="1" customWidth="1"/>
    <col min="13832" max="13832" width="12.140625" style="323" bestFit="1" customWidth="1"/>
    <col min="13833" max="13838" width="11.5703125" style="323" bestFit="1" customWidth="1"/>
    <col min="13839" max="13860" width="13.85546875" style="323" bestFit="1" customWidth="1"/>
    <col min="1386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6" width="11.42578125" style="323" customWidth="1"/>
    <col min="14087" max="14087" width="10.85546875" style="323" bestFit="1" customWidth="1"/>
    <col min="14088" max="14088" width="12.140625" style="323" bestFit="1" customWidth="1"/>
    <col min="14089" max="14094" width="11.5703125" style="323" bestFit="1" customWidth="1"/>
    <col min="14095" max="14116" width="13.85546875" style="323" bestFit="1" customWidth="1"/>
    <col min="1411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2" width="11.42578125" style="323" customWidth="1"/>
    <col min="14343" max="14343" width="10.85546875" style="323" bestFit="1" customWidth="1"/>
    <col min="14344" max="14344" width="12.140625" style="323" bestFit="1" customWidth="1"/>
    <col min="14345" max="14350" width="11.5703125" style="323" bestFit="1" customWidth="1"/>
    <col min="14351" max="14372" width="13.85546875" style="323" bestFit="1" customWidth="1"/>
    <col min="1437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8" width="11.42578125" style="323" customWidth="1"/>
    <col min="14599" max="14599" width="10.85546875" style="323" bestFit="1" customWidth="1"/>
    <col min="14600" max="14600" width="12.140625" style="323" bestFit="1" customWidth="1"/>
    <col min="14601" max="14606" width="11.5703125" style="323" bestFit="1" customWidth="1"/>
    <col min="14607" max="14628" width="13.85546875" style="323" bestFit="1" customWidth="1"/>
    <col min="1462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4" width="11.42578125" style="323" customWidth="1"/>
    <col min="14855" max="14855" width="10.85546875" style="323" bestFit="1" customWidth="1"/>
    <col min="14856" max="14856" width="12.140625" style="323" bestFit="1" customWidth="1"/>
    <col min="14857" max="14862" width="11.5703125" style="323" bestFit="1" customWidth="1"/>
    <col min="14863" max="14884" width="13.85546875" style="323" bestFit="1" customWidth="1"/>
    <col min="1488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0" width="11.42578125" style="323" customWidth="1"/>
    <col min="15111" max="15111" width="10.85546875" style="323" bestFit="1" customWidth="1"/>
    <col min="15112" max="15112" width="12.140625" style="323" bestFit="1" customWidth="1"/>
    <col min="15113" max="15118" width="11.5703125" style="323" bestFit="1" customWidth="1"/>
    <col min="15119" max="15140" width="13.85546875" style="323" bestFit="1" customWidth="1"/>
    <col min="1514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6" width="11.42578125" style="323" customWidth="1"/>
    <col min="15367" max="15367" width="10.85546875" style="323" bestFit="1" customWidth="1"/>
    <col min="15368" max="15368" width="12.140625" style="323" bestFit="1" customWidth="1"/>
    <col min="15369" max="15374" width="11.5703125" style="323" bestFit="1" customWidth="1"/>
    <col min="15375" max="15396" width="13.85546875" style="323" bestFit="1" customWidth="1"/>
    <col min="1539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2" width="11.42578125" style="323" customWidth="1"/>
    <col min="15623" max="15623" width="10.85546875" style="323" bestFit="1" customWidth="1"/>
    <col min="15624" max="15624" width="12.140625" style="323" bestFit="1" customWidth="1"/>
    <col min="15625" max="15630" width="11.5703125" style="323" bestFit="1" customWidth="1"/>
    <col min="15631" max="15652" width="13.85546875" style="323" bestFit="1" customWidth="1"/>
    <col min="1565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8" width="11.42578125" style="323" customWidth="1"/>
    <col min="15879" max="15879" width="10.85546875" style="323" bestFit="1" customWidth="1"/>
    <col min="15880" max="15880" width="12.140625" style="323" bestFit="1" customWidth="1"/>
    <col min="15881" max="15886" width="11.5703125" style="323" bestFit="1" customWidth="1"/>
    <col min="15887" max="15908" width="13.85546875" style="323" bestFit="1" customWidth="1"/>
    <col min="1590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4" width="11.42578125" style="323" customWidth="1"/>
    <col min="16135" max="16135" width="10.85546875" style="323" bestFit="1" customWidth="1"/>
    <col min="16136" max="16136" width="12.140625" style="323" bestFit="1" customWidth="1"/>
    <col min="16137" max="16142" width="11.5703125" style="323" bestFit="1" customWidth="1"/>
    <col min="16143" max="16164" width="13.85546875" style="323" bestFit="1" customWidth="1"/>
    <col min="16165" max="16384" width="6.85546875" style="323"/>
  </cols>
  <sheetData>
    <row r="1" spans="1:36" ht="21">
      <c r="A1" s="320" t="s">
        <v>420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4" t="s">
        <v>314</v>
      </c>
    </row>
    <row r="3" spans="1:3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</row>
    <row r="4" spans="1:36">
      <c r="B4" s="328"/>
      <c r="C4" s="328"/>
      <c r="D4" s="328"/>
      <c r="E4" s="328"/>
      <c r="F4" s="329">
        <v>1000</v>
      </c>
      <c r="G4" s="329">
        <v>10000</v>
      </c>
      <c r="H4" s="329">
        <v>20000</v>
      </c>
      <c r="I4" s="329">
        <v>30000</v>
      </c>
      <c r="J4" s="329">
        <v>40000</v>
      </c>
      <c r="K4" s="329">
        <v>50000</v>
      </c>
      <c r="L4" s="329">
        <v>60000</v>
      </c>
      <c r="M4" s="329">
        <v>70000</v>
      </c>
      <c r="N4" s="329">
        <v>80000</v>
      </c>
      <c r="O4" s="329">
        <v>90000</v>
      </c>
      <c r="P4" s="329">
        <v>100000</v>
      </c>
      <c r="Q4" s="329">
        <v>110000</v>
      </c>
      <c r="R4" s="329">
        <v>120000</v>
      </c>
      <c r="S4" s="329">
        <v>130000</v>
      </c>
      <c r="T4" s="329">
        <v>140000</v>
      </c>
      <c r="U4" s="329">
        <v>150000</v>
      </c>
      <c r="V4" s="329">
        <v>160000</v>
      </c>
      <c r="W4" s="329">
        <v>170000</v>
      </c>
      <c r="X4" s="329">
        <v>180000</v>
      </c>
      <c r="Y4" s="329">
        <v>190000</v>
      </c>
      <c r="Z4" s="329">
        <v>200000</v>
      </c>
      <c r="AA4" s="329">
        <v>210000</v>
      </c>
      <c r="AB4" s="329">
        <v>220000</v>
      </c>
      <c r="AC4" s="329">
        <v>230000</v>
      </c>
      <c r="AD4" s="329">
        <v>240000</v>
      </c>
      <c r="AE4" s="329">
        <v>250000</v>
      </c>
      <c r="AF4" s="329">
        <v>260000</v>
      </c>
      <c r="AG4" s="329">
        <v>270000</v>
      </c>
      <c r="AH4" s="329">
        <v>280000</v>
      </c>
      <c r="AI4" s="329">
        <v>290000</v>
      </c>
      <c r="AJ4" s="329">
        <v>300000</v>
      </c>
    </row>
    <row r="5" spans="1:36">
      <c r="A5" s="331" t="s">
        <v>318</v>
      </c>
      <c r="B5" s="328"/>
      <c r="C5" s="328"/>
      <c r="D5" s="328"/>
      <c r="E5" s="328"/>
      <c r="F5" s="328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</row>
    <row r="6" spans="1:36">
      <c r="A6" s="334">
        <v>1</v>
      </c>
      <c r="B6" s="335" t="s">
        <v>163</v>
      </c>
      <c r="C6" s="336" t="s">
        <v>324</v>
      </c>
      <c r="D6" s="334">
        <v>3.9</v>
      </c>
      <c r="E6" s="337">
        <f>VLOOKUP(B6,MRP!$A$2:$C$120,2,0)</f>
        <v>325</v>
      </c>
      <c r="F6" s="337"/>
      <c r="G6" s="338">
        <f>$D$6*$E$6</f>
        <v>1267.5</v>
      </c>
      <c r="H6" s="338">
        <f t="shared" ref="H6:AJ6" si="0">$D$6*$E$6</f>
        <v>1267.5</v>
      </c>
      <c r="I6" s="338">
        <f t="shared" si="0"/>
        <v>1267.5</v>
      </c>
      <c r="J6" s="338">
        <f t="shared" si="0"/>
        <v>1267.5</v>
      </c>
      <c r="K6" s="338">
        <f t="shared" si="0"/>
        <v>1267.5</v>
      </c>
      <c r="L6" s="338">
        <f t="shared" si="0"/>
        <v>1267.5</v>
      </c>
      <c r="M6" s="338">
        <f t="shared" si="0"/>
        <v>1267.5</v>
      </c>
      <c r="N6" s="338">
        <f t="shared" si="0"/>
        <v>1267.5</v>
      </c>
      <c r="O6" s="338">
        <f t="shared" si="0"/>
        <v>1267.5</v>
      </c>
      <c r="P6" s="338">
        <f t="shared" si="0"/>
        <v>1267.5</v>
      </c>
      <c r="Q6" s="338">
        <f t="shared" si="0"/>
        <v>1267.5</v>
      </c>
      <c r="R6" s="338">
        <f t="shared" si="0"/>
        <v>1267.5</v>
      </c>
      <c r="S6" s="338">
        <f t="shared" si="0"/>
        <v>1267.5</v>
      </c>
      <c r="T6" s="338">
        <f t="shared" si="0"/>
        <v>1267.5</v>
      </c>
      <c r="U6" s="338">
        <f t="shared" si="0"/>
        <v>1267.5</v>
      </c>
      <c r="V6" s="338">
        <f t="shared" si="0"/>
        <v>1267.5</v>
      </c>
      <c r="W6" s="338">
        <f t="shared" si="0"/>
        <v>1267.5</v>
      </c>
      <c r="X6" s="338">
        <f t="shared" si="0"/>
        <v>1267.5</v>
      </c>
      <c r="Y6" s="338">
        <f t="shared" si="0"/>
        <v>1267.5</v>
      </c>
      <c r="Z6" s="338">
        <f t="shared" si="0"/>
        <v>1267.5</v>
      </c>
      <c r="AA6" s="338">
        <f t="shared" si="0"/>
        <v>1267.5</v>
      </c>
      <c r="AB6" s="338">
        <f t="shared" si="0"/>
        <v>1267.5</v>
      </c>
      <c r="AC6" s="338">
        <f t="shared" si="0"/>
        <v>1267.5</v>
      </c>
      <c r="AD6" s="338">
        <f t="shared" si="0"/>
        <v>1267.5</v>
      </c>
      <c r="AE6" s="338">
        <f t="shared" si="0"/>
        <v>1267.5</v>
      </c>
      <c r="AF6" s="338">
        <f t="shared" si="0"/>
        <v>1267.5</v>
      </c>
      <c r="AG6" s="338">
        <f t="shared" si="0"/>
        <v>1267.5</v>
      </c>
      <c r="AH6" s="338">
        <f t="shared" si="0"/>
        <v>1267.5</v>
      </c>
      <c r="AI6" s="338">
        <f t="shared" si="0"/>
        <v>1267.5</v>
      </c>
      <c r="AJ6" s="338">
        <f t="shared" si="0"/>
        <v>1267.5</v>
      </c>
    </row>
    <row r="7" spans="1:36">
      <c r="A7" s="334">
        <v>2</v>
      </c>
      <c r="B7" s="335" t="s">
        <v>445</v>
      </c>
      <c r="C7" s="336" t="s">
        <v>16</v>
      </c>
      <c r="D7" s="334">
        <v>1</v>
      </c>
      <c r="E7" s="337">
        <f>VLOOKUP(B7,MRP!$A$2:$B$140,2,0)</f>
        <v>437</v>
      </c>
      <c r="F7" s="337"/>
      <c r="G7" s="338">
        <f t="shared" ref="G7:AJ7" si="1">$D$7*$E$7</f>
        <v>437</v>
      </c>
      <c r="H7" s="338">
        <f t="shared" si="1"/>
        <v>437</v>
      </c>
      <c r="I7" s="338">
        <f t="shared" si="1"/>
        <v>437</v>
      </c>
      <c r="J7" s="338">
        <f t="shared" si="1"/>
        <v>437</v>
      </c>
      <c r="K7" s="338">
        <f t="shared" si="1"/>
        <v>437</v>
      </c>
      <c r="L7" s="338">
        <f t="shared" si="1"/>
        <v>437</v>
      </c>
      <c r="M7" s="338">
        <f t="shared" si="1"/>
        <v>437</v>
      </c>
      <c r="N7" s="338">
        <f t="shared" si="1"/>
        <v>437</v>
      </c>
      <c r="O7" s="338">
        <f t="shared" si="1"/>
        <v>437</v>
      </c>
      <c r="P7" s="338">
        <f t="shared" si="1"/>
        <v>437</v>
      </c>
      <c r="Q7" s="338">
        <f t="shared" si="1"/>
        <v>437</v>
      </c>
      <c r="R7" s="338">
        <f t="shared" si="1"/>
        <v>437</v>
      </c>
      <c r="S7" s="338">
        <f t="shared" si="1"/>
        <v>437</v>
      </c>
      <c r="T7" s="338">
        <f t="shared" si="1"/>
        <v>437</v>
      </c>
      <c r="U7" s="338">
        <f t="shared" si="1"/>
        <v>437</v>
      </c>
      <c r="V7" s="338">
        <f t="shared" si="1"/>
        <v>437</v>
      </c>
      <c r="W7" s="338">
        <f t="shared" si="1"/>
        <v>437</v>
      </c>
      <c r="X7" s="338">
        <f t="shared" si="1"/>
        <v>437</v>
      </c>
      <c r="Y7" s="338">
        <f t="shared" si="1"/>
        <v>437</v>
      </c>
      <c r="Z7" s="338">
        <f t="shared" si="1"/>
        <v>437</v>
      </c>
      <c r="AA7" s="338">
        <f t="shared" si="1"/>
        <v>437</v>
      </c>
      <c r="AB7" s="338">
        <f t="shared" si="1"/>
        <v>437</v>
      </c>
      <c r="AC7" s="338">
        <f t="shared" si="1"/>
        <v>437</v>
      </c>
      <c r="AD7" s="338">
        <f t="shared" si="1"/>
        <v>437</v>
      </c>
      <c r="AE7" s="338">
        <f t="shared" si="1"/>
        <v>437</v>
      </c>
      <c r="AF7" s="338">
        <f t="shared" si="1"/>
        <v>437</v>
      </c>
      <c r="AG7" s="338">
        <f t="shared" si="1"/>
        <v>437</v>
      </c>
      <c r="AH7" s="338">
        <f t="shared" si="1"/>
        <v>437</v>
      </c>
      <c r="AI7" s="338">
        <f t="shared" si="1"/>
        <v>437</v>
      </c>
      <c r="AJ7" s="338">
        <f t="shared" si="1"/>
        <v>437</v>
      </c>
    </row>
    <row r="8" spans="1:36" s="346" customFormat="1">
      <c r="A8" s="341">
        <v>3</v>
      </c>
      <c r="B8" s="342" t="s">
        <v>194</v>
      </c>
      <c r="C8" s="336" t="s">
        <v>18</v>
      </c>
      <c r="D8" s="334">
        <v>1</v>
      </c>
      <c r="E8" s="337">
        <f>VLOOKUP(B8,MRP!$A$2:$C$120,2,0)</f>
        <v>58</v>
      </c>
      <c r="F8" s="343"/>
      <c r="G8" s="344">
        <f t="shared" ref="G8:AJ8" si="2">$D$8*$E$8</f>
        <v>58</v>
      </c>
      <c r="H8" s="344">
        <f t="shared" si="2"/>
        <v>58</v>
      </c>
      <c r="I8" s="344">
        <f t="shared" si="2"/>
        <v>58</v>
      </c>
      <c r="J8" s="344">
        <f t="shared" si="2"/>
        <v>58</v>
      </c>
      <c r="K8" s="344">
        <f t="shared" si="2"/>
        <v>58</v>
      </c>
      <c r="L8" s="344">
        <f t="shared" si="2"/>
        <v>58</v>
      </c>
      <c r="M8" s="344">
        <f t="shared" si="2"/>
        <v>58</v>
      </c>
      <c r="N8" s="344">
        <f t="shared" si="2"/>
        <v>58</v>
      </c>
      <c r="O8" s="344">
        <f t="shared" si="2"/>
        <v>58</v>
      </c>
      <c r="P8" s="344">
        <f t="shared" si="2"/>
        <v>58</v>
      </c>
      <c r="Q8" s="344">
        <f t="shared" si="2"/>
        <v>58</v>
      </c>
      <c r="R8" s="344">
        <f t="shared" si="2"/>
        <v>58</v>
      </c>
      <c r="S8" s="344">
        <f t="shared" si="2"/>
        <v>58</v>
      </c>
      <c r="T8" s="344">
        <f t="shared" si="2"/>
        <v>58</v>
      </c>
      <c r="U8" s="344">
        <f t="shared" si="2"/>
        <v>58</v>
      </c>
      <c r="V8" s="344">
        <f t="shared" si="2"/>
        <v>58</v>
      </c>
      <c r="W8" s="344">
        <f t="shared" si="2"/>
        <v>58</v>
      </c>
      <c r="X8" s="344">
        <f t="shared" si="2"/>
        <v>58</v>
      </c>
      <c r="Y8" s="344">
        <f t="shared" si="2"/>
        <v>58</v>
      </c>
      <c r="Z8" s="344">
        <f t="shared" si="2"/>
        <v>58</v>
      </c>
      <c r="AA8" s="344">
        <f t="shared" si="2"/>
        <v>58</v>
      </c>
      <c r="AB8" s="344">
        <f t="shared" si="2"/>
        <v>58</v>
      </c>
      <c r="AC8" s="344">
        <f t="shared" si="2"/>
        <v>58</v>
      </c>
      <c r="AD8" s="344">
        <f t="shared" si="2"/>
        <v>58</v>
      </c>
      <c r="AE8" s="344">
        <f t="shared" si="2"/>
        <v>58</v>
      </c>
      <c r="AF8" s="344">
        <f t="shared" si="2"/>
        <v>58</v>
      </c>
      <c r="AG8" s="344">
        <f t="shared" si="2"/>
        <v>58</v>
      </c>
      <c r="AH8" s="344">
        <f t="shared" si="2"/>
        <v>58</v>
      </c>
      <c r="AI8" s="344">
        <f t="shared" si="2"/>
        <v>58</v>
      </c>
      <c r="AJ8" s="344">
        <f t="shared" si="2"/>
        <v>58</v>
      </c>
    </row>
    <row r="9" spans="1:36">
      <c r="A9" s="334">
        <v>4</v>
      </c>
      <c r="B9" s="339" t="s">
        <v>157</v>
      </c>
      <c r="C9" s="336" t="s">
        <v>12</v>
      </c>
      <c r="D9" s="334">
        <v>1</v>
      </c>
      <c r="E9" s="337">
        <f>VLOOKUP(B9,MRP!$A$2:$C$120,2,0)</f>
        <v>235</v>
      </c>
      <c r="F9" s="337"/>
      <c r="G9" s="338"/>
      <c r="H9" s="338"/>
      <c r="I9" s="338"/>
      <c r="J9" s="338">
        <f>$D$9*$E$9</f>
        <v>235</v>
      </c>
      <c r="K9" s="338"/>
      <c r="L9" s="338"/>
      <c r="M9" s="338"/>
      <c r="N9" s="338">
        <f>$D$9*$E$9</f>
        <v>235</v>
      </c>
      <c r="O9" s="338"/>
      <c r="P9" s="338"/>
      <c r="Q9" s="338"/>
      <c r="R9" s="338">
        <f>$D$9*$E$9</f>
        <v>235</v>
      </c>
      <c r="S9" s="338"/>
      <c r="T9" s="338"/>
      <c r="U9" s="338"/>
      <c r="V9" s="338">
        <f>$D$9*$E$9</f>
        <v>235</v>
      </c>
      <c r="W9" s="347"/>
      <c r="X9" s="347"/>
      <c r="Y9" s="347"/>
      <c r="Z9" s="338">
        <f>$D$9*$E$9</f>
        <v>235</v>
      </c>
      <c r="AA9" s="338"/>
      <c r="AB9" s="347"/>
      <c r="AC9" s="347"/>
      <c r="AD9" s="338">
        <f>$D$9*$E$9</f>
        <v>235</v>
      </c>
      <c r="AE9" s="338"/>
      <c r="AF9" s="338"/>
      <c r="AG9" s="338"/>
      <c r="AH9" s="338">
        <f>$D$9*$E$9</f>
        <v>235</v>
      </c>
      <c r="AI9" s="338"/>
      <c r="AJ9" s="338"/>
    </row>
    <row r="10" spans="1:36">
      <c r="A10" s="334">
        <v>5</v>
      </c>
      <c r="B10" s="339" t="s">
        <v>62</v>
      </c>
      <c r="C10" s="336" t="s">
        <v>17</v>
      </c>
      <c r="D10" s="334">
        <v>1</v>
      </c>
      <c r="E10" s="337">
        <f>VLOOKUP(B10,MRP!$A$2:$C$120,2,0)</f>
        <v>332</v>
      </c>
      <c r="F10" s="337"/>
      <c r="G10" s="338"/>
      <c r="H10" s="338"/>
      <c r="I10" s="338">
        <f>$D$10*$E$10</f>
        <v>332</v>
      </c>
      <c r="J10" s="338"/>
      <c r="K10" s="338"/>
      <c r="L10" s="338">
        <f>$D$10*$E$10</f>
        <v>332</v>
      </c>
      <c r="M10" s="338"/>
      <c r="N10" s="338"/>
      <c r="O10" s="338">
        <f>$D$10*$E$10</f>
        <v>332</v>
      </c>
      <c r="P10" s="338"/>
      <c r="Q10" s="338"/>
      <c r="R10" s="338">
        <f>$D$10*$E$10</f>
        <v>332</v>
      </c>
      <c r="S10" s="338"/>
      <c r="T10" s="338"/>
      <c r="U10" s="338">
        <f>$D$10*$E$10</f>
        <v>332</v>
      </c>
      <c r="V10" s="338"/>
      <c r="W10" s="347"/>
      <c r="X10" s="338">
        <f>$D$10*$E$10</f>
        <v>332</v>
      </c>
      <c r="Y10" s="347"/>
      <c r="Z10" s="338"/>
      <c r="AA10" s="338">
        <f>$D$10*$E$10</f>
        <v>332</v>
      </c>
      <c r="AB10" s="347"/>
      <c r="AC10" s="347"/>
      <c r="AD10" s="338">
        <f>$D$10*$E$10</f>
        <v>332</v>
      </c>
      <c r="AE10" s="338"/>
      <c r="AF10" s="338"/>
      <c r="AG10" s="338">
        <f>$D$10*$E$10</f>
        <v>332</v>
      </c>
      <c r="AH10" s="338"/>
      <c r="AI10" s="338"/>
      <c r="AJ10" s="338">
        <f>$D$10*$E$10</f>
        <v>332</v>
      </c>
    </row>
    <row r="11" spans="1:36">
      <c r="A11" s="334">
        <v>6</v>
      </c>
      <c r="B11" s="335" t="s">
        <v>168</v>
      </c>
      <c r="C11" s="336" t="s">
        <v>47</v>
      </c>
      <c r="D11" s="334">
        <v>5.2</v>
      </c>
      <c r="E11" s="337">
        <f>VLOOKUP(B11,MRP!$A$2:$C$120,2,0)</f>
        <v>301</v>
      </c>
      <c r="F11" s="337"/>
      <c r="G11" s="338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>
        <f>D11*E11</f>
        <v>1565.2</v>
      </c>
      <c r="W11" s="347"/>
      <c r="X11" s="347"/>
      <c r="Y11" s="347"/>
      <c r="Z11" s="347"/>
      <c r="AA11" s="338"/>
      <c r="AB11" s="347"/>
      <c r="AC11" s="347"/>
      <c r="AD11" s="338">
        <f>+$E$11*$D$11</f>
        <v>1565.2</v>
      </c>
      <c r="AE11" s="338"/>
      <c r="AF11" s="338"/>
      <c r="AG11" s="338"/>
      <c r="AH11" s="347"/>
      <c r="AI11" s="338"/>
      <c r="AJ11" s="338"/>
    </row>
    <row r="12" spans="1:36">
      <c r="A12" s="341">
        <v>7</v>
      </c>
      <c r="B12" s="335" t="s">
        <v>169</v>
      </c>
      <c r="C12" s="336" t="s">
        <v>25</v>
      </c>
      <c r="D12" s="334">
        <v>2</v>
      </c>
      <c r="E12" s="337">
        <f>VLOOKUP(B12,MRP!$A$2:$C$120,2,0)</f>
        <v>172.5</v>
      </c>
      <c r="F12" s="337"/>
      <c r="G12" s="338"/>
      <c r="H12" s="338"/>
      <c r="I12" s="338"/>
      <c r="J12" s="338">
        <f>$D$12*$E$12</f>
        <v>345</v>
      </c>
      <c r="K12" s="338"/>
      <c r="L12" s="338"/>
      <c r="M12" s="338"/>
      <c r="N12" s="338">
        <f>$D$12*$E$12</f>
        <v>345</v>
      </c>
      <c r="O12" s="338"/>
      <c r="P12" s="338"/>
      <c r="Q12" s="338"/>
      <c r="R12" s="338">
        <f>$D$12*$E$12</f>
        <v>345</v>
      </c>
      <c r="S12" s="338"/>
      <c r="T12" s="338"/>
      <c r="U12" s="338"/>
      <c r="V12" s="338">
        <f>$D$12*$E$12</f>
        <v>345</v>
      </c>
      <c r="W12" s="347"/>
      <c r="X12" s="347"/>
      <c r="Y12" s="347"/>
      <c r="Z12" s="338">
        <f>$D$12*$E$12</f>
        <v>345</v>
      </c>
      <c r="AA12" s="338"/>
      <c r="AB12" s="347"/>
      <c r="AC12" s="347"/>
      <c r="AD12" s="338">
        <f>$D$12*$E$12</f>
        <v>345</v>
      </c>
      <c r="AE12" s="338"/>
      <c r="AF12" s="338"/>
      <c r="AG12" s="338"/>
      <c r="AH12" s="338">
        <f>$D$12*$E$12</f>
        <v>345</v>
      </c>
      <c r="AI12" s="338"/>
      <c r="AJ12" s="338"/>
    </row>
    <row r="13" spans="1:36">
      <c r="A13" s="334">
        <v>8</v>
      </c>
      <c r="B13" s="335" t="s">
        <v>170</v>
      </c>
      <c r="C13" s="336" t="s">
        <v>26</v>
      </c>
      <c r="D13" s="334">
        <v>3</v>
      </c>
      <c r="E13" s="337">
        <f>VLOOKUP(B13,MRP!$A$2:$C$120,2,0)</f>
        <v>35.5</v>
      </c>
      <c r="F13" s="337"/>
      <c r="G13" s="338">
        <f t="shared" ref="G13:AJ13" si="3">$D$13*$E$13</f>
        <v>106.5</v>
      </c>
      <c r="H13" s="338">
        <f t="shared" si="3"/>
        <v>106.5</v>
      </c>
      <c r="I13" s="338">
        <f t="shared" si="3"/>
        <v>106.5</v>
      </c>
      <c r="J13" s="338">
        <f t="shared" si="3"/>
        <v>106.5</v>
      </c>
      <c r="K13" s="338">
        <f t="shared" si="3"/>
        <v>106.5</v>
      </c>
      <c r="L13" s="338">
        <f t="shared" si="3"/>
        <v>106.5</v>
      </c>
      <c r="M13" s="338">
        <f t="shared" si="3"/>
        <v>106.5</v>
      </c>
      <c r="N13" s="338">
        <f t="shared" si="3"/>
        <v>106.5</v>
      </c>
      <c r="O13" s="338">
        <f t="shared" si="3"/>
        <v>106.5</v>
      </c>
      <c r="P13" s="338">
        <f t="shared" si="3"/>
        <v>106.5</v>
      </c>
      <c r="Q13" s="338">
        <f t="shared" si="3"/>
        <v>106.5</v>
      </c>
      <c r="R13" s="338">
        <f t="shared" si="3"/>
        <v>106.5</v>
      </c>
      <c r="S13" s="338">
        <f t="shared" si="3"/>
        <v>106.5</v>
      </c>
      <c r="T13" s="338">
        <f t="shared" si="3"/>
        <v>106.5</v>
      </c>
      <c r="U13" s="338">
        <f t="shared" si="3"/>
        <v>106.5</v>
      </c>
      <c r="V13" s="338">
        <f t="shared" si="3"/>
        <v>106.5</v>
      </c>
      <c r="W13" s="338">
        <f t="shared" si="3"/>
        <v>106.5</v>
      </c>
      <c r="X13" s="338">
        <f t="shared" si="3"/>
        <v>106.5</v>
      </c>
      <c r="Y13" s="338">
        <f t="shared" si="3"/>
        <v>106.5</v>
      </c>
      <c r="Z13" s="338">
        <f t="shared" si="3"/>
        <v>106.5</v>
      </c>
      <c r="AA13" s="338">
        <f t="shared" si="3"/>
        <v>106.5</v>
      </c>
      <c r="AB13" s="338">
        <f t="shared" si="3"/>
        <v>106.5</v>
      </c>
      <c r="AC13" s="338">
        <f t="shared" si="3"/>
        <v>106.5</v>
      </c>
      <c r="AD13" s="338">
        <f t="shared" si="3"/>
        <v>106.5</v>
      </c>
      <c r="AE13" s="338">
        <f t="shared" si="3"/>
        <v>106.5</v>
      </c>
      <c r="AF13" s="338">
        <f t="shared" si="3"/>
        <v>106.5</v>
      </c>
      <c r="AG13" s="338">
        <f t="shared" si="3"/>
        <v>106.5</v>
      </c>
      <c r="AH13" s="338">
        <f t="shared" si="3"/>
        <v>106.5</v>
      </c>
      <c r="AI13" s="338">
        <f t="shared" si="3"/>
        <v>106.5</v>
      </c>
      <c r="AJ13" s="338">
        <f t="shared" si="3"/>
        <v>106.5</v>
      </c>
    </row>
    <row r="14" spans="1:36" s="402" customFormat="1">
      <c r="A14" s="397">
        <v>9</v>
      </c>
      <c r="B14" s="398" t="s">
        <v>434</v>
      </c>
      <c r="C14" s="399" t="s">
        <v>435</v>
      </c>
      <c r="D14" s="397">
        <v>1</v>
      </c>
      <c r="E14" s="400">
        <f>VLOOKUP(B14,MRP!$A$2:$C$120,2,0)</f>
        <v>48728.5</v>
      </c>
      <c r="F14" s="400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401"/>
      <c r="R14" s="401"/>
      <c r="S14" s="401"/>
      <c r="T14" s="401"/>
      <c r="U14" s="401"/>
      <c r="V14" s="401"/>
      <c r="W14" s="401"/>
      <c r="X14" s="401"/>
      <c r="Y14" s="401"/>
      <c r="Z14" s="401">
        <f>$D$14*$E$14</f>
        <v>48728.5</v>
      </c>
      <c r="AA14" s="401"/>
      <c r="AB14" s="401"/>
      <c r="AC14" s="401"/>
      <c r="AD14" s="401"/>
      <c r="AE14" s="401"/>
      <c r="AF14" s="401"/>
      <c r="AG14" s="401"/>
      <c r="AH14" s="401"/>
      <c r="AI14" s="401"/>
      <c r="AJ14" s="401"/>
    </row>
    <row r="15" spans="1:36">
      <c r="B15" s="348"/>
      <c r="C15" s="324"/>
      <c r="D15" s="349"/>
      <c r="E15" s="350"/>
      <c r="F15" s="350"/>
      <c r="G15" s="350"/>
      <c r="H15" s="350"/>
      <c r="I15" s="350"/>
      <c r="J15" s="350"/>
      <c r="K15" s="350"/>
      <c r="L15" s="350"/>
      <c r="M15" s="350"/>
      <c r="N15" s="350"/>
      <c r="O15" s="350"/>
      <c r="P15" s="350"/>
      <c r="Q15" s="350"/>
      <c r="R15" s="349"/>
      <c r="S15" s="349"/>
      <c r="T15" s="349"/>
      <c r="U15" s="349"/>
      <c r="V15" s="349"/>
      <c r="W15" s="349"/>
    </row>
    <row r="16" spans="1:36" s="328" customFormat="1">
      <c r="B16" s="352" t="s">
        <v>226</v>
      </c>
      <c r="C16" s="353" t="s">
        <v>319</v>
      </c>
      <c r="E16" s="354"/>
      <c r="F16" s="355">
        <f t="shared" ref="F16:AJ16" si="4">SUM(F6:F14)</f>
        <v>0</v>
      </c>
      <c r="G16" s="355">
        <f t="shared" si="4"/>
        <v>1869</v>
      </c>
      <c r="H16" s="355">
        <f t="shared" si="4"/>
        <v>1869</v>
      </c>
      <c r="I16" s="355">
        <f t="shared" si="4"/>
        <v>2201</v>
      </c>
      <c r="J16" s="355">
        <f t="shared" si="4"/>
        <v>2449</v>
      </c>
      <c r="K16" s="355">
        <f t="shared" si="4"/>
        <v>1869</v>
      </c>
      <c r="L16" s="355">
        <f t="shared" si="4"/>
        <v>2201</v>
      </c>
      <c r="M16" s="355">
        <f t="shared" si="4"/>
        <v>1869</v>
      </c>
      <c r="N16" s="355">
        <f t="shared" si="4"/>
        <v>2449</v>
      </c>
      <c r="O16" s="355">
        <f t="shared" si="4"/>
        <v>2201</v>
      </c>
      <c r="P16" s="355">
        <f t="shared" si="4"/>
        <v>1869</v>
      </c>
      <c r="Q16" s="355">
        <f t="shared" si="4"/>
        <v>1869</v>
      </c>
      <c r="R16" s="355">
        <f t="shared" si="4"/>
        <v>2781</v>
      </c>
      <c r="S16" s="355">
        <f t="shared" si="4"/>
        <v>1869</v>
      </c>
      <c r="T16" s="355">
        <f t="shared" si="4"/>
        <v>1869</v>
      </c>
      <c r="U16" s="355">
        <f t="shared" si="4"/>
        <v>2201</v>
      </c>
      <c r="V16" s="355">
        <f t="shared" si="4"/>
        <v>4014.2</v>
      </c>
      <c r="W16" s="355">
        <f t="shared" si="4"/>
        <v>1869</v>
      </c>
      <c r="X16" s="355">
        <f t="shared" si="4"/>
        <v>2201</v>
      </c>
      <c r="Y16" s="355">
        <f t="shared" si="4"/>
        <v>1869</v>
      </c>
      <c r="Z16" s="355">
        <f t="shared" si="4"/>
        <v>51177.5</v>
      </c>
      <c r="AA16" s="355">
        <f t="shared" si="4"/>
        <v>2201</v>
      </c>
      <c r="AB16" s="355">
        <f t="shared" si="4"/>
        <v>1869</v>
      </c>
      <c r="AC16" s="355">
        <f t="shared" si="4"/>
        <v>1869</v>
      </c>
      <c r="AD16" s="355">
        <f t="shared" si="4"/>
        <v>4346.2</v>
      </c>
      <c r="AE16" s="355">
        <f t="shared" si="4"/>
        <v>1869</v>
      </c>
      <c r="AF16" s="355">
        <f t="shared" si="4"/>
        <v>1869</v>
      </c>
      <c r="AG16" s="355">
        <f t="shared" si="4"/>
        <v>2201</v>
      </c>
      <c r="AH16" s="355">
        <f t="shared" si="4"/>
        <v>2449</v>
      </c>
      <c r="AI16" s="355">
        <f t="shared" si="4"/>
        <v>1869</v>
      </c>
      <c r="AJ16" s="355">
        <f t="shared" si="4"/>
        <v>2201</v>
      </c>
    </row>
    <row r="17" spans="1:36">
      <c r="C17" s="324"/>
      <c r="D17" s="349"/>
      <c r="E17" s="356"/>
      <c r="F17" s="357"/>
      <c r="G17" s="358"/>
      <c r="H17" s="358"/>
      <c r="I17" s="358"/>
      <c r="J17" s="358"/>
      <c r="K17" s="358"/>
      <c r="L17" s="358"/>
      <c r="M17" s="358"/>
      <c r="N17" s="358"/>
      <c r="O17" s="358"/>
      <c r="P17" s="358"/>
      <c r="Q17" s="358"/>
      <c r="R17" s="358"/>
      <c r="S17" s="358"/>
      <c r="T17" s="358"/>
      <c r="U17" s="358"/>
      <c r="V17" s="358"/>
      <c r="W17" s="358"/>
      <c r="X17" s="358"/>
      <c r="Y17" s="358"/>
      <c r="Z17" s="358"/>
    </row>
    <row r="18" spans="1:36">
      <c r="A18" s="334">
        <v>10</v>
      </c>
      <c r="B18" s="352" t="s">
        <v>227</v>
      </c>
      <c r="C18" s="353" t="s">
        <v>320</v>
      </c>
      <c r="D18" s="328"/>
      <c r="E18" s="354"/>
      <c r="F18" s="360"/>
      <c r="G18" s="360"/>
      <c r="H18" s="360"/>
      <c r="I18" s="361">
        <f>[9]Master!$A$10</f>
        <v>1196.634</v>
      </c>
      <c r="J18" s="361">
        <f>[9]Master!$B$10</f>
        <v>1297.7579999999998</v>
      </c>
      <c r="K18" s="361">
        <f>[9]Master!$A$10</f>
        <v>1196.634</v>
      </c>
      <c r="L18" s="361">
        <f>[9]Master!$A$10</f>
        <v>1196.634</v>
      </c>
      <c r="M18" s="361">
        <f>[9]Master!$A$10</f>
        <v>1196.634</v>
      </c>
      <c r="N18" s="361">
        <f>[9]Master!$B$10</f>
        <v>1297.7579999999998</v>
      </c>
      <c r="O18" s="361">
        <f>[9]Master!$A$10</f>
        <v>1196.634</v>
      </c>
      <c r="P18" s="361">
        <f>[9]Master!$A$10</f>
        <v>1196.634</v>
      </c>
      <c r="Q18" s="361">
        <f>[9]Master!$A$10</f>
        <v>1196.634</v>
      </c>
      <c r="R18" s="361">
        <f>[9]Master!$B$10</f>
        <v>1297.7579999999998</v>
      </c>
      <c r="S18" s="361">
        <f>[9]Master!$A$10</f>
        <v>1196.634</v>
      </c>
      <c r="T18" s="361">
        <f>[9]Master!$A$10</f>
        <v>1196.634</v>
      </c>
      <c r="U18" s="361">
        <f>[9]Master!$A$10</f>
        <v>1196.634</v>
      </c>
      <c r="V18" s="361">
        <f>[9]Master!$B$10</f>
        <v>1297.7579999999998</v>
      </c>
      <c r="W18" s="361">
        <f>[9]Master!$A$10</f>
        <v>1196.634</v>
      </c>
      <c r="X18" s="361">
        <f>[9]Master!$A$10</f>
        <v>1196.634</v>
      </c>
      <c r="Y18" s="361">
        <f>[9]Master!$A$10</f>
        <v>1196.634</v>
      </c>
      <c r="Z18" s="361">
        <f>[9]Master!$B$10</f>
        <v>1297.7579999999998</v>
      </c>
      <c r="AA18" s="361">
        <f>[9]Master!$A$10</f>
        <v>1196.634</v>
      </c>
      <c r="AB18" s="361">
        <f>[9]Master!$A$10</f>
        <v>1196.634</v>
      </c>
      <c r="AC18" s="361">
        <f>[9]Master!$A$10</f>
        <v>1196.634</v>
      </c>
      <c r="AD18" s="361">
        <f>[9]Master!$B$10</f>
        <v>1297.7579999999998</v>
      </c>
      <c r="AE18" s="361">
        <f>[9]Master!$A$10</f>
        <v>1196.634</v>
      </c>
      <c r="AF18" s="361">
        <f>[9]Master!$A$10</f>
        <v>1196.634</v>
      </c>
      <c r="AG18" s="361">
        <f>[9]Master!$A$10</f>
        <v>1196.634</v>
      </c>
      <c r="AH18" s="361">
        <f>[9]Master!$B$10</f>
        <v>1297.7579999999998</v>
      </c>
      <c r="AI18" s="361">
        <f>[9]Master!$A$10</f>
        <v>1196.634</v>
      </c>
      <c r="AJ18" s="361">
        <f>[9]Master!$A$10</f>
        <v>1196.634</v>
      </c>
    </row>
    <row r="19" spans="1:36">
      <c r="O19" s="362"/>
      <c r="P19" s="364"/>
      <c r="Z19" s="364"/>
      <c r="AJ19" s="364"/>
    </row>
    <row r="20" spans="1:36" s="328" customFormat="1">
      <c r="B20" s="365" t="s">
        <v>321</v>
      </c>
      <c r="C20" s="366" t="s">
        <v>322</v>
      </c>
      <c r="E20" s="321"/>
      <c r="F20" s="367">
        <f>F16+F18</f>
        <v>0</v>
      </c>
      <c r="G20" s="367">
        <f t="shared" ref="G20:AJ20" si="5">G16+G18</f>
        <v>1869</v>
      </c>
      <c r="H20" s="367">
        <f t="shared" si="5"/>
        <v>1869</v>
      </c>
      <c r="I20" s="367">
        <f t="shared" si="5"/>
        <v>3397.634</v>
      </c>
      <c r="J20" s="367">
        <f t="shared" si="5"/>
        <v>3746.7579999999998</v>
      </c>
      <c r="K20" s="367">
        <f t="shared" si="5"/>
        <v>3065.634</v>
      </c>
      <c r="L20" s="367">
        <f t="shared" si="5"/>
        <v>3397.634</v>
      </c>
      <c r="M20" s="367">
        <f t="shared" si="5"/>
        <v>3065.634</v>
      </c>
      <c r="N20" s="367">
        <f t="shared" si="5"/>
        <v>3746.7579999999998</v>
      </c>
      <c r="O20" s="367">
        <f t="shared" si="5"/>
        <v>3397.634</v>
      </c>
      <c r="P20" s="367">
        <f t="shared" si="5"/>
        <v>3065.634</v>
      </c>
      <c r="Q20" s="367">
        <f t="shared" si="5"/>
        <v>3065.634</v>
      </c>
      <c r="R20" s="367">
        <f t="shared" si="5"/>
        <v>4078.7579999999998</v>
      </c>
      <c r="S20" s="367">
        <f t="shared" si="5"/>
        <v>3065.634</v>
      </c>
      <c r="T20" s="367">
        <f t="shared" si="5"/>
        <v>3065.634</v>
      </c>
      <c r="U20" s="367">
        <f t="shared" si="5"/>
        <v>3397.634</v>
      </c>
      <c r="V20" s="367">
        <f t="shared" si="5"/>
        <v>5311.9579999999996</v>
      </c>
      <c r="W20" s="367">
        <f t="shared" si="5"/>
        <v>3065.634</v>
      </c>
      <c r="X20" s="367">
        <f t="shared" si="5"/>
        <v>3397.634</v>
      </c>
      <c r="Y20" s="367">
        <f t="shared" si="5"/>
        <v>3065.634</v>
      </c>
      <c r="Z20" s="367">
        <f t="shared" si="5"/>
        <v>52475.258000000002</v>
      </c>
      <c r="AA20" s="367">
        <f t="shared" si="5"/>
        <v>3397.634</v>
      </c>
      <c r="AB20" s="367">
        <f t="shared" si="5"/>
        <v>3065.634</v>
      </c>
      <c r="AC20" s="367">
        <f t="shared" si="5"/>
        <v>3065.634</v>
      </c>
      <c r="AD20" s="367">
        <f t="shared" si="5"/>
        <v>5643.9579999999996</v>
      </c>
      <c r="AE20" s="367">
        <f t="shared" si="5"/>
        <v>3065.634</v>
      </c>
      <c r="AF20" s="367">
        <f t="shared" si="5"/>
        <v>3065.634</v>
      </c>
      <c r="AG20" s="367">
        <f t="shared" si="5"/>
        <v>3397.634</v>
      </c>
      <c r="AH20" s="367">
        <f t="shared" si="5"/>
        <v>3746.7579999999998</v>
      </c>
      <c r="AI20" s="367">
        <f t="shared" si="5"/>
        <v>3065.634</v>
      </c>
      <c r="AJ20" s="367">
        <f t="shared" si="5"/>
        <v>3397.634</v>
      </c>
    </row>
    <row r="21" spans="1:36">
      <c r="C21" s="368" t="s">
        <v>323</v>
      </c>
      <c r="P21" s="369">
        <f>SUM(F20:P20)/P4</f>
        <v>0.30621320000000002</v>
      </c>
      <c r="Z21" s="369">
        <f>SUM(F20:Z20)/Z4</f>
        <v>0.57305365999999991</v>
      </c>
      <c r="AJ21" s="369">
        <f>SUM(F20:AJ20)/AJ4</f>
        <v>0.49840839999999986</v>
      </c>
    </row>
    <row r="22" spans="1:36">
      <c r="O22" s="362"/>
      <c r="P22" s="364"/>
      <c r="Z22" s="364"/>
      <c r="AJ22" s="364"/>
    </row>
    <row r="23" spans="1:36">
      <c r="A23" s="334">
        <v>11</v>
      </c>
      <c r="B23" s="371" t="s">
        <v>327</v>
      </c>
      <c r="C23" s="336" t="s">
        <v>328</v>
      </c>
      <c r="D23" s="372">
        <v>1.2</v>
      </c>
      <c r="E23" s="337">
        <f>VLOOKUP(B23,[9]Master!$A$6:$D$37,4,0)</f>
        <v>376.40599999999995</v>
      </c>
      <c r="F23" s="338"/>
      <c r="G23" s="373">
        <f>$D$23*$E$23</f>
        <v>451.6871999999999</v>
      </c>
      <c r="H23" s="373">
        <f>$D$23*$E$23</f>
        <v>451.6871999999999</v>
      </c>
      <c r="I23" s="373">
        <f t="shared" ref="I23:AJ23" si="6">$D$23*$E$23</f>
        <v>451.6871999999999</v>
      </c>
      <c r="J23" s="373">
        <f t="shared" si="6"/>
        <v>451.6871999999999</v>
      </c>
      <c r="K23" s="373">
        <f t="shared" si="6"/>
        <v>451.6871999999999</v>
      </c>
      <c r="L23" s="373">
        <f t="shared" si="6"/>
        <v>451.6871999999999</v>
      </c>
      <c r="M23" s="373">
        <f t="shared" si="6"/>
        <v>451.6871999999999</v>
      </c>
      <c r="N23" s="373">
        <f t="shared" si="6"/>
        <v>451.6871999999999</v>
      </c>
      <c r="O23" s="373">
        <f t="shared" si="6"/>
        <v>451.6871999999999</v>
      </c>
      <c r="P23" s="373">
        <f t="shared" si="6"/>
        <v>451.6871999999999</v>
      </c>
      <c r="Q23" s="373">
        <f t="shared" si="6"/>
        <v>451.6871999999999</v>
      </c>
      <c r="R23" s="373">
        <f t="shared" si="6"/>
        <v>451.6871999999999</v>
      </c>
      <c r="S23" s="373">
        <f t="shared" si="6"/>
        <v>451.6871999999999</v>
      </c>
      <c r="T23" s="373">
        <f t="shared" si="6"/>
        <v>451.6871999999999</v>
      </c>
      <c r="U23" s="373">
        <f t="shared" si="6"/>
        <v>451.6871999999999</v>
      </c>
      <c r="V23" s="373">
        <f t="shared" si="6"/>
        <v>451.6871999999999</v>
      </c>
      <c r="W23" s="373">
        <f t="shared" si="6"/>
        <v>451.6871999999999</v>
      </c>
      <c r="X23" s="373">
        <f t="shared" si="6"/>
        <v>451.6871999999999</v>
      </c>
      <c r="Y23" s="373">
        <f t="shared" si="6"/>
        <v>451.6871999999999</v>
      </c>
      <c r="Z23" s="373">
        <f t="shared" si="6"/>
        <v>451.6871999999999</v>
      </c>
      <c r="AA23" s="373">
        <f t="shared" si="6"/>
        <v>451.6871999999999</v>
      </c>
      <c r="AB23" s="373">
        <f t="shared" si="6"/>
        <v>451.6871999999999</v>
      </c>
      <c r="AC23" s="373">
        <f t="shared" si="6"/>
        <v>451.6871999999999</v>
      </c>
      <c r="AD23" s="373">
        <f t="shared" si="6"/>
        <v>451.6871999999999</v>
      </c>
      <c r="AE23" s="373">
        <f t="shared" si="6"/>
        <v>451.6871999999999</v>
      </c>
      <c r="AF23" s="373">
        <f t="shared" si="6"/>
        <v>451.6871999999999</v>
      </c>
      <c r="AG23" s="373">
        <f t="shared" si="6"/>
        <v>451.6871999999999</v>
      </c>
      <c r="AH23" s="373">
        <f t="shared" si="6"/>
        <v>451.6871999999999</v>
      </c>
      <c r="AI23" s="373">
        <f t="shared" si="6"/>
        <v>451.6871999999999</v>
      </c>
      <c r="AJ23" s="373">
        <f t="shared" si="6"/>
        <v>451.6871999999999</v>
      </c>
    </row>
    <row r="24" spans="1:36">
      <c r="A24" s="334">
        <v>12</v>
      </c>
      <c r="B24" s="371" t="s">
        <v>327</v>
      </c>
      <c r="C24" s="336" t="s">
        <v>41</v>
      </c>
      <c r="D24" s="372">
        <v>1.2</v>
      </c>
      <c r="E24" s="337">
        <f>VLOOKUP(B24,[9]Master!$A$6:$D$37,4,0)</f>
        <v>376.40599999999995</v>
      </c>
      <c r="F24" s="338"/>
      <c r="G24" s="338">
        <f>$D$24*$E$24</f>
        <v>451.6871999999999</v>
      </c>
      <c r="H24" s="338">
        <f>$D$24*$E$24</f>
        <v>451.6871999999999</v>
      </c>
      <c r="I24" s="338">
        <f t="shared" ref="I24:AJ24" si="7">$D$24*$E$24</f>
        <v>451.6871999999999</v>
      </c>
      <c r="J24" s="338">
        <f t="shared" si="7"/>
        <v>451.6871999999999</v>
      </c>
      <c r="K24" s="338">
        <f t="shared" si="7"/>
        <v>451.6871999999999</v>
      </c>
      <c r="L24" s="338">
        <f t="shared" si="7"/>
        <v>451.6871999999999</v>
      </c>
      <c r="M24" s="338">
        <f t="shared" si="7"/>
        <v>451.6871999999999</v>
      </c>
      <c r="N24" s="338">
        <f t="shared" si="7"/>
        <v>451.6871999999999</v>
      </c>
      <c r="O24" s="338">
        <f t="shared" si="7"/>
        <v>451.6871999999999</v>
      </c>
      <c r="P24" s="338">
        <f t="shared" si="7"/>
        <v>451.6871999999999</v>
      </c>
      <c r="Q24" s="338">
        <f t="shared" si="7"/>
        <v>451.6871999999999</v>
      </c>
      <c r="R24" s="338">
        <f t="shared" si="7"/>
        <v>451.6871999999999</v>
      </c>
      <c r="S24" s="338">
        <f t="shared" si="7"/>
        <v>451.6871999999999</v>
      </c>
      <c r="T24" s="338">
        <f t="shared" si="7"/>
        <v>451.6871999999999</v>
      </c>
      <c r="U24" s="338">
        <f t="shared" si="7"/>
        <v>451.6871999999999</v>
      </c>
      <c r="V24" s="338">
        <f t="shared" si="7"/>
        <v>451.6871999999999</v>
      </c>
      <c r="W24" s="338">
        <f t="shared" si="7"/>
        <v>451.6871999999999</v>
      </c>
      <c r="X24" s="338">
        <f t="shared" si="7"/>
        <v>451.6871999999999</v>
      </c>
      <c r="Y24" s="338">
        <f t="shared" si="7"/>
        <v>451.6871999999999</v>
      </c>
      <c r="Z24" s="338">
        <f t="shared" si="7"/>
        <v>451.6871999999999</v>
      </c>
      <c r="AA24" s="338">
        <f t="shared" si="7"/>
        <v>451.6871999999999</v>
      </c>
      <c r="AB24" s="338">
        <f t="shared" si="7"/>
        <v>451.6871999999999</v>
      </c>
      <c r="AC24" s="338">
        <f t="shared" si="7"/>
        <v>451.6871999999999</v>
      </c>
      <c r="AD24" s="338">
        <f t="shared" si="7"/>
        <v>451.6871999999999</v>
      </c>
      <c r="AE24" s="338">
        <f t="shared" si="7"/>
        <v>451.6871999999999</v>
      </c>
      <c r="AF24" s="338">
        <f t="shared" si="7"/>
        <v>451.6871999999999</v>
      </c>
      <c r="AG24" s="338">
        <f t="shared" si="7"/>
        <v>451.6871999999999</v>
      </c>
      <c r="AH24" s="338">
        <f t="shared" si="7"/>
        <v>451.6871999999999</v>
      </c>
      <c r="AI24" s="338">
        <f t="shared" si="7"/>
        <v>451.6871999999999</v>
      </c>
      <c r="AJ24" s="338">
        <f t="shared" si="7"/>
        <v>451.6871999999999</v>
      </c>
    </row>
    <row r="25" spans="1:36">
      <c r="D25" s="349"/>
      <c r="E25" s="349"/>
      <c r="F25" s="358"/>
      <c r="G25" s="358"/>
      <c r="H25" s="358"/>
      <c r="I25" s="358"/>
      <c r="J25" s="358"/>
      <c r="K25" s="358"/>
      <c r="L25" s="358"/>
      <c r="M25" s="358"/>
      <c r="N25" s="358"/>
      <c r="O25" s="358"/>
      <c r="P25" s="358"/>
      <c r="Q25" s="358"/>
      <c r="R25" s="358"/>
      <c r="S25" s="358"/>
      <c r="T25" s="358"/>
      <c r="U25" s="358"/>
      <c r="V25" s="358"/>
      <c r="W25" s="375"/>
      <c r="X25" s="375"/>
      <c r="Y25" s="375"/>
      <c r="Z25" s="375"/>
    </row>
    <row r="26" spans="1:36" s="328" customFormat="1">
      <c r="B26" s="365" t="s">
        <v>329</v>
      </c>
      <c r="C26" s="366" t="s">
        <v>330</v>
      </c>
      <c r="E26" s="321"/>
      <c r="F26" s="367">
        <f>F20+F23+F24</f>
        <v>0</v>
      </c>
      <c r="G26" s="367">
        <f t="shared" ref="G26:AJ26" si="8">G20+G23+G24</f>
        <v>2772.3743999999997</v>
      </c>
      <c r="H26" s="367">
        <f t="shared" si="8"/>
        <v>2772.3743999999997</v>
      </c>
      <c r="I26" s="367">
        <f t="shared" si="8"/>
        <v>4301.0083999999997</v>
      </c>
      <c r="J26" s="367">
        <f t="shared" si="8"/>
        <v>4650.1324000000004</v>
      </c>
      <c r="K26" s="367">
        <f t="shared" si="8"/>
        <v>3969.0083999999997</v>
      </c>
      <c r="L26" s="367">
        <f t="shared" si="8"/>
        <v>4301.0083999999997</v>
      </c>
      <c r="M26" s="367">
        <f t="shared" si="8"/>
        <v>3969.0083999999997</v>
      </c>
      <c r="N26" s="367">
        <f t="shared" si="8"/>
        <v>4650.1324000000004</v>
      </c>
      <c r="O26" s="367">
        <f t="shared" si="8"/>
        <v>4301.0083999999997</v>
      </c>
      <c r="P26" s="367">
        <f t="shared" si="8"/>
        <v>3969.0083999999997</v>
      </c>
      <c r="Q26" s="367">
        <f t="shared" si="8"/>
        <v>3969.0083999999997</v>
      </c>
      <c r="R26" s="367">
        <f t="shared" si="8"/>
        <v>4982.1324000000004</v>
      </c>
      <c r="S26" s="367">
        <f t="shared" si="8"/>
        <v>3969.0083999999997</v>
      </c>
      <c r="T26" s="367">
        <f t="shared" si="8"/>
        <v>3969.0083999999997</v>
      </c>
      <c r="U26" s="367">
        <f t="shared" si="8"/>
        <v>4301.0083999999997</v>
      </c>
      <c r="V26" s="367">
        <f t="shared" si="8"/>
        <v>6215.3324000000002</v>
      </c>
      <c r="W26" s="367">
        <f t="shared" si="8"/>
        <v>3969.0083999999997</v>
      </c>
      <c r="X26" s="367">
        <f t="shared" si="8"/>
        <v>4301.0083999999997</v>
      </c>
      <c r="Y26" s="367">
        <f t="shared" si="8"/>
        <v>3969.0083999999997</v>
      </c>
      <c r="Z26" s="367">
        <f t="shared" si="8"/>
        <v>53378.632400000002</v>
      </c>
      <c r="AA26" s="367">
        <f t="shared" si="8"/>
        <v>4301.0083999999997</v>
      </c>
      <c r="AB26" s="367">
        <f t="shared" si="8"/>
        <v>3969.0083999999997</v>
      </c>
      <c r="AC26" s="367">
        <f t="shared" si="8"/>
        <v>3969.0083999999997</v>
      </c>
      <c r="AD26" s="367">
        <f t="shared" si="8"/>
        <v>6547.3324000000002</v>
      </c>
      <c r="AE26" s="367">
        <f t="shared" si="8"/>
        <v>3969.0083999999997</v>
      </c>
      <c r="AF26" s="367">
        <f t="shared" si="8"/>
        <v>3969.0083999999997</v>
      </c>
      <c r="AG26" s="367">
        <f t="shared" si="8"/>
        <v>4301.0083999999997</v>
      </c>
      <c r="AH26" s="367">
        <f t="shared" si="8"/>
        <v>4650.1324000000004</v>
      </c>
      <c r="AI26" s="367">
        <f t="shared" si="8"/>
        <v>3969.0083999999997</v>
      </c>
      <c r="AJ26" s="367">
        <f t="shared" si="8"/>
        <v>4301.0083999999997</v>
      </c>
    </row>
    <row r="27" spans="1:36">
      <c r="C27" s="368" t="s">
        <v>323</v>
      </c>
      <c r="P27" s="369">
        <f>SUM(F26:P26)/P4</f>
        <v>0.39655064000000001</v>
      </c>
      <c r="Z27" s="369">
        <f>SUM(F26:Z26)/Z4</f>
        <v>0.66339110000000012</v>
      </c>
      <c r="AJ27" s="369">
        <f>SUM(F26:AJ26)/AJ4</f>
        <v>0.58874583999999996</v>
      </c>
    </row>
    <row r="28" spans="1:36"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  <c r="Z28" s="375"/>
      <c r="AA28" s="375"/>
      <c r="AB28" s="375"/>
      <c r="AC28" s="375"/>
      <c r="AD28" s="375"/>
      <c r="AE28" s="375"/>
      <c r="AF28" s="375"/>
      <c r="AG28" s="375"/>
      <c r="AH28" s="375"/>
      <c r="AI28" s="375"/>
      <c r="AJ28" s="375"/>
    </row>
    <row r="29" spans="1:36">
      <c r="O29" s="362"/>
    </row>
    <row r="30" spans="1:36">
      <c r="A30" s="331" t="s">
        <v>331</v>
      </c>
      <c r="O30" s="375"/>
    </row>
    <row r="31" spans="1:36">
      <c r="A31" s="341">
        <v>1</v>
      </c>
      <c r="B31" s="342" t="s">
        <v>102</v>
      </c>
      <c r="C31" s="336" t="s">
        <v>333</v>
      </c>
      <c r="D31" s="334">
        <v>1</v>
      </c>
      <c r="E31" s="377">
        <v>2733.5</v>
      </c>
      <c r="F31" s="338"/>
      <c r="G31" s="338"/>
      <c r="H31" s="338"/>
      <c r="I31" s="338">
        <f>$D$31*$E$31</f>
        <v>2733.5</v>
      </c>
      <c r="J31" s="338"/>
      <c r="K31" s="338"/>
      <c r="L31" s="338">
        <f>$D$31*$E$31</f>
        <v>2733.5</v>
      </c>
      <c r="M31" s="338"/>
      <c r="N31" s="338"/>
      <c r="O31" s="338">
        <f>$D$31*$E$31</f>
        <v>2733.5</v>
      </c>
      <c r="P31" s="338"/>
      <c r="Q31" s="338"/>
      <c r="R31" s="338">
        <f>$D$31*$E$31</f>
        <v>2733.5</v>
      </c>
      <c r="S31" s="338"/>
      <c r="T31" s="338"/>
      <c r="U31" s="338">
        <f>$D$31*$E$31</f>
        <v>2733.5</v>
      </c>
      <c r="V31" s="338"/>
      <c r="W31" s="338"/>
      <c r="X31" s="338">
        <f>$D$31*$E$31</f>
        <v>2733.5</v>
      </c>
      <c r="Y31" s="338"/>
      <c r="Z31" s="338"/>
      <c r="AA31" s="338">
        <f>$D$31*$E$31</f>
        <v>2733.5</v>
      </c>
      <c r="AB31" s="338"/>
      <c r="AC31" s="338"/>
      <c r="AD31" s="338">
        <f>$D$31*$E$31</f>
        <v>2733.5</v>
      </c>
      <c r="AE31" s="338"/>
      <c r="AF31" s="338"/>
      <c r="AG31" s="338">
        <f>$D$31*$E$31</f>
        <v>2733.5</v>
      </c>
      <c r="AH31" s="338"/>
      <c r="AI31" s="338"/>
      <c r="AJ31" s="338">
        <f>$D$31*$E$31</f>
        <v>2733.5</v>
      </c>
    </row>
    <row r="32" spans="1:36">
      <c r="A32" s="334">
        <v>2</v>
      </c>
      <c r="B32" s="339" t="s">
        <v>409</v>
      </c>
      <c r="C32" s="336" t="s">
        <v>421</v>
      </c>
      <c r="D32" s="334">
        <v>2</v>
      </c>
      <c r="E32" s="377">
        <v>1809</v>
      </c>
      <c r="F32" s="338"/>
      <c r="G32" s="338"/>
      <c r="H32" s="338"/>
      <c r="I32" s="338"/>
      <c r="J32" s="338">
        <f>$D$32*$E$32</f>
        <v>3618</v>
      </c>
      <c r="K32" s="338"/>
      <c r="L32" s="338"/>
      <c r="M32" s="338"/>
      <c r="N32" s="338">
        <f>$D$32*$E$32</f>
        <v>3618</v>
      </c>
      <c r="O32" s="338"/>
      <c r="P32" s="338"/>
      <c r="Q32" s="338"/>
      <c r="R32" s="338">
        <f>$D$32*$E$32</f>
        <v>3618</v>
      </c>
      <c r="S32" s="338"/>
      <c r="T32" s="338"/>
      <c r="U32" s="338"/>
      <c r="V32" s="338">
        <f>$D$32*$E$32</f>
        <v>3618</v>
      </c>
      <c r="W32" s="338"/>
      <c r="X32" s="338"/>
      <c r="Y32" s="338"/>
      <c r="Z32" s="338">
        <f>$D$32*$E$32</f>
        <v>3618</v>
      </c>
      <c r="AA32" s="338"/>
      <c r="AB32" s="338"/>
      <c r="AC32" s="338"/>
      <c r="AD32" s="338">
        <f>$D$32*$E$32</f>
        <v>3618</v>
      </c>
      <c r="AE32" s="338"/>
      <c r="AF32" s="338"/>
      <c r="AG32" s="338"/>
      <c r="AH32" s="338">
        <f>$D$32*$E$32</f>
        <v>3618</v>
      </c>
      <c r="AI32" s="338"/>
      <c r="AJ32" s="338"/>
    </row>
    <row r="33" spans="1:36">
      <c r="A33" s="334">
        <v>3</v>
      </c>
      <c r="B33" s="335" t="s">
        <v>118</v>
      </c>
      <c r="C33" s="336" t="s">
        <v>336</v>
      </c>
      <c r="D33" s="334">
        <v>1</v>
      </c>
      <c r="E33" s="377">
        <v>1710.5</v>
      </c>
      <c r="F33" s="338"/>
      <c r="G33" s="338"/>
      <c r="H33" s="338"/>
      <c r="I33" s="338"/>
      <c r="J33" s="338"/>
      <c r="K33" s="338"/>
      <c r="L33" s="338">
        <f>$D$33*$E$33</f>
        <v>1710.5</v>
      </c>
      <c r="M33" s="338"/>
      <c r="N33" s="338"/>
      <c r="O33" s="338"/>
      <c r="P33" s="338"/>
      <c r="Q33" s="338"/>
      <c r="R33" s="338">
        <f>$D$33*$E$33</f>
        <v>1710.5</v>
      </c>
      <c r="S33" s="338"/>
      <c r="T33" s="338"/>
      <c r="U33" s="338"/>
      <c r="V33" s="338"/>
      <c r="W33" s="338"/>
      <c r="X33" s="338">
        <f>$D$33*$E$33</f>
        <v>1710.5</v>
      </c>
      <c r="Y33" s="338"/>
      <c r="Z33" s="338"/>
      <c r="AA33" s="338"/>
      <c r="AB33" s="338"/>
      <c r="AC33" s="338"/>
      <c r="AD33" s="338">
        <f>$D$33*$E$33</f>
        <v>1710.5</v>
      </c>
      <c r="AE33" s="338"/>
      <c r="AF33" s="338"/>
      <c r="AG33" s="338"/>
      <c r="AH33" s="338"/>
      <c r="AI33" s="338"/>
      <c r="AJ33" s="338">
        <f>$D$33*$E$33</f>
        <v>1710.5</v>
      </c>
    </row>
    <row r="34" spans="1:36">
      <c r="A34" s="341">
        <v>4</v>
      </c>
      <c r="B34" s="339" t="s">
        <v>410</v>
      </c>
      <c r="C34" s="336" t="s">
        <v>422</v>
      </c>
      <c r="D34" s="334">
        <v>2</v>
      </c>
      <c r="E34" s="377">
        <v>1661.5</v>
      </c>
      <c r="F34" s="338"/>
      <c r="G34" s="338"/>
      <c r="H34" s="338"/>
      <c r="I34" s="338"/>
      <c r="J34" s="338"/>
      <c r="K34" s="338"/>
      <c r="L34" s="338">
        <f>$D$34*$E$34</f>
        <v>3323</v>
      </c>
      <c r="M34" s="338"/>
      <c r="N34" s="338"/>
      <c r="O34" s="338"/>
      <c r="P34" s="338"/>
      <c r="Q34" s="338"/>
      <c r="R34" s="338">
        <f>$D$34*$E$34</f>
        <v>3323</v>
      </c>
      <c r="S34" s="338"/>
      <c r="T34" s="338"/>
      <c r="U34" s="338"/>
      <c r="V34" s="338"/>
      <c r="W34" s="338"/>
      <c r="X34" s="338">
        <f>$D$34*$E$34</f>
        <v>3323</v>
      </c>
      <c r="Y34" s="338"/>
      <c r="Z34" s="338"/>
      <c r="AA34" s="338"/>
      <c r="AB34" s="338"/>
      <c r="AC34" s="338"/>
      <c r="AD34" s="338">
        <f>$D$34*$E$34</f>
        <v>3323</v>
      </c>
      <c r="AE34" s="338"/>
      <c r="AF34" s="338"/>
      <c r="AG34" s="338"/>
      <c r="AH34" s="338"/>
      <c r="AI34" s="338"/>
      <c r="AJ34" s="338">
        <f>$D$34*$E$34</f>
        <v>3323</v>
      </c>
    </row>
    <row r="35" spans="1:36">
      <c r="A35" s="341">
        <v>5</v>
      </c>
      <c r="B35" s="339" t="s">
        <v>411</v>
      </c>
      <c r="C35" s="336" t="s">
        <v>340</v>
      </c>
      <c r="D35" s="334">
        <v>1</v>
      </c>
      <c r="E35" s="377">
        <v>653.5</v>
      </c>
      <c r="F35" s="338"/>
      <c r="G35" s="338"/>
      <c r="H35" s="338"/>
      <c r="I35" s="338"/>
      <c r="J35" s="338"/>
      <c r="K35" s="338"/>
      <c r="L35" s="338">
        <f>$D$35*$E$35</f>
        <v>653.5</v>
      </c>
      <c r="M35" s="338"/>
      <c r="N35" s="338"/>
      <c r="O35" s="338"/>
      <c r="P35" s="338"/>
      <c r="Q35" s="338"/>
      <c r="R35" s="338">
        <f>$D$35*$E$35</f>
        <v>653.5</v>
      </c>
      <c r="S35" s="338"/>
      <c r="T35" s="338"/>
      <c r="U35" s="338"/>
      <c r="V35" s="338"/>
      <c r="W35" s="338"/>
      <c r="X35" s="338">
        <f>$D$35*$E$35</f>
        <v>653.5</v>
      </c>
      <c r="Y35" s="338"/>
      <c r="Z35" s="338"/>
      <c r="AA35" s="338"/>
      <c r="AB35" s="338"/>
      <c r="AC35" s="338"/>
      <c r="AD35" s="338">
        <f>$D$35*$E$35</f>
        <v>653.5</v>
      </c>
      <c r="AE35" s="338"/>
      <c r="AF35" s="338"/>
      <c r="AG35" s="338"/>
      <c r="AH35" s="338"/>
      <c r="AI35" s="338"/>
      <c r="AJ35" s="338">
        <f>$D$35*$E$35</f>
        <v>653.5</v>
      </c>
    </row>
    <row r="36" spans="1:36">
      <c r="A36" s="334">
        <v>6</v>
      </c>
      <c r="B36" s="335" t="s">
        <v>423</v>
      </c>
      <c r="C36" s="336" t="s">
        <v>342</v>
      </c>
      <c r="D36" s="334">
        <v>1</v>
      </c>
      <c r="E36" s="377">
        <v>3876</v>
      </c>
      <c r="F36" s="338"/>
      <c r="G36" s="338"/>
      <c r="H36" s="338"/>
      <c r="I36" s="338"/>
      <c r="J36" s="338"/>
      <c r="K36" s="338">
        <f>$D$36*$E$36</f>
        <v>3876</v>
      </c>
      <c r="L36" s="338"/>
      <c r="M36" s="338"/>
      <c r="N36" s="338"/>
      <c r="O36" s="338"/>
      <c r="P36" s="338">
        <f>$D$36*$E$36</f>
        <v>3876</v>
      </c>
      <c r="Q36" s="338"/>
      <c r="R36" s="338"/>
      <c r="S36" s="338"/>
      <c r="T36" s="338"/>
      <c r="U36" s="338">
        <f>$D$36*$E$36</f>
        <v>3876</v>
      </c>
      <c r="V36" s="338"/>
      <c r="W36" s="338"/>
      <c r="X36" s="338"/>
      <c r="Y36" s="338"/>
      <c r="Z36" s="338">
        <f>$D$36*$E$36</f>
        <v>3876</v>
      </c>
      <c r="AA36" s="338"/>
      <c r="AB36" s="338"/>
      <c r="AC36" s="338"/>
      <c r="AD36" s="338"/>
      <c r="AE36" s="338">
        <f>$D$36*$E$36</f>
        <v>3876</v>
      </c>
      <c r="AF36" s="338"/>
      <c r="AG36" s="338"/>
      <c r="AH36" s="338"/>
      <c r="AI36" s="338"/>
      <c r="AJ36" s="338">
        <f>$D$36*$E$36</f>
        <v>3876</v>
      </c>
    </row>
    <row r="37" spans="1:36">
      <c r="A37" s="334">
        <v>7</v>
      </c>
      <c r="B37" s="342" t="s">
        <v>264</v>
      </c>
      <c r="C37" s="336" t="s">
        <v>343</v>
      </c>
      <c r="D37" s="334">
        <v>1</v>
      </c>
      <c r="E37" s="377">
        <v>6289.5</v>
      </c>
      <c r="F37" s="338"/>
      <c r="G37" s="338"/>
      <c r="H37" s="338"/>
      <c r="I37" s="338"/>
      <c r="J37" s="338"/>
      <c r="K37" s="338">
        <f>$D$37*$E$37</f>
        <v>6289.5</v>
      </c>
      <c r="L37" s="338"/>
      <c r="M37" s="338"/>
      <c r="N37" s="338"/>
      <c r="O37" s="338"/>
      <c r="P37" s="338">
        <f>$D$37*$E$37</f>
        <v>6289.5</v>
      </c>
      <c r="Q37" s="338"/>
      <c r="R37" s="338"/>
      <c r="S37" s="338"/>
      <c r="T37" s="338"/>
      <c r="U37" s="338">
        <f>$D$37*$E$37</f>
        <v>6289.5</v>
      </c>
      <c r="V37" s="338"/>
      <c r="W37" s="338"/>
      <c r="X37" s="338"/>
      <c r="Y37" s="338"/>
      <c r="Z37" s="338">
        <f>$D$37*$E$37</f>
        <v>6289.5</v>
      </c>
      <c r="AA37" s="338"/>
      <c r="AB37" s="338"/>
      <c r="AC37" s="338"/>
      <c r="AD37" s="338"/>
      <c r="AE37" s="338">
        <f>$D$37*$E$37</f>
        <v>6289.5</v>
      </c>
      <c r="AF37" s="338"/>
      <c r="AG37" s="338"/>
      <c r="AH37" s="338"/>
      <c r="AI37" s="338"/>
      <c r="AJ37" s="338">
        <f>$D$37*$E$37</f>
        <v>6289.5</v>
      </c>
    </row>
    <row r="38" spans="1:36">
      <c r="A38" s="341">
        <v>8</v>
      </c>
      <c r="B38" s="378" t="s">
        <v>424</v>
      </c>
      <c r="C38" s="336" t="s">
        <v>345</v>
      </c>
      <c r="D38" s="334">
        <v>1</v>
      </c>
      <c r="E38" s="377">
        <v>2138.5</v>
      </c>
      <c r="F38" s="338"/>
      <c r="G38" s="338"/>
      <c r="H38" s="338"/>
      <c r="I38" s="338"/>
      <c r="J38" s="338"/>
      <c r="K38" s="338">
        <f>$D$38*$E$38</f>
        <v>2138.5</v>
      </c>
      <c r="L38" s="338"/>
      <c r="M38" s="338"/>
      <c r="N38" s="338"/>
      <c r="O38" s="338"/>
      <c r="P38" s="338">
        <f>$D$38*$E$38</f>
        <v>2138.5</v>
      </c>
      <c r="Q38" s="338"/>
      <c r="R38" s="338"/>
      <c r="S38" s="338"/>
      <c r="T38" s="338"/>
      <c r="U38" s="338">
        <f>$D$38*$E$38</f>
        <v>2138.5</v>
      </c>
      <c r="V38" s="338"/>
      <c r="W38" s="338"/>
      <c r="X38" s="338"/>
      <c r="Y38" s="338"/>
      <c r="Z38" s="338">
        <f>$D$38*$E$38</f>
        <v>2138.5</v>
      </c>
      <c r="AA38" s="338"/>
      <c r="AB38" s="338"/>
      <c r="AC38" s="338"/>
      <c r="AD38" s="338"/>
      <c r="AE38" s="338">
        <f>$D$38*$E$38</f>
        <v>2138.5</v>
      </c>
      <c r="AF38" s="338"/>
      <c r="AG38" s="338"/>
      <c r="AH38" s="338"/>
      <c r="AI38" s="338"/>
      <c r="AJ38" s="338">
        <f>$D$38*$E$38</f>
        <v>2138.5</v>
      </c>
    </row>
    <row r="39" spans="1:36">
      <c r="A39" s="334">
        <v>9</v>
      </c>
      <c r="B39" s="378" t="s">
        <v>425</v>
      </c>
      <c r="C39" s="336" t="s">
        <v>347</v>
      </c>
      <c r="D39" s="334">
        <v>2</v>
      </c>
      <c r="E39" s="377">
        <v>1916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>
        <f>$D$39*$E$39</f>
        <v>3832</v>
      </c>
      <c r="R39" s="338"/>
      <c r="S39" s="338"/>
      <c r="T39" s="338"/>
      <c r="U39" s="338"/>
      <c r="V39" s="338"/>
      <c r="W39" s="338">
        <f>$D$39*$E$39</f>
        <v>3832</v>
      </c>
      <c r="X39" s="338"/>
      <c r="Y39" s="338"/>
      <c r="Z39" s="338"/>
      <c r="AA39" s="338"/>
      <c r="AB39" s="338"/>
      <c r="AC39" s="338">
        <f>$D$39*$E$39</f>
        <v>3832</v>
      </c>
      <c r="AD39" s="338"/>
      <c r="AE39" s="338"/>
      <c r="AF39" s="338"/>
      <c r="AG39" s="338"/>
      <c r="AH39" s="338"/>
      <c r="AI39" s="338">
        <f>$D$39*$E$39</f>
        <v>3832</v>
      </c>
      <c r="AJ39" s="334"/>
    </row>
    <row r="40" spans="1:36">
      <c r="A40" s="334">
        <v>10</v>
      </c>
      <c r="B40" s="342" t="s">
        <v>418</v>
      </c>
      <c r="C40" s="336" t="s">
        <v>349</v>
      </c>
      <c r="D40" s="334">
        <v>2</v>
      </c>
      <c r="E40" s="377">
        <v>2154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>
        <f>$D$40*$E$40</f>
        <v>4308</v>
      </c>
      <c r="R40" s="338"/>
      <c r="S40" s="338"/>
      <c r="T40" s="338"/>
      <c r="U40" s="338"/>
      <c r="V40" s="338"/>
      <c r="W40" s="338">
        <f>$D$40*$E$40</f>
        <v>4308</v>
      </c>
      <c r="X40" s="338"/>
      <c r="Y40" s="338"/>
      <c r="Z40" s="338"/>
      <c r="AA40" s="338"/>
      <c r="AB40" s="338"/>
      <c r="AC40" s="338">
        <f>$D$40*$E$40</f>
        <v>4308</v>
      </c>
      <c r="AD40" s="338"/>
      <c r="AE40" s="338"/>
      <c r="AF40" s="338"/>
      <c r="AG40" s="338"/>
      <c r="AH40" s="338"/>
      <c r="AI40" s="338">
        <f>$D$40*$E$40</f>
        <v>4308</v>
      </c>
      <c r="AJ40" s="334"/>
    </row>
    <row r="41" spans="1:36">
      <c r="A41" s="341">
        <v>11</v>
      </c>
      <c r="B41" s="342" t="s">
        <v>352</v>
      </c>
      <c r="C41" s="336" t="s">
        <v>426</v>
      </c>
      <c r="D41" s="334">
        <v>2.4</v>
      </c>
      <c r="E41" s="379">
        <v>350</v>
      </c>
      <c r="F41" s="338"/>
      <c r="G41" s="338"/>
      <c r="H41" s="338"/>
      <c r="I41" s="338"/>
      <c r="J41" s="338"/>
      <c r="K41" s="338"/>
      <c r="L41" s="338"/>
      <c r="M41" s="338"/>
      <c r="N41" s="338">
        <f>$D$41*$E$41</f>
        <v>840</v>
      </c>
      <c r="O41" s="338"/>
      <c r="P41" s="338"/>
      <c r="Q41" s="338"/>
      <c r="R41" s="338"/>
      <c r="S41" s="338"/>
      <c r="T41" s="338"/>
      <c r="U41" s="338"/>
      <c r="V41" s="338">
        <f>$D$41*$E$41</f>
        <v>840</v>
      </c>
      <c r="W41" s="338"/>
      <c r="X41" s="338"/>
      <c r="Y41" s="338"/>
      <c r="Z41" s="338"/>
      <c r="AA41" s="338"/>
      <c r="AB41" s="338"/>
      <c r="AC41" s="338"/>
      <c r="AD41" s="338">
        <f>$D$41*$E$41</f>
        <v>840</v>
      </c>
      <c r="AE41" s="338"/>
      <c r="AF41" s="338"/>
      <c r="AG41" s="338"/>
      <c r="AH41" s="338"/>
      <c r="AI41" s="338"/>
      <c r="AJ41" s="334"/>
    </row>
    <row r="42" spans="1:36">
      <c r="A42" s="341">
        <v>12</v>
      </c>
      <c r="B42" s="342" t="s">
        <v>427</v>
      </c>
      <c r="C42" s="336" t="s">
        <v>351</v>
      </c>
      <c r="D42" s="334">
        <v>2</v>
      </c>
      <c r="E42" s="377">
        <v>2648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>
        <f>$D$42*$E$42</f>
        <v>5296</v>
      </c>
      <c r="R42" s="338"/>
      <c r="S42" s="338"/>
      <c r="T42" s="338"/>
      <c r="U42" s="338"/>
      <c r="V42" s="338"/>
      <c r="W42" s="338">
        <f>$D$42*$E$42</f>
        <v>5296</v>
      </c>
      <c r="X42" s="338"/>
      <c r="Y42" s="338"/>
      <c r="Z42" s="338"/>
      <c r="AA42" s="338"/>
      <c r="AB42" s="338"/>
      <c r="AC42" s="338">
        <f>$D$42*$E$42</f>
        <v>5296</v>
      </c>
      <c r="AD42" s="338"/>
      <c r="AE42" s="338"/>
      <c r="AF42" s="338"/>
      <c r="AG42" s="338"/>
      <c r="AH42" s="338"/>
      <c r="AI42" s="338">
        <f>$D$42*$E$42</f>
        <v>5296</v>
      </c>
      <c r="AJ42" s="334"/>
    </row>
    <row r="43" spans="1:36">
      <c r="A43" s="331" t="s">
        <v>354</v>
      </c>
      <c r="B43" s="328"/>
      <c r="C43" s="380"/>
      <c r="F43" s="395"/>
      <c r="G43" s="395"/>
      <c r="H43" s="395"/>
      <c r="I43" s="395"/>
      <c r="J43" s="395"/>
      <c r="K43" s="395"/>
      <c r="L43" s="395"/>
      <c r="M43" s="395"/>
      <c r="N43" s="395"/>
      <c r="O43" s="395"/>
      <c r="P43" s="395"/>
      <c r="Q43" s="395"/>
      <c r="R43" s="395"/>
      <c r="S43" s="395"/>
      <c r="T43" s="395"/>
      <c r="U43" s="395"/>
      <c r="V43" s="395"/>
      <c r="W43" s="395"/>
      <c r="X43" s="395"/>
      <c r="Y43" s="395"/>
      <c r="Z43" s="395"/>
      <c r="AA43" s="395"/>
      <c r="AB43" s="395"/>
      <c r="AC43" s="395"/>
      <c r="AD43" s="395"/>
      <c r="AE43" s="395"/>
      <c r="AF43" s="395"/>
      <c r="AG43" s="395"/>
      <c r="AH43" s="395"/>
      <c r="AI43" s="395"/>
      <c r="AJ43" s="395"/>
    </row>
    <row r="44" spans="1:36">
      <c r="A44" s="334">
        <v>1</v>
      </c>
      <c r="B44" s="371" t="s">
        <v>327</v>
      </c>
      <c r="C44" s="336" t="s">
        <v>355</v>
      </c>
      <c r="D44" s="334">
        <v>0.6</v>
      </c>
      <c r="E44" s="337">
        <f>VLOOKUP(B44,[9]Master!$A$6:$D$37,4,0)</f>
        <v>376.40599999999995</v>
      </c>
      <c r="F44" s="338"/>
      <c r="G44" s="338"/>
      <c r="H44" s="338"/>
      <c r="I44" s="338">
        <f>$D$44*$E$44</f>
        <v>225.84359999999995</v>
      </c>
      <c r="J44" s="338"/>
      <c r="K44" s="338"/>
      <c r="L44" s="338">
        <f>$D$44*$E$44</f>
        <v>225.84359999999995</v>
      </c>
      <c r="M44" s="338"/>
      <c r="N44" s="338"/>
      <c r="O44" s="338">
        <f>$D$44*$E$44</f>
        <v>225.84359999999995</v>
      </c>
      <c r="P44" s="338"/>
      <c r="Q44" s="338"/>
      <c r="R44" s="381"/>
      <c r="S44" s="338"/>
      <c r="T44" s="338"/>
      <c r="U44" s="338">
        <f>$D$44*$E$44</f>
        <v>225.84359999999995</v>
      </c>
      <c r="V44" s="338"/>
      <c r="W44" s="338"/>
      <c r="X44" s="338">
        <f>$D$44*$E$44</f>
        <v>225.84359999999995</v>
      </c>
      <c r="Y44" s="338"/>
      <c r="Z44" s="338"/>
      <c r="AA44" s="338">
        <f>$D$44*$E$44</f>
        <v>225.84359999999995</v>
      </c>
      <c r="AB44" s="338"/>
      <c r="AC44" s="338"/>
      <c r="AD44" s="381"/>
      <c r="AE44" s="338"/>
      <c r="AF44" s="338"/>
      <c r="AG44" s="338">
        <f>$D$44*$E$44</f>
        <v>225.84359999999995</v>
      </c>
      <c r="AH44" s="338"/>
      <c r="AI44" s="338"/>
      <c r="AJ44" s="338">
        <f>$D$44*$E$44</f>
        <v>225.84359999999995</v>
      </c>
    </row>
    <row r="45" spans="1:36">
      <c r="A45" s="334">
        <v>2</v>
      </c>
      <c r="B45" s="371" t="s">
        <v>327</v>
      </c>
      <c r="C45" s="336" t="s">
        <v>356</v>
      </c>
      <c r="D45" s="334">
        <v>0.8</v>
      </c>
      <c r="E45" s="337">
        <f>VLOOKUP(B45,[9]Master!$A$6:$D$37,4,0)</f>
        <v>376.40599999999995</v>
      </c>
      <c r="F45" s="338"/>
      <c r="G45" s="338"/>
      <c r="H45" s="338"/>
      <c r="I45" s="338"/>
      <c r="J45" s="338">
        <f>$D$45*$E$45</f>
        <v>301.12479999999999</v>
      </c>
      <c r="K45" s="338"/>
      <c r="L45" s="338"/>
      <c r="M45" s="338"/>
      <c r="N45" s="338">
        <f>$D$45*$E$45</f>
        <v>301.12479999999999</v>
      </c>
      <c r="O45" s="338"/>
      <c r="P45" s="338"/>
      <c r="Q45" s="338"/>
      <c r="R45" s="381">
        <f>$D$45*$E$45</f>
        <v>301.12479999999999</v>
      </c>
      <c r="S45" s="338"/>
      <c r="T45" s="338"/>
      <c r="U45" s="338"/>
      <c r="V45" s="338">
        <f>$D$45*$E$45</f>
        <v>301.12479999999999</v>
      </c>
      <c r="W45" s="338"/>
      <c r="X45" s="338"/>
      <c r="Y45" s="338"/>
      <c r="Z45" s="338">
        <f>$D$45*$E$45</f>
        <v>301.12479999999999</v>
      </c>
      <c r="AA45" s="338"/>
      <c r="AB45" s="338"/>
      <c r="AC45" s="338"/>
      <c r="AD45" s="381">
        <f>$D$45*$E$45</f>
        <v>301.12479999999999</v>
      </c>
      <c r="AE45" s="338"/>
      <c r="AF45" s="338"/>
      <c r="AG45" s="338"/>
      <c r="AH45" s="338">
        <f>$D$45*$E$45</f>
        <v>301.12479999999999</v>
      </c>
      <c r="AI45" s="338"/>
      <c r="AJ45" s="338"/>
    </row>
    <row r="46" spans="1:36">
      <c r="A46" s="334">
        <v>3</v>
      </c>
      <c r="B46" s="371" t="s">
        <v>327</v>
      </c>
      <c r="C46" s="336" t="s">
        <v>357</v>
      </c>
      <c r="D46" s="382">
        <v>1</v>
      </c>
      <c r="E46" s="337">
        <f>VLOOKUP(B46,[9]Master!$A$6:$D$37,4,0)</f>
        <v>376.40599999999995</v>
      </c>
      <c r="F46" s="338"/>
      <c r="G46" s="338"/>
      <c r="H46" s="338"/>
      <c r="I46" s="338"/>
      <c r="J46" s="338"/>
      <c r="K46" s="338"/>
      <c r="L46" s="338">
        <f>$D$46*$E$46</f>
        <v>376.40599999999995</v>
      </c>
      <c r="M46" s="338"/>
      <c r="N46" s="338"/>
      <c r="O46" s="338"/>
      <c r="P46" s="338"/>
      <c r="Q46" s="338"/>
      <c r="R46" s="338">
        <f>$D$46*$E$46</f>
        <v>376.40599999999995</v>
      </c>
      <c r="S46" s="338"/>
      <c r="T46" s="338"/>
      <c r="U46" s="338"/>
      <c r="V46" s="338"/>
      <c r="W46" s="338"/>
      <c r="X46" s="338">
        <f>$D$46*$E$46</f>
        <v>376.40599999999995</v>
      </c>
      <c r="Y46" s="338"/>
      <c r="Z46" s="338"/>
      <c r="AA46" s="338"/>
      <c r="AB46" s="338"/>
      <c r="AC46" s="338"/>
      <c r="AD46" s="338">
        <f>$D$46*$E$46</f>
        <v>376.40599999999995</v>
      </c>
      <c r="AE46" s="338"/>
      <c r="AF46" s="338"/>
      <c r="AG46" s="338"/>
      <c r="AH46" s="338"/>
      <c r="AI46" s="338"/>
      <c r="AJ46" s="338">
        <f>$D$46*$E$46</f>
        <v>376.40599999999995</v>
      </c>
    </row>
    <row r="47" spans="1:36">
      <c r="A47" s="334">
        <v>4</v>
      </c>
      <c r="B47" s="371" t="s">
        <v>327</v>
      </c>
      <c r="C47" s="336" t="s">
        <v>358</v>
      </c>
      <c r="D47" s="334">
        <v>0.2</v>
      </c>
      <c r="E47" s="337">
        <f>VLOOKUP(B47,[9]Master!$A$6:$D$37,4,0)</f>
        <v>376.40599999999995</v>
      </c>
      <c r="F47" s="338"/>
      <c r="G47" s="338"/>
      <c r="H47" s="338"/>
      <c r="I47" s="338"/>
      <c r="J47" s="338"/>
      <c r="K47" s="338"/>
      <c r="L47" s="338">
        <f>$E$47*$D$47</f>
        <v>75.281199999999998</v>
      </c>
      <c r="M47" s="338"/>
      <c r="N47" s="338"/>
      <c r="O47" s="338"/>
      <c r="P47" s="338"/>
      <c r="Q47" s="338"/>
      <c r="R47" s="338">
        <f>$E$47*$D$47</f>
        <v>75.281199999999998</v>
      </c>
      <c r="S47" s="338"/>
      <c r="T47" s="338"/>
      <c r="U47" s="338"/>
      <c r="V47" s="338"/>
      <c r="W47" s="338"/>
      <c r="X47" s="338">
        <f>$E$47*$D$47</f>
        <v>75.281199999999998</v>
      </c>
      <c r="Y47" s="338"/>
      <c r="Z47" s="338"/>
      <c r="AA47" s="338"/>
      <c r="AB47" s="338"/>
      <c r="AC47" s="338"/>
      <c r="AD47" s="338">
        <f>$E$47*$D$47</f>
        <v>75.281199999999998</v>
      </c>
      <c r="AE47" s="338"/>
      <c r="AF47" s="338"/>
      <c r="AG47" s="338"/>
      <c r="AH47" s="338"/>
      <c r="AI47" s="338"/>
      <c r="AJ47" s="338">
        <f>$E$47*$D$47</f>
        <v>75.281199999999998</v>
      </c>
    </row>
    <row r="48" spans="1:36">
      <c r="A48" s="334">
        <v>5</v>
      </c>
      <c r="B48" s="371" t="s">
        <v>327</v>
      </c>
      <c r="C48" s="336" t="s">
        <v>359</v>
      </c>
      <c r="D48" s="334">
        <v>4.3</v>
      </c>
      <c r="E48" s="337">
        <f>VLOOKUP(B48,[9]Master!$A$6:$D$37,4,0)</f>
        <v>376.40599999999995</v>
      </c>
      <c r="F48" s="338"/>
      <c r="G48" s="338"/>
      <c r="H48" s="338"/>
      <c r="I48" s="338"/>
      <c r="J48" s="338"/>
      <c r="K48" s="338">
        <f>$D$48*$E$48</f>
        <v>1618.5457999999996</v>
      </c>
      <c r="L48" s="338"/>
      <c r="M48" s="338"/>
      <c r="N48" s="338"/>
      <c r="O48" s="338"/>
      <c r="P48" s="338">
        <f>$D$48*$E$48</f>
        <v>1618.5457999999996</v>
      </c>
      <c r="Q48" s="338"/>
      <c r="R48" s="338"/>
      <c r="S48" s="338"/>
      <c r="T48" s="338"/>
      <c r="U48" s="338">
        <f>$D$48*$E$48</f>
        <v>1618.5457999999996</v>
      </c>
      <c r="V48" s="338"/>
      <c r="W48" s="338"/>
      <c r="X48" s="338"/>
      <c r="Y48" s="338"/>
      <c r="Z48" s="338">
        <f>$D$48*$E$48</f>
        <v>1618.5457999999996</v>
      </c>
      <c r="AA48" s="338"/>
      <c r="AB48" s="338"/>
      <c r="AC48" s="338"/>
      <c r="AD48" s="338"/>
      <c r="AE48" s="338">
        <f>$D$48*$E$48</f>
        <v>1618.5457999999996</v>
      </c>
      <c r="AF48" s="338"/>
      <c r="AG48" s="338"/>
      <c r="AH48" s="338"/>
      <c r="AI48" s="338"/>
      <c r="AJ48" s="338">
        <f>$D$48*$E$48</f>
        <v>1618.5457999999996</v>
      </c>
    </row>
    <row r="49" spans="1:37">
      <c r="A49" s="334">
        <v>6</v>
      </c>
      <c r="B49" s="371" t="s">
        <v>327</v>
      </c>
      <c r="C49" s="336" t="s">
        <v>360</v>
      </c>
      <c r="D49" s="334">
        <v>1.5</v>
      </c>
      <c r="E49" s="337">
        <f>VLOOKUP(B49,[9]Master!$A$6:$D$37,4,0)</f>
        <v>376.40599999999995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>
        <f>$D$49*$E$49</f>
        <v>564.60899999999992</v>
      </c>
      <c r="R49" s="338"/>
      <c r="S49" s="338"/>
      <c r="T49" s="338"/>
      <c r="U49" s="338"/>
      <c r="V49" s="338"/>
      <c r="W49" s="338">
        <f>$D$49*$E$49</f>
        <v>564.60899999999992</v>
      </c>
      <c r="X49" s="338"/>
      <c r="Y49" s="338"/>
      <c r="Z49" s="338"/>
      <c r="AA49" s="338"/>
      <c r="AB49" s="338"/>
      <c r="AC49" s="338">
        <f>$D$49*$E$49</f>
        <v>564.60899999999992</v>
      </c>
      <c r="AD49" s="338"/>
      <c r="AE49" s="338"/>
      <c r="AF49" s="338"/>
      <c r="AG49" s="338"/>
      <c r="AH49" s="338"/>
      <c r="AI49" s="338">
        <f>$D$49*$E$49</f>
        <v>564.60899999999992</v>
      </c>
      <c r="AJ49" s="334"/>
    </row>
    <row r="50" spans="1:37">
      <c r="A50" s="334">
        <v>7</v>
      </c>
      <c r="B50" s="371" t="s">
        <v>327</v>
      </c>
      <c r="C50" s="336" t="s">
        <v>362</v>
      </c>
      <c r="D50" s="334">
        <v>0.4</v>
      </c>
      <c r="E50" s="337">
        <f>VLOOKUP(B50,[9]Master!$A$6:$D$37,4,0)</f>
        <v>376.40599999999995</v>
      </c>
      <c r="F50" s="338"/>
      <c r="G50" s="338"/>
      <c r="H50" s="338"/>
      <c r="I50" s="338"/>
      <c r="J50" s="338"/>
      <c r="K50" s="338"/>
      <c r="L50" s="338"/>
      <c r="M50" s="338"/>
      <c r="N50" s="338">
        <f>$D$50*$E$50</f>
        <v>150.5624</v>
      </c>
      <c r="O50" s="338"/>
      <c r="P50" s="338"/>
      <c r="Q50" s="338"/>
      <c r="R50" s="338"/>
      <c r="S50" s="338"/>
      <c r="T50" s="338"/>
      <c r="U50" s="338"/>
      <c r="V50" s="338">
        <f>$D$50*$E$50</f>
        <v>150.5624</v>
      </c>
      <c r="W50" s="338"/>
      <c r="X50" s="338"/>
      <c r="Y50" s="338"/>
      <c r="Z50" s="338"/>
      <c r="AA50" s="338"/>
      <c r="AB50" s="338"/>
      <c r="AC50" s="338"/>
      <c r="AD50" s="338">
        <f>$D$50*$E$50</f>
        <v>150.5624</v>
      </c>
      <c r="AE50" s="338"/>
      <c r="AF50" s="338"/>
      <c r="AG50" s="338"/>
      <c r="AH50" s="338"/>
      <c r="AI50" s="338"/>
      <c r="AJ50" s="334"/>
    </row>
    <row r="51" spans="1:37">
      <c r="A51" s="334">
        <v>8</v>
      </c>
      <c r="B51" s="371" t="s">
        <v>327</v>
      </c>
      <c r="C51" s="336" t="s">
        <v>361</v>
      </c>
      <c r="D51" s="334">
        <v>0.4</v>
      </c>
      <c r="E51" s="337">
        <f>VLOOKUP(B51,[9]Master!$A$6:$D$37,4,0)</f>
        <v>376.40599999999995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>
        <f>$D$51*$E$51</f>
        <v>150.5624</v>
      </c>
      <c r="R51" s="338"/>
      <c r="S51" s="338"/>
      <c r="T51" s="338"/>
      <c r="U51" s="338"/>
      <c r="V51" s="338"/>
      <c r="W51" s="338">
        <f>$D$51*$E$51</f>
        <v>150.5624</v>
      </c>
      <c r="X51" s="338"/>
      <c r="Y51" s="338"/>
      <c r="Z51" s="338"/>
      <c r="AA51" s="338"/>
      <c r="AB51" s="338"/>
      <c r="AC51" s="338">
        <f>$D$51*$E$51</f>
        <v>150.5624</v>
      </c>
      <c r="AD51" s="338"/>
      <c r="AE51" s="338"/>
      <c r="AF51" s="338"/>
      <c r="AG51" s="338"/>
      <c r="AH51" s="338"/>
      <c r="AI51" s="338">
        <f>$D$51*$E$51</f>
        <v>150.5624</v>
      </c>
      <c r="AJ51" s="338"/>
    </row>
    <row r="52" spans="1:37">
      <c r="C52" s="324"/>
      <c r="D52" s="349"/>
      <c r="E52" s="349"/>
      <c r="F52" s="396">
        <f>SUM(F44:F51)</f>
        <v>0</v>
      </c>
      <c r="G52" s="396">
        <f t="shared" ref="G52:AI52" si="9">SUM(G44:G51)</f>
        <v>0</v>
      </c>
      <c r="H52" s="396">
        <f t="shared" si="9"/>
        <v>0</v>
      </c>
      <c r="I52" s="396">
        <f t="shared" si="9"/>
        <v>225.84359999999995</v>
      </c>
      <c r="J52" s="396">
        <f t="shared" si="9"/>
        <v>301.12479999999999</v>
      </c>
      <c r="K52" s="396">
        <f t="shared" si="9"/>
        <v>1618.5457999999996</v>
      </c>
      <c r="L52" s="396">
        <f t="shared" si="9"/>
        <v>677.53079999999989</v>
      </c>
      <c r="M52" s="396">
        <f t="shared" si="9"/>
        <v>0</v>
      </c>
      <c r="N52" s="396">
        <f t="shared" si="9"/>
        <v>451.68719999999996</v>
      </c>
      <c r="O52" s="396">
        <f t="shared" si="9"/>
        <v>225.84359999999995</v>
      </c>
      <c r="P52" s="396">
        <f t="shared" si="9"/>
        <v>1618.5457999999996</v>
      </c>
      <c r="Q52" s="396">
        <f t="shared" si="9"/>
        <v>715.17139999999995</v>
      </c>
      <c r="R52" s="396">
        <f t="shared" si="9"/>
        <v>752.81200000000001</v>
      </c>
      <c r="S52" s="396">
        <f t="shared" si="9"/>
        <v>0</v>
      </c>
      <c r="T52" s="396">
        <f t="shared" si="9"/>
        <v>0</v>
      </c>
      <c r="U52" s="396">
        <f t="shared" si="9"/>
        <v>1844.3893999999996</v>
      </c>
      <c r="V52" s="396">
        <f t="shared" si="9"/>
        <v>451.68719999999996</v>
      </c>
      <c r="W52" s="396">
        <f t="shared" si="9"/>
        <v>715.17139999999995</v>
      </c>
      <c r="X52" s="396">
        <f t="shared" si="9"/>
        <v>677.53079999999989</v>
      </c>
      <c r="Y52" s="396">
        <f t="shared" si="9"/>
        <v>0</v>
      </c>
      <c r="Z52" s="396">
        <f t="shared" si="9"/>
        <v>1919.6705999999997</v>
      </c>
      <c r="AA52" s="396">
        <f t="shared" si="9"/>
        <v>225.84359999999995</v>
      </c>
      <c r="AB52" s="396">
        <f t="shared" si="9"/>
        <v>0</v>
      </c>
      <c r="AC52" s="396">
        <f t="shared" si="9"/>
        <v>715.17139999999995</v>
      </c>
      <c r="AD52" s="396">
        <f t="shared" si="9"/>
        <v>903.37440000000004</v>
      </c>
      <c r="AE52" s="396">
        <f t="shared" si="9"/>
        <v>1618.5457999999996</v>
      </c>
      <c r="AF52" s="396">
        <f t="shared" si="9"/>
        <v>0</v>
      </c>
      <c r="AG52" s="396">
        <f t="shared" si="9"/>
        <v>225.84359999999995</v>
      </c>
      <c r="AH52" s="396">
        <f t="shared" si="9"/>
        <v>301.12479999999999</v>
      </c>
      <c r="AI52" s="396">
        <f t="shared" si="9"/>
        <v>715.17139999999995</v>
      </c>
      <c r="AJ52" s="396">
        <f>SUM(AJ44:AJ51)</f>
        <v>2296.0765999999994</v>
      </c>
    </row>
    <row r="53" spans="1:37" ht="18.75">
      <c r="B53" s="352" t="s">
        <v>363</v>
      </c>
      <c r="C53" s="353" t="s">
        <v>364</v>
      </c>
      <c r="D53" s="328"/>
      <c r="E53" s="321"/>
      <c r="F53" s="355">
        <f>SUM(F31:F51)</f>
        <v>0</v>
      </c>
      <c r="G53" s="355">
        <f t="shared" ref="G53:AJ53" si="10">SUM(G31:G51)</f>
        <v>0</v>
      </c>
      <c r="H53" s="355">
        <f t="shared" si="10"/>
        <v>0</v>
      </c>
      <c r="I53" s="355">
        <f t="shared" si="10"/>
        <v>2959.3436000000002</v>
      </c>
      <c r="J53" s="355">
        <f t="shared" si="10"/>
        <v>3919.1248000000001</v>
      </c>
      <c r="K53" s="355">
        <f t="shared" si="10"/>
        <v>13922.5458</v>
      </c>
      <c r="L53" s="355">
        <f t="shared" si="10"/>
        <v>9098.0307999999986</v>
      </c>
      <c r="M53" s="355">
        <f t="shared" si="10"/>
        <v>0</v>
      </c>
      <c r="N53" s="355">
        <f t="shared" si="10"/>
        <v>4909.6871999999994</v>
      </c>
      <c r="O53" s="355">
        <f t="shared" si="10"/>
        <v>2959.3436000000002</v>
      </c>
      <c r="P53" s="355">
        <f t="shared" si="10"/>
        <v>13922.5458</v>
      </c>
      <c r="Q53" s="355">
        <f t="shared" si="10"/>
        <v>14151.171400000001</v>
      </c>
      <c r="R53" s="355">
        <f t="shared" si="10"/>
        <v>12791.312</v>
      </c>
      <c r="S53" s="355">
        <f t="shared" si="10"/>
        <v>0</v>
      </c>
      <c r="T53" s="355">
        <f t="shared" si="10"/>
        <v>0</v>
      </c>
      <c r="U53" s="355">
        <f t="shared" si="10"/>
        <v>16881.8894</v>
      </c>
      <c r="V53" s="355">
        <f t="shared" si="10"/>
        <v>4909.6871999999994</v>
      </c>
      <c r="W53" s="355">
        <f t="shared" si="10"/>
        <v>14151.171400000001</v>
      </c>
      <c r="X53" s="355">
        <f t="shared" si="10"/>
        <v>9098.0307999999986</v>
      </c>
      <c r="Y53" s="355">
        <f t="shared" si="10"/>
        <v>0</v>
      </c>
      <c r="Z53" s="355">
        <f t="shared" si="10"/>
        <v>17841.670599999998</v>
      </c>
      <c r="AA53" s="355">
        <f t="shared" si="10"/>
        <v>2959.3436000000002</v>
      </c>
      <c r="AB53" s="355">
        <f t="shared" si="10"/>
        <v>0</v>
      </c>
      <c r="AC53" s="355">
        <f t="shared" si="10"/>
        <v>14151.171400000001</v>
      </c>
      <c r="AD53" s="355">
        <f t="shared" si="10"/>
        <v>13781.874400000001</v>
      </c>
      <c r="AE53" s="355">
        <f t="shared" si="10"/>
        <v>13922.5458</v>
      </c>
      <c r="AF53" s="355">
        <f t="shared" si="10"/>
        <v>0</v>
      </c>
      <c r="AG53" s="355">
        <f t="shared" si="10"/>
        <v>2959.3436000000002</v>
      </c>
      <c r="AH53" s="355">
        <f t="shared" si="10"/>
        <v>3919.1248000000001</v>
      </c>
      <c r="AI53" s="355">
        <f t="shared" si="10"/>
        <v>14151.171400000001</v>
      </c>
      <c r="AJ53" s="355">
        <f t="shared" si="10"/>
        <v>23020.5766</v>
      </c>
      <c r="AK53" s="385"/>
    </row>
    <row r="54" spans="1:37">
      <c r="C54" s="324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</row>
    <row r="55" spans="1:37">
      <c r="B55" s="365" t="s">
        <v>365</v>
      </c>
      <c r="C55" s="366" t="s">
        <v>366</v>
      </c>
      <c r="F55" s="367">
        <f t="shared" ref="F55:AJ55" si="11">F26+F53</f>
        <v>0</v>
      </c>
      <c r="G55" s="367">
        <f t="shared" si="11"/>
        <v>2772.3743999999997</v>
      </c>
      <c r="H55" s="367">
        <f t="shared" si="11"/>
        <v>2772.3743999999997</v>
      </c>
      <c r="I55" s="367">
        <f t="shared" si="11"/>
        <v>7260.3519999999999</v>
      </c>
      <c r="J55" s="367">
        <f t="shared" si="11"/>
        <v>8569.2572</v>
      </c>
      <c r="K55" s="367">
        <f t="shared" si="11"/>
        <v>17891.554199999999</v>
      </c>
      <c r="L55" s="367">
        <f t="shared" si="11"/>
        <v>13399.039199999999</v>
      </c>
      <c r="M55" s="367">
        <f t="shared" si="11"/>
        <v>3969.0083999999997</v>
      </c>
      <c r="N55" s="367">
        <f t="shared" si="11"/>
        <v>9559.8195999999989</v>
      </c>
      <c r="O55" s="367">
        <f t="shared" si="11"/>
        <v>7260.3519999999999</v>
      </c>
      <c r="P55" s="367">
        <f t="shared" si="11"/>
        <v>17891.554199999999</v>
      </c>
      <c r="Q55" s="367">
        <f t="shared" si="11"/>
        <v>18120.179800000002</v>
      </c>
      <c r="R55" s="367">
        <f t="shared" si="11"/>
        <v>17773.4444</v>
      </c>
      <c r="S55" s="367">
        <f t="shared" si="11"/>
        <v>3969.0083999999997</v>
      </c>
      <c r="T55" s="367">
        <f t="shared" si="11"/>
        <v>3969.0083999999997</v>
      </c>
      <c r="U55" s="367">
        <f t="shared" si="11"/>
        <v>21182.897799999999</v>
      </c>
      <c r="V55" s="367">
        <f t="shared" si="11"/>
        <v>11125.0196</v>
      </c>
      <c r="W55" s="367">
        <f t="shared" si="11"/>
        <v>18120.179800000002</v>
      </c>
      <c r="X55" s="367">
        <f t="shared" si="11"/>
        <v>13399.039199999999</v>
      </c>
      <c r="Y55" s="367">
        <f t="shared" si="11"/>
        <v>3969.0083999999997</v>
      </c>
      <c r="Z55" s="367">
        <f t="shared" si="11"/>
        <v>71220.303</v>
      </c>
      <c r="AA55" s="367">
        <f t="shared" si="11"/>
        <v>7260.3519999999999</v>
      </c>
      <c r="AB55" s="367">
        <f t="shared" si="11"/>
        <v>3969.0083999999997</v>
      </c>
      <c r="AC55" s="367">
        <f t="shared" si="11"/>
        <v>18120.179800000002</v>
      </c>
      <c r="AD55" s="367">
        <f t="shared" si="11"/>
        <v>20329.2068</v>
      </c>
      <c r="AE55" s="367">
        <f t="shared" si="11"/>
        <v>17891.554199999999</v>
      </c>
      <c r="AF55" s="367">
        <f t="shared" si="11"/>
        <v>3969.0083999999997</v>
      </c>
      <c r="AG55" s="367">
        <f t="shared" si="11"/>
        <v>7260.3519999999999</v>
      </c>
      <c r="AH55" s="367">
        <f t="shared" si="11"/>
        <v>8569.2572</v>
      </c>
      <c r="AI55" s="367">
        <f t="shared" si="11"/>
        <v>18120.179800000002</v>
      </c>
      <c r="AJ55" s="367">
        <f t="shared" si="11"/>
        <v>27321.584999999999</v>
      </c>
    </row>
    <row r="56" spans="1:37">
      <c r="C56" s="368" t="s">
        <v>323</v>
      </c>
      <c r="P56" s="369">
        <f>SUM(F55:P55)/P4</f>
        <v>0.91345685599999993</v>
      </c>
      <c r="Z56" s="369">
        <f>SUM(F55:Z55)/Z4</f>
        <v>1.3709688719999999</v>
      </c>
      <c r="AJ56" s="369">
        <f>SUM(F55:AJ55)/AJ4</f>
        <v>1.3566815266666665</v>
      </c>
    </row>
    <row r="59" spans="1:37">
      <c r="A59" s="331" t="s">
        <v>367</v>
      </c>
    </row>
    <row r="60" spans="1:37">
      <c r="C60" s="336" t="s">
        <v>368</v>
      </c>
      <c r="D60" s="334">
        <v>5</v>
      </c>
      <c r="E60" s="377">
        <v>5620</v>
      </c>
      <c r="F60" s="338"/>
      <c r="G60" s="338"/>
      <c r="H60" s="338"/>
      <c r="I60" s="338"/>
      <c r="J60" s="338"/>
      <c r="K60" s="338"/>
      <c r="L60" s="338">
        <f>$D$60*$E$60</f>
        <v>28100</v>
      </c>
      <c r="M60" s="338"/>
      <c r="N60" s="338"/>
      <c r="O60" s="338"/>
      <c r="P60" s="338"/>
      <c r="Q60" s="338"/>
      <c r="R60" s="338">
        <f>$D$60*$E$60</f>
        <v>28100</v>
      </c>
      <c r="S60" s="338"/>
      <c r="T60" s="338"/>
      <c r="U60" s="338"/>
      <c r="V60" s="338"/>
      <c r="W60" s="338"/>
      <c r="X60" s="338">
        <f>$D$60*$E$60</f>
        <v>28100</v>
      </c>
      <c r="Y60" s="338"/>
      <c r="Z60" s="338"/>
      <c r="AA60" s="338"/>
      <c r="AB60" s="338"/>
      <c r="AC60" s="338"/>
      <c r="AD60" s="338">
        <f>$D$60*$E$60</f>
        <v>28100</v>
      </c>
      <c r="AE60" s="338"/>
      <c r="AF60" s="338"/>
      <c r="AG60" s="338"/>
      <c r="AH60" s="338"/>
      <c r="AI60" s="338"/>
      <c r="AJ60" s="338">
        <f>$D$60*$E$60</f>
        <v>28100</v>
      </c>
    </row>
    <row r="61" spans="1:37">
      <c r="C61" s="336" t="s">
        <v>369</v>
      </c>
      <c r="D61" s="334">
        <v>1</v>
      </c>
      <c r="E61" s="377">
        <v>4659</v>
      </c>
      <c r="F61" s="338"/>
      <c r="G61" s="338"/>
      <c r="H61" s="338"/>
      <c r="I61" s="338"/>
      <c r="J61" s="338"/>
      <c r="K61" s="338"/>
      <c r="L61" s="338"/>
      <c r="M61" s="338"/>
      <c r="N61" s="338"/>
      <c r="O61" s="338"/>
      <c r="P61" s="338">
        <f>$D$61*$E$61</f>
        <v>4659</v>
      </c>
      <c r="Q61" s="338"/>
      <c r="R61" s="338"/>
      <c r="S61" s="338"/>
      <c r="T61" s="338"/>
      <c r="U61" s="338"/>
      <c r="V61" s="338"/>
      <c r="W61" s="338"/>
      <c r="X61" s="338"/>
      <c r="Y61" s="338"/>
      <c r="Z61" s="338">
        <f>$D$61*$E$61</f>
        <v>4659</v>
      </c>
      <c r="AA61" s="338"/>
      <c r="AB61" s="338"/>
      <c r="AC61" s="338"/>
      <c r="AD61" s="338"/>
      <c r="AE61" s="338"/>
      <c r="AF61" s="338"/>
      <c r="AG61" s="338"/>
      <c r="AH61" s="338"/>
      <c r="AI61" s="338"/>
      <c r="AJ61" s="338">
        <f>$D$61*$E$61</f>
        <v>4659</v>
      </c>
    </row>
    <row r="63" spans="1:37">
      <c r="B63" s="365" t="s">
        <v>370</v>
      </c>
      <c r="C63" s="366" t="s">
        <v>371</v>
      </c>
      <c r="F63" s="367">
        <f t="shared" ref="F63:AJ63" si="12">F55+F60+F61</f>
        <v>0</v>
      </c>
      <c r="G63" s="367">
        <f t="shared" si="12"/>
        <v>2772.3743999999997</v>
      </c>
      <c r="H63" s="367">
        <f t="shared" si="12"/>
        <v>2772.3743999999997</v>
      </c>
      <c r="I63" s="367">
        <f t="shared" si="12"/>
        <v>7260.3519999999999</v>
      </c>
      <c r="J63" s="367">
        <f t="shared" si="12"/>
        <v>8569.2572</v>
      </c>
      <c r="K63" s="367">
        <f t="shared" si="12"/>
        <v>17891.554199999999</v>
      </c>
      <c r="L63" s="367">
        <f t="shared" si="12"/>
        <v>41499.039199999999</v>
      </c>
      <c r="M63" s="367">
        <f t="shared" si="12"/>
        <v>3969.0083999999997</v>
      </c>
      <c r="N63" s="367">
        <f t="shared" si="12"/>
        <v>9559.8195999999989</v>
      </c>
      <c r="O63" s="367">
        <f t="shared" si="12"/>
        <v>7260.3519999999999</v>
      </c>
      <c r="P63" s="367">
        <f t="shared" si="12"/>
        <v>22550.554199999999</v>
      </c>
      <c r="Q63" s="367">
        <f t="shared" si="12"/>
        <v>18120.179800000002</v>
      </c>
      <c r="R63" s="367">
        <f t="shared" si="12"/>
        <v>45873.4444</v>
      </c>
      <c r="S63" s="367">
        <f t="shared" si="12"/>
        <v>3969.0083999999997</v>
      </c>
      <c r="T63" s="367">
        <f t="shared" si="12"/>
        <v>3969.0083999999997</v>
      </c>
      <c r="U63" s="367">
        <f t="shared" si="12"/>
        <v>21182.897799999999</v>
      </c>
      <c r="V63" s="367">
        <f t="shared" si="12"/>
        <v>11125.0196</v>
      </c>
      <c r="W63" s="367">
        <f t="shared" si="12"/>
        <v>18120.179800000002</v>
      </c>
      <c r="X63" s="367">
        <f t="shared" si="12"/>
        <v>41499.039199999999</v>
      </c>
      <c r="Y63" s="367">
        <f t="shared" si="12"/>
        <v>3969.0083999999997</v>
      </c>
      <c r="Z63" s="367">
        <f t="shared" si="12"/>
        <v>75879.303</v>
      </c>
      <c r="AA63" s="367">
        <f t="shared" si="12"/>
        <v>7260.3519999999999</v>
      </c>
      <c r="AB63" s="367">
        <f t="shared" si="12"/>
        <v>3969.0083999999997</v>
      </c>
      <c r="AC63" s="367">
        <f t="shared" si="12"/>
        <v>18120.179800000002</v>
      </c>
      <c r="AD63" s="367">
        <f t="shared" si="12"/>
        <v>48429.2068</v>
      </c>
      <c r="AE63" s="367">
        <f t="shared" si="12"/>
        <v>17891.554199999999</v>
      </c>
      <c r="AF63" s="367">
        <f t="shared" si="12"/>
        <v>3969.0083999999997</v>
      </c>
      <c r="AG63" s="367">
        <f t="shared" si="12"/>
        <v>7260.3519999999999</v>
      </c>
      <c r="AH63" s="367">
        <f t="shared" si="12"/>
        <v>8569.2572</v>
      </c>
      <c r="AI63" s="367">
        <f t="shared" si="12"/>
        <v>18120.179800000002</v>
      </c>
      <c r="AJ63" s="367">
        <f t="shared" si="12"/>
        <v>60080.584999999999</v>
      </c>
    </row>
    <row r="64" spans="1:37">
      <c r="C64" s="368" t="s">
        <v>323</v>
      </c>
      <c r="P64" s="369">
        <f>SUM(F63:P63)/P4</f>
        <v>1.2410468559999999</v>
      </c>
      <c r="Z64" s="369">
        <f>SUM(F63:Z63)/Z4</f>
        <v>1.8390588720000001</v>
      </c>
      <c r="AJ64" s="369">
        <f>SUM(F63:AJ63)/AJ4</f>
        <v>1.8716048599999999</v>
      </c>
    </row>
  </sheetData>
  <protectedRanges>
    <protectedRange sqref="E23:E24 E44:E51 E6:E14" name="Range1_2"/>
  </protectedRanges>
  <mergeCells count="1">
    <mergeCell ref="F3:AJ3"/>
  </mergeCells>
  <pageMargins left="0.70866141732283472" right="0.70866141732283472" top="0.74803149606299213" bottom="0.74803149606299213" header="0.31496062992125984" footer="0.31496062992125984"/>
  <pageSetup paperSize="8" scale="3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37"/>
  <sheetViews>
    <sheetView showGridLines="0" zoomScale="70" zoomScaleNormal="75" workbookViewId="0">
      <pane ySplit="4" topLeftCell="A5" activePane="bottomLeft" state="frozen"/>
      <selection pane="bottomLeft" activeCell="E7" sqref="E7"/>
    </sheetView>
  </sheetViews>
  <sheetFormatPr defaultColWidth="9.140625" defaultRowHeight="18"/>
  <cols>
    <col min="1" max="1" width="5.85546875" style="5" customWidth="1"/>
    <col min="2" max="2" width="16.140625" style="5" customWidth="1"/>
    <col min="3" max="3" width="36.85546875" style="5" bestFit="1" customWidth="1"/>
    <col min="4" max="4" width="15.7109375" style="5" customWidth="1"/>
    <col min="5" max="6" width="13.85546875" style="5" customWidth="1"/>
    <col min="7" max="12" width="15.7109375" style="5" customWidth="1"/>
    <col min="13" max="15" width="14.85546875" style="5" bestFit="1" customWidth="1"/>
    <col min="16" max="16" width="15.85546875" style="5" bestFit="1" customWidth="1"/>
    <col min="17" max="16384" width="9.140625" style="5"/>
  </cols>
  <sheetData>
    <row r="1" spans="1:46" ht="45" customHeight="1">
      <c r="A1" s="1352" t="s">
        <v>528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</row>
    <row r="2" spans="1:46" ht="20.100000000000001" customHeight="1"/>
    <row r="3" spans="1:46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64</v>
      </c>
      <c r="F3" s="910"/>
      <c r="G3" s="1371" t="s">
        <v>268</v>
      </c>
      <c r="H3" s="1372"/>
      <c r="I3" s="1372"/>
      <c r="J3" s="1372"/>
      <c r="K3" s="1372"/>
      <c r="L3" s="1372"/>
    </row>
    <row r="4" spans="1:46" ht="39.950000000000003" customHeight="1">
      <c r="A4" s="1351"/>
      <c r="B4" s="1351"/>
      <c r="C4" s="1351"/>
      <c r="D4" s="1363"/>
      <c r="E4" s="1363"/>
      <c r="F4" s="911">
        <v>1000</v>
      </c>
      <c r="G4" s="912">
        <v>10000</v>
      </c>
      <c r="H4" s="912">
        <v>20000</v>
      </c>
      <c r="I4" s="912">
        <v>30000</v>
      </c>
      <c r="J4" s="912">
        <v>40000</v>
      </c>
      <c r="K4" s="912">
        <v>50000</v>
      </c>
      <c r="L4" s="912">
        <v>60000</v>
      </c>
      <c r="M4" s="912">
        <v>70000</v>
      </c>
      <c r="N4" s="912">
        <v>80000</v>
      </c>
      <c r="O4" s="912">
        <v>90000</v>
      </c>
      <c r="P4" s="912">
        <v>100000</v>
      </c>
      <c r="Q4" s="913"/>
    </row>
    <row r="5" spans="1:46" ht="35.1" customHeight="1">
      <c r="A5" s="3">
        <v>1</v>
      </c>
      <c r="B5" s="28" t="s">
        <v>163</v>
      </c>
      <c r="C5" s="1" t="s">
        <v>632</v>
      </c>
      <c r="D5" s="3">
        <v>2.9</v>
      </c>
      <c r="E5" s="25">
        <f>VLOOKUP(B5,MRP!$A:$B,2,0)</f>
        <v>325</v>
      </c>
      <c r="F5" s="25"/>
      <c r="G5" s="16">
        <f t="shared" ref="G5:P5" si="0">$E$5*$D$5</f>
        <v>942.5</v>
      </c>
      <c r="H5" s="16">
        <f t="shared" si="0"/>
        <v>942.5</v>
      </c>
      <c r="I5" s="16">
        <f t="shared" si="0"/>
        <v>942.5</v>
      </c>
      <c r="J5" s="16">
        <f t="shared" si="0"/>
        <v>942.5</v>
      </c>
      <c r="K5" s="16">
        <f t="shared" si="0"/>
        <v>942.5</v>
      </c>
      <c r="L5" s="16">
        <f t="shared" si="0"/>
        <v>942.5</v>
      </c>
      <c r="M5" s="16">
        <f t="shared" si="0"/>
        <v>942.5</v>
      </c>
      <c r="N5" s="16">
        <f t="shared" si="0"/>
        <v>942.5</v>
      </c>
      <c r="O5" s="16">
        <f t="shared" si="0"/>
        <v>942.5</v>
      </c>
      <c r="P5" s="16">
        <f t="shared" si="0"/>
        <v>942.5</v>
      </c>
    </row>
    <row r="6" spans="1:46" ht="35.1" customHeight="1">
      <c r="A6" s="3">
        <v>2</v>
      </c>
      <c r="B6" s="28" t="s">
        <v>61</v>
      </c>
      <c r="C6" s="1" t="s">
        <v>16</v>
      </c>
      <c r="D6" s="3">
        <v>1</v>
      </c>
      <c r="E6" s="25">
        <f>VLOOKUP(B6,MRP!$A:$B,2,0)</f>
        <v>301</v>
      </c>
      <c r="F6" s="25"/>
      <c r="G6" s="136">
        <f t="shared" ref="G6:P6" si="1">$E$6*$D$6</f>
        <v>301</v>
      </c>
      <c r="H6" s="136">
        <f t="shared" si="1"/>
        <v>301</v>
      </c>
      <c r="I6" s="136">
        <f t="shared" si="1"/>
        <v>301</v>
      </c>
      <c r="J6" s="136">
        <f t="shared" si="1"/>
        <v>301</v>
      </c>
      <c r="K6" s="136">
        <f t="shared" si="1"/>
        <v>301</v>
      </c>
      <c r="L6" s="136">
        <f t="shared" si="1"/>
        <v>301</v>
      </c>
      <c r="M6" s="136">
        <f t="shared" si="1"/>
        <v>301</v>
      </c>
      <c r="N6" s="136">
        <f t="shared" si="1"/>
        <v>301</v>
      </c>
      <c r="O6" s="136">
        <f t="shared" si="1"/>
        <v>301</v>
      </c>
      <c r="P6" s="136">
        <f t="shared" si="1"/>
        <v>301</v>
      </c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</row>
    <row r="7" spans="1:46" s="41" customFormat="1" ht="35.1" customHeight="1">
      <c r="A7" s="40">
        <v>3</v>
      </c>
      <c r="B7" s="9" t="s">
        <v>165</v>
      </c>
      <c r="C7" s="1" t="s">
        <v>18</v>
      </c>
      <c r="D7" s="3">
        <v>1</v>
      </c>
      <c r="E7" s="25">
        <f>VLOOKUP(B7,MRP!$A:$B,2,0)</f>
        <v>58</v>
      </c>
      <c r="F7" s="25"/>
      <c r="G7" s="136">
        <f t="shared" ref="G7:P7" si="2">$E$7*$D$7</f>
        <v>58</v>
      </c>
      <c r="H7" s="136">
        <f t="shared" si="2"/>
        <v>58</v>
      </c>
      <c r="I7" s="136">
        <f t="shared" si="2"/>
        <v>58</v>
      </c>
      <c r="J7" s="136">
        <f t="shared" si="2"/>
        <v>58</v>
      </c>
      <c r="K7" s="136">
        <f t="shared" si="2"/>
        <v>58</v>
      </c>
      <c r="L7" s="136">
        <f t="shared" si="2"/>
        <v>58</v>
      </c>
      <c r="M7" s="136">
        <f t="shared" si="2"/>
        <v>58</v>
      </c>
      <c r="N7" s="136">
        <f t="shared" si="2"/>
        <v>58</v>
      </c>
      <c r="O7" s="136">
        <f t="shared" si="2"/>
        <v>58</v>
      </c>
      <c r="P7" s="136">
        <f t="shared" si="2"/>
        <v>58</v>
      </c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</row>
    <row r="8" spans="1:46" ht="35.1" customHeight="1">
      <c r="A8" s="3">
        <v>4</v>
      </c>
      <c r="B8" s="28" t="s">
        <v>262</v>
      </c>
      <c r="C8" s="1" t="s">
        <v>6</v>
      </c>
      <c r="D8" s="3">
        <v>4</v>
      </c>
      <c r="E8" s="25">
        <f>VLOOKUP(B8,MRP!$A:$B,2,0)</f>
        <v>155</v>
      </c>
      <c r="F8" s="25"/>
      <c r="G8" s="136"/>
      <c r="H8" s="136">
        <f>$E$8*$D$8</f>
        <v>620</v>
      </c>
      <c r="I8" s="136"/>
      <c r="J8" s="136">
        <f>$E$8*$D$8</f>
        <v>620</v>
      </c>
      <c r="K8" s="136"/>
      <c r="L8" s="136">
        <f>$E$8*$D$8</f>
        <v>620</v>
      </c>
      <c r="M8" s="24"/>
      <c r="N8" s="136">
        <f>$E$8*$D$8</f>
        <v>620</v>
      </c>
      <c r="O8" s="24"/>
      <c r="P8" s="136">
        <f>$E$8*$D$8</f>
        <v>620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</row>
    <row r="9" spans="1:46" ht="35.1" customHeight="1">
      <c r="A9" s="3">
        <v>5</v>
      </c>
      <c r="B9" s="28" t="s">
        <v>455</v>
      </c>
      <c r="C9" s="1" t="s">
        <v>9</v>
      </c>
      <c r="D9" s="3">
        <v>1</v>
      </c>
      <c r="E9" s="25">
        <f>VLOOKUP(B9,MRP!$A:$B,2,0)</f>
        <v>358.5</v>
      </c>
      <c r="F9" s="25"/>
      <c r="G9" s="136"/>
      <c r="H9" s="136"/>
      <c r="I9" s="136"/>
      <c r="J9" s="136"/>
      <c r="K9" s="136"/>
      <c r="L9" s="136"/>
      <c r="M9" s="24"/>
      <c r="N9" s="136">
        <f>E9</f>
        <v>358.5</v>
      </c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</row>
    <row r="10" spans="1:46" ht="35.1" customHeight="1">
      <c r="A10" s="3">
        <v>6</v>
      </c>
      <c r="B10" s="28" t="s">
        <v>63</v>
      </c>
      <c r="C10" s="1" t="s">
        <v>12</v>
      </c>
      <c r="D10" s="3">
        <v>1</v>
      </c>
      <c r="E10" s="25">
        <f>VLOOKUP(B10,MRP!$A:$B,2,0)</f>
        <v>235</v>
      </c>
      <c r="F10" s="25"/>
      <c r="G10" s="136"/>
      <c r="H10" s="136"/>
      <c r="I10" s="136"/>
      <c r="J10" s="136">
        <f>$E$10*$D$10</f>
        <v>235</v>
      </c>
      <c r="K10" s="136"/>
      <c r="L10" s="136"/>
      <c r="M10" s="24"/>
      <c r="N10" s="136">
        <f>$E$10*$D$10</f>
        <v>235</v>
      </c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</row>
    <row r="11" spans="1:46" ht="35.1" customHeight="1">
      <c r="A11" s="3">
        <v>7</v>
      </c>
      <c r="B11" s="168" t="s">
        <v>527</v>
      </c>
      <c r="C11" s="1" t="s">
        <v>17</v>
      </c>
      <c r="D11" s="3">
        <v>1</v>
      </c>
      <c r="E11" s="25">
        <f>VLOOKUP(B11,MRP!$A:$B,2,0)</f>
        <v>551.5</v>
      </c>
      <c r="F11" s="25"/>
      <c r="G11" s="136"/>
      <c r="H11" s="136">
        <f>+$E$11*$D$11</f>
        <v>551.5</v>
      </c>
      <c r="I11" s="136"/>
      <c r="J11" s="136">
        <f>+$E$11*$D$11</f>
        <v>551.5</v>
      </c>
      <c r="K11" s="136"/>
      <c r="L11" s="136">
        <f>+$E$11*$D$11</f>
        <v>551.5</v>
      </c>
      <c r="M11" s="24"/>
      <c r="N11" s="136">
        <f>+$E$11*$D$11</f>
        <v>551.5</v>
      </c>
      <c r="O11" s="24"/>
      <c r="P11" s="136">
        <f>+$E$11*$D$11</f>
        <v>551.5</v>
      </c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</row>
    <row r="12" spans="1:46" s="160" customFormat="1" ht="35.1" customHeight="1">
      <c r="A12" s="154">
        <v>8</v>
      </c>
      <c r="B12" s="28" t="s">
        <v>168</v>
      </c>
      <c r="C12" s="156" t="s">
        <v>47</v>
      </c>
      <c r="D12" s="154">
        <v>4.5</v>
      </c>
      <c r="E12" s="25">
        <f>VLOOKUP(B12,MRP!$A:$B,2,0)</f>
        <v>301</v>
      </c>
      <c r="F12" s="25"/>
      <c r="G12" s="162"/>
      <c r="H12" s="162"/>
      <c r="I12" s="162"/>
      <c r="J12" s="162"/>
      <c r="K12" s="162"/>
      <c r="L12" s="162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</row>
    <row r="13" spans="1:46" s="160" customFormat="1" ht="35.1" customHeight="1">
      <c r="A13" s="154">
        <v>9</v>
      </c>
      <c r="B13" s="28" t="s">
        <v>169</v>
      </c>
      <c r="C13" s="156" t="s">
        <v>25</v>
      </c>
      <c r="D13" s="154">
        <v>2</v>
      </c>
      <c r="E13" s="25">
        <f>VLOOKUP(B13,MRP!$A:$B,2,0)</f>
        <v>172.5</v>
      </c>
      <c r="F13" s="25"/>
      <c r="G13" s="162"/>
      <c r="H13" s="162"/>
      <c r="I13" s="162"/>
      <c r="J13" s="162">
        <f>$E$13*$D$13</f>
        <v>345</v>
      </c>
      <c r="K13" s="162"/>
      <c r="L13" s="162"/>
      <c r="M13" s="159"/>
      <c r="N13" s="162">
        <f>$E$13*$D$13</f>
        <v>345</v>
      </c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</row>
    <row r="14" spans="1:46" ht="35.1" customHeight="1">
      <c r="B14" s="4"/>
      <c r="C14" s="6"/>
      <c r="D14" s="18"/>
      <c r="E14" s="22"/>
      <c r="F14" s="22"/>
      <c r="G14" s="22"/>
      <c r="H14" s="22"/>
      <c r="I14" s="22"/>
      <c r="J14" s="22"/>
      <c r="K14" s="22"/>
      <c r="L14" s="22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</row>
    <row r="15" spans="1:46" s="7" customFormat="1" ht="35.1" customHeight="1">
      <c r="A15" s="1367" t="s">
        <v>529</v>
      </c>
      <c r="B15" s="1368"/>
      <c r="C15" s="1368"/>
      <c r="D15" s="1353" t="s">
        <v>29</v>
      </c>
      <c r="E15" s="1353"/>
      <c r="F15" s="870" t="s">
        <v>225</v>
      </c>
      <c r="G15" s="43">
        <f t="shared" ref="G15:P15" si="3">+SUM(G5:G13)</f>
        <v>1301.5</v>
      </c>
      <c r="H15" s="43">
        <f t="shared" si="3"/>
        <v>2473</v>
      </c>
      <c r="I15" s="43">
        <f t="shared" si="3"/>
        <v>1301.5</v>
      </c>
      <c r="J15" s="43">
        <f t="shared" si="3"/>
        <v>3053</v>
      </c>
      <c r="K15" s="43">
        <f t="shared" si="3"/>
        <v>1301.5</v>
      </c>
      <c r="L15" s="43">
        <f t="shared" si="3"/>
        <v>2473</v>
      </c>
      <c r="M15" s="43">
        <f t="shared" si="3"/>
        <v>1301.5</v>
      </c>
      <c r="N15" s="43">
        <f t="shared" si="3"/>
        <v>3411.5</v>
      </c>
      <c r="O15" s="43">
        <f t="shared" si="3"/>
        <v>1301.5</v>
      </c>
      <c r="P15" s="43">
        <f t="shared" si="3"/>
        <v>2473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</row>
    <row r="16" spans="1:46" s="7" customFormat="1" ht="35.1" customHeight="1">
      <c r="A16" s="1368"/>
      <c r="B16" s="1368"/>
      <c r="C16" s="1368"/>
      <c r="D16" s="1369" t="s">
        <v>267</v>
      </c>
      <c r="E16" s="1370"/>
      <c r="F16" s="638" t="s">
        <v>572</v>
      </c>
      <c r="G16" s="638" t="s">
        <v>572</v>
      </c>
      <c r="H16" s="638" t="s">
        <v>572</v>
      </c>
      <c r="I16" s="737">
        <f>'PM &amp; GR Charge'!C65</f>
        <v>2365.9</v>
      </c>
      <c r="J16" s="737">
        <f>'PM &amp; GR Charge'!D65</f>
        <v>2537</v>
      </c>
      <c r="K16" s="736">
        <f>I16</f>
        <v>2365.9</v>
      </c>
      <c r="L16" s="737">
        <f>I16</f>
        <v>2365.9</v>
      </c>
      <c r="M16" s="12">
        <f>I16</f>
        <v>2365.9</v>
      </c>
      <c r="N16" s="12">
        <f>J16</f>
        <v>2537</v>
      </c>
      <c r="O16" s="12">
        <f>I16</f>
        <v>2365.9</v>
      </c>
      <c r="P16" s="12">
        <f>I16</f>
        <v>2365.9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s="7" customFormat="1" ht="35.1" customHeight="1">
      <c r="A17" s="1368"/>
      <c r="B17" s="1368"/>
      <c r="C17" s="1368"/>
      <c r="D17" s="1353" t="s">
        <v>30</v>
      </c>
      <c r="E17" s="1353"/>
      <c r="F17" s="870" t="s">
        <v>225</v>
      </c>
      <c r="G17" s="43">
        <f>G15</f>
        <v>1301.5</v>
      </c>
      <c r="H17" s="43">
        <f>H15</f>
        <v>2473</v>
      </c>
      <c r="I17" s="43">
        <f t="shared" ref="I17:P17" si="4">I16+I15</f>
        <v>3667.4</v>
      </c>
      <c r="J17" s="43">
        <f t="shared" si="4"/>
        <v>5590</v>
      </c>
      <c r="K17" s="43">
        <f t="shared" si="4"/>
        <v>3667.4</v>
      </c>
      <c r="L17" s="43">
        <f t="shared" si="4"/>
        <v>4838.8999999999996</v>
      </c>
      <c r="M17" s="43">
        <f t="shared" si="4"/>
        <v>3667.4</v>
      </c>
      <c r="N17" s="43">
        <f t="shared" si="4"/>
        <v>5948.5</v>
      </c>
      <c r="O17" s="43">
        <f t="shared" si="4"/>
        <v>3667.4</v>
      </c>
      <c r="P17" s="43">
        <f t="shared" si="4"/>
        <v>4838.8999999999996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>
      <c r="C18" s="7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</row>
    <row r="19" spans="1:46"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</row>
    <row r="20" spans="1:46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</row>
    <row r="21" spans="1:46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</row>
    <row r="22" spans="1:46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</row>
    <row r="23" spans="1:46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</row>
    <row r="24" spans="1:46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</row>
    <row r="25" spans="1:46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</row>
    <row r="26" spans="1:46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</row>
    <row r="27" spans="1:46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</row>
    <row r="28" spans="1:46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</row>
    <row r="29" spans="1:46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</row>
    <row r="30" spans="1:46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</row>
    <row r="31" spans="1:46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</row>
    <row r="32" spans="1:46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</row>
    <row r="33" spans="7:46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</row>
    <row r="34" spans="7:46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</row>
    <row r="35" spans="7:46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</row>
    <row r="36" spans="7:46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</row>
    <row r="37" spans="7:46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</row>
  </sheetData>
  <protectedRanges>
    <protectedRange sqref="E5:F13" name="Range1"/>
  </protectedRanges>
  <mergeCells count="11">
    <mergeCell ref="A15:C17"/>
    <mergeCell ref="D15:E15"/>
    <mergeCell ref="D16:E16"/>
    <mergeCell ref="D17:E17"/>
    <mergeCell ref="A1:L1"/>
    <mergeCell ref="A3:A4"/>
    <mergeCell ref="B3:B4"/>
    <mergeCell ref="C3:C4"/>
    <mergeCell ref="D3:D4"/>
    <mergeCell ref="E3:E4"/>
    <mergeCell ref="G3:L3"/>
  </mergeCells>
  <printOptions horizontalCentered="1"/>
  <pageMargins left="0" right="0" top="1.63" bottom="0.6" header="0.5" footer="0.5"/>
  <pageSetup paperSize="9" scale="68" orientation="landscape" horizontalDpi="1200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40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2.7109375" style="251" customWidth="1"/>
    <col min="2" max="2" width="31.5703125" style="253" customWidth="1"/>
    <col min="3" max="4" width="13.7109375" style="253" customWidth="1"/>
    <col min="5" max="5" width="10.7109375" style="253" customWidth="1"/>
    <col min="6" max="12" width="10.7109375" style="254" customWidth="1"/>
    <col min="13" max="15" width="10.7109375" style="251" customWidth="1"/>
    <col min="16" max="16" width="1" style="251" customWidth="1"/>
    <col min="17" max="16384" width="9.140625" style="251"/>
  </cols>
  <sheetData>
    <row r="1" spans="1:15" ht="39.950000000000003" customHeight="1">
      <c r="B1" s="247"/>
      <c r="C1" s="1349" t="s">
        <v>614</v>
      </c>
      <c r="D1" s="1349"/>
      <c r="E1" s="1349"/>
      <c r="F1" s="1349"/>
      <c r="G1" s="1349"/>
      <c r="H1" s="1349"/>
      <c r="I1" s="1349"/>
      <c r="J1" s="1349"/>
      <c r="K1" s="1154" t="str">
        <f>'Dlr Category'!D4</f>
        <v>A++</v>
      </c>
      <c r="L1" s="1154" t="s">
        <v>596</v>
      </c>
      <c r="M1" s="897"/>
      <c r="N1" s="897"/>
      <c r="O1" s="898"/>
    </row>
    <row r="2" spans="1:15" ht="39.950000000000003" customHeight="1">
      <c r="A2" s="1238"/>
      <c r="B2" s="1365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9.950000000000003" customHeight="1">
      <c r="A3" s="1238"/>
      <c r="B3" s="1376"/>
      <c r="C3" s="1374"/>
      <c r="D3" s="1374"/>
      <c r="E3" s="1092">
        <v>1000</v>
      </c>
      <c r="F3" s="1092">
        <v>10000</v>
      </c>
      <c r="G3" s="1092">
        <v>20000</v>
      </c>
      <c r="H3" s="1092">
        <v>30000</v>
      </c>
      <c r="I3" s="1092">
        <v>40000</v>
      </c>
      <c r="J3" s="1092">
        <v>50000</v>
      </c>
      <c r="K3" s="1093">
        <v>60000</v>
      </c>
      <c r="L3" s="1094">
        <v>70000</v>
      </c>
      <c r="M3" s="1095">
        <v>80000</v>
      </c>
      <c r="N3" s="1092">
        <v>90000</v>
      </c>
      <c r="O3" s="1096">
        <v>100000</v>
      </c>
    </row>
    <row r="4" spans="1:15" ht="39.950000000000003" customHeight="1">
      <c r="A4" s="1238"/>
      <c r="B4" s="1097" t="str">
        <f>VLOOKUP(C31,'Etios Platinum P'!$B$5:$C$13,2,0)</f>
        <v>Engine Oil Mineral</v>
      </c>
      <c r="C4" s="1031">
        <f>VLOOKUP(C31,'Etios Platinum P'!$B$5:$D$13,3,0)</f>
        <v>2.9</v>
      </c>
      <c r="D4" s="1098">
        <f>VLOOKUP(C31,'Etios Platinum P'!$B$5:$E$13,4,0)</f>
        <v>325</v>
      </c>
      <c r="E4" s="1054"/>
      <c r="F4" s="1054" t="s">
        <v>286</v>
      </c>
      <c r="G4" s="1054" t="s">
        <v>286</v>
      </c>
      <c r="H4" s="1054" t="s">
        <v>286</v>
      </c>
      <c r="I4" s="1054" t="s">
        <v>286</v>
      </c>
      <c r="J4" s="1054" t="s">
        <v>286</v>
      </c>
      <c r="K4" s="1054" t="s">
        <v>286</v>
      </c>
      <c r="L4" s="1054" t="s">
        <v>286</v>
      </c>
      <c r="M4" s="1054" t="s">
        <v>286</v>
      </c>
      <c r="N4" s="1054" t="s">
        <v>286</v>
      </c>
      <c r="O4" s="1055" t="s">
        <v>286</v>
      </c>
    </row>
    <row r="5" spans="1:15" ht="39.950000000000003" customHeight="1">
      <c r="A5" s="1238"/>
      <c r="B5" s="1097" t="str">
        <f>VLOOKUP(C32,'Etios Platinum P'!$B$5:$C$13,2,0)</f>
        <v>Engine Oil Filter</v>
      </c>
      <c r="C5" s="1031">
        <f>VLOOKUP(C32,'Etios Platinum P'!$B$5:$D$13,3,0)</f>
        <v>1</v>
      </c>
      <c r="D5" s="1098">
        <f>VLOOKUP(C32,'Etios Platinum P'!$B$5:$E$13,4,0)</f>
        <v>301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238"/>
      <c r="B6" s="1097" t="str">
        <f>VLOOKUP(C33,'Etios Platinum P'!$B$5:$C$13,2,0)</f>
        <v>Gasket Engine Oil Drain Plug</v>
      </c>
      <c r="C6" s="1031">
        <f>VLOOKUP(C33,'Etios Platinum P'!$B$5:$D$13,3,0)</f>
        <v>1</v>
      </c>
      <c r="D6" s="1098">
        <f>VLOOKUP(C33,'Etios Platinum P'!$B$5:$E$13,4,0)</f>
        <v>58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238"/>
      <c r="B7" s="1097" t="str">
        <f>VLOOKUP(C34,'Etios Platinum P'!$B$5:$C$13,2,0)</f>
        <v>Spark Plugs</v>
      </c>
      <c r="C7" s="1031">
        <f>VLOOKUP(C34,'Etios Platinum P'!$B$5:$D$13,3,0)</f>
        <v>4</v>
      </c>
      <c r="D7" s="1098">
        <f>VLOOKUP(C34,'Etios Platinum P'!$B$5:$E$13,4,0)</f>
        <v>155</v>
      </c>
      <c r="E7" s="1054"/>
      <c r="F7" s="1054"/>
      <c r="G7" s="1054" t="s">
        <v>286</v>
      </c>
      <c r="H7" s="1054"/>
      <c r="I7" s="1054" t="s">
        <v>286</v>
      </c>
      <c r="J7" s="1054"/>
      <c r="K7" s="1054" t="s">
        <v>286</v>
      </c>
      <c r="L7" s="1054"/>
      <c r="M7" s="1054" t="s">
        <v>286</v>
      </c>
      <c r="N7" s="1054"/>
      <c r="O7" s="1055" t="s">
        <v>286</v>
      </c>
    </row>
    <row r="8" spans="1:15" ht="39.950000000000003" customHeight="1">
      <c r="A8" s="1238"/>
      <c r="B8" s="1097" t="str">
        <f>VLOOKUP(C35,'Etios Platinum P'!$B$5:$C$13,2,0)</f>
        <v>Fuel Filter</v>
      </c>
      <c r="C8" s="1031">
        <f>VLOOKUP(C35,'Etios Platinum P'!$B$5:$D$13,3,0)</f>
        <v>1</v>
      </c>
      <c r="D8" s="1098">
        <f>VLOOKUP(C35,'Etios Platinum P'!$B$5:$E$13,4,0)</f>
        <v>358.5</v>
      </c>
      <c r="E8" s="1054"/>
      <c r="F8" s="1054"/>
      <c r="G8" s="1054"/>
      <c r="H8" s="1054"/>
      <c r="I8" s="1054"/>
      <c r="J8" s="1054"/>
      <c r="K8" s="1054"/>
      <c r="L8" s="1054"/>
      <c r="M8" s="1054" t="s">
        <v>286</v>
      </c>
      <c r="N8" s="1054"/>
      <c r="O8" s="1055"/>
    </row>
    <row r="9" spans="1:15" ht="39.950000000000003" customHeight="1">
      <c r="A9" s="1238"/>
      <c r="B9" s="1097" t="str">
        <f>VLOOKUP(C36,'Etios Platinum P'!$B$5:$C$13,2,0)</f>
        <v>Air Cleaner Filter</v>
      </c>
      <c r="C9" s="1031">
        <f>VLOOKUP(C36,'Etios Platinum P'!$B$5:$D$13,3,0)</f>
        <v>1</v>
      </c>
      <c r="D9" s="1098">
        <f>VLOOKUP(C36,'Etios Platinum P'!$B$5:$E$13,4,0)</f>
        <v>235</v>
      </c>
      <c r="E9" s="1054"/>
      <c r="F9" s="1054"/>
      <c r="G9" s="1054"/>
      <c r="H9" s="1054"/>
      <c r="I9" s="1054" t="s">
        <v>286</v>
      </c>
      <c r="J9" s="1054"/>
      <c r="K9" s="1054"/>
      <c r="L9" s="1054"/>
      <c r="M9" s="1054" t="s">
        <v>286</v>
      </c>
      <c r="N9" s="1054"/>
      <c r="O9" s="1055"/>
    </row>
    <row r="10" spans="1:15" ht="39.950000000000003" customHeight="1">
      <c r="A10" s="1238"/>
      <c r="B10" s="1097" t="str">
        <f>VLOOKUP(C37,'Etios Platinum P'!$B$5:$C$13,2,0)</f>
        <v>Air Conditioning Filter</v>
      </c>
      <c r="C10" s="1031">
        <f>VLOOKUP(C37,'Etios Platinum P'!$B$5:$D$13,3,0)</f>
        <v>1</v>
      </c>
      <c r="D10" s="1098">
        <f>VLOOKUP(C37,'Etios Platinum P'!$B$5:$E$13,4,0)</f>
        <v>551.5</v>
      </c>
      <c r="E10" s="1054"/>
      <c r="F10" s="1054"/>
      <c r="G10" s="1054" t="s">
        <v>286</v>
      </c>
      <c r="H10" s="1054"/>
      <c r="I10" s="1054" t="s">
        <v>286</v>
      </c>
      <c r="J10" s="1054"/>
      <c r="K10" s="1054" t="s">
        <v>286</v>
      </c>
      <c r="L10" s="1054"/>
      <c r="M10" s="1054" t="s">
        <v>286</v>
      </c>
      <c r="N10" s="1054"/>
      <c r="O10" s="1055" t="s">
        <v>286</v>
      </c>
    </row>
    <row r="11" spans="1:15" ht="39.950000000000003" customHeight="1">
      <c r="A11" s="1238"/>
      <c r="B11" s="1097" t="str">
        <f>VLOOKUP(C38,'Etios Platinum P'!$B$5:$C$13,2,0)</f>
        <v>Super Long Life Coolant</v>
      </c>
      <c r="C11" s="1031">
        <f>VLOOKUP(C38,'Etios Platinum P'!$B$5:$D$13,3,0)</f>
        <v>4.5</v>
      </c>
      <c r="D11" s="1098">
        <f>VLOOKUP(C38,'Etios Platinum P'!$B$5:$E$13,4,0)</f>
        <v>301</v>
      </c>
      <c r="E11" s="1054"/>
      <c r="F11" s="1054"/>
      <c r="G11" s="1054"/>
      <c r="H11" s="1054"/>
      <c r="I11" s="1054" t="s">
        <v>576</v>
      </c>
      <c r="J11" s="1054"/>
      <c r="K11" s="1054"/>
      <c r="L11" s="1054"/>
      <c r="M11" s="1054" t="s">
        <v>576</v>
      </c>
      <c r="N11" s="1054"/>
      <c r="O11" s="1055"/>
    </row>
    <row r="12" spans="1:15" ht="39.950000000000003" customHeight="1">
      <c r="A12" s="1238"/>
      <c r="B12" s="1102" t="str">
        <f>VLOOKUP(C39,'Etios Platinum P'!$B$5:$C$13,2,0)</f>
        <v>Brake Fluid (250 ml)</v>
      </c>
      <c r="C12" s="1036">
        <f>VLOOKUP(C39,'Etios Platinum P'!$B$5:$D$13,3,0)</f>
        <v>2</v>
      </c>
      <c r="D12" s="1103">
        <f>VLOOKUP(C39,'Etios Platinum P'!$B$5:$E$13,4,0)</f>
        <v>172.5</v>
      </c>
      <c r="E12" s="1057"/>
      <c r="F12" s="1057"/>
      <c r="G12" s="1057"/>
      <c r="H12" s="1057"/>
      <c r="I12" s="1057" t="s">
        <v>286</v>
      </c>
      <c r="J12" s="1057"/>
      <c r="K12" s="1057"/>
      <c r="L12" s="1057"/>
      <c r="M12" s="1057" t="s">
        <v>286</v>
      </c>
      <c r="N12" s="1057"/>
      <c r="O12" s="1058"/>
    </row>
    <row r="13" spans="1:15" ht="39.950000000000003" customHeight="1">
      <c r="A13" s="1238"/>
      <c r="B13" s="917" t="s">
        <v>289</v>
      </c>
      <c r="C13" s="1375" t="s">
        <v>290</v>
      </c>
      <c r="D13" s="1375"/>
      <c r="E13" s="1099" t="str">
        <f>'Etios Platinum P'!F15</f>
        <v>-</v>
      </c>
      <c r="F13" s="1100">
        <f>'Etios Platinum P'!G15</f>
        <v>1301.5</v>
      </c>
      <c r="G13" s="1100">
        <f>'Etios Platinum P'!H15</f>
        <v>2473</v>
      </c>
      <c r="H13" s="1099">
        <f>'Etios Platinum P'!I15</f>
        <v>1301.5</v>
      </c>
      <c r="I13" s="1100">
        <f>'Etios Platinum P'!J15</f>
        <v>3053</v>
      </c>
      <c r="J13" s="1100">
        <f>'Etios Platinum P'!K15</f>
        <v>1301.5</v>
      </c>
      <c r="K13" s="1099">
        <f>'Etios Platinum P'!L15</f>
        <v>2473</v>
      </c>
      <c r="L13" s="1100">
        <f>'Etios Platinum P'!M15</f>
        <v>1301.5</v>
      </c>
      <c r="M13" s="1100">
        <f>'Etios Platinum P'!N15</f>
        <v>3411.5</v>
      </c>
      <c r="N13" s="1099">
        <f>'Etios Platinum P'!O15</f>
        <v>1301.5</v>
      </c>
      <c r="O13" s="1101">
        <f>'Etios Platinum P'!P15</f>
        <v>2473</v>
      </c>
    </row>
    <row r="14" spans="1:15" ht="39.950000000000003" customHeight="1">
      <c r="A14" s="1238"/>
      <c r="B14" s="1246" t="s">
        <v>646</v>
      </c>
      <c r="C14" s="1268" t="s">
        <v>150</v>
      </c>
      <c r="D14" s="1268"/>
      <c r="E14" s="1089" t="str">
        <f>'Etios Platinum P'!F16</f>
        <v>Free</v>
      </c>
      <c r="F14" s="1042" t="str">
        <f>'Etios Platinum P'!G16</f>
        <v>Free</v>
      </c>
      <c r="G14" s="1042" t="str">
        <f>'Etios Platinum P'!H16</f>
        <v>Free</v>
      </c>
      <c r="H14" s="1090">
        <f>'Etios Platinum P'!I16</f>
        <v>2365.9</v>
      </c>
      <c r="I14" s="1043">
        <f>'Etios Platinum P'!J16</f>
        <v>2537</v>
      </c>
      <c r="J14" s="1043">
        <f>'Etios Platinum P'!K16</f>
        <v>2365.9</v>
      </c>
      <c r="K14" s="1090">
        <f>'Etios Platinum P'!L16</f>
        <v>2365.9</v>
      </c>
      <c r="L14" s="1043">
        <f>'Etios Platinum P'!M16</f>
        <v>2365.9</v>
      </c>
      <c r="M14" s="1043">
        <f>'Etios Platinum P'!N16</f>
        <v>2537</v>
      </c>
      <c r="N14" s="1090">
        <f>'Etios Platinum P'!O16</f>
        <v>2365.9</v>
      </c>
      <c r="O14" s="1044">
        <f>'Etios Platinum P'!P16</f>
        <v>2365.9</v>
      </c>
    </row>
    <row r="15" spans="1:15" ht="39.950000000000003" customHeight="1">
      <c r="A15" s="1238"/>
      <c r="B15" s="1247"/>
      <c r="C15" s="1269" t="s">
        <v>30</v>
      </c>
      <c r="D15" s="1269"/>
      <c r="E15" s="1091" t="str">
        <f>'Etios Platinum P'!F17</f>
        <v>-</v>
      </c>
      <c r="F15" s="1023">
        <f>'Etios Platinum P'!G17</f>
        <v>1301.5</v>
      </c>
      <c r="G15" s="1023">
        <f>'Etios Platinum P'!H17</f>
        <v>2473</v>
      </c>
      <c r="H15" s="1091">
        <f>'Etios Platinum P'!I17</f>
        <v>3667.4</v>
      </c>
      <c r="I15" s="1023">
        <f>'Etios Platinum P'!J17</f>
        <v>5590</v>
      </c>
      <c r="J15" s="1023">
        <f>'Etios Platinum P'!K17</f>
        <v>3667.4</v>
      </c>
      <c r="K15" s="1091">
        <f>'Etios Platinum P'!L17</f>
        <v>4838.8999999999996</v>
      </c>
      <c r="L15" s="1023">
        <f>'Etios Platinum P'!M17</f>
        <v>3667.4</v>
      </c>
      <c r="M15" s="1023">
        <f>'Etios Platinum P'!N17</f>
        <v>5948.5</v>
      </c>
      <c r="N15" s="1091">
        <f>'Etios Platinum P'!O17</f>
        <v>3667.4</v>
      </c>
      <c r="O15" s="1024">
        <f>'Etios Platinum P'!P17</f>
        <v>4838.8999999999996</v>
      </c>
    </row>
    <row r="16" spans="1:15" ht="15" customHeight="1">
      <c r="A16" s="1238"/>
      <c r="B16" s="1204" t="str">
        <f>MRP!$A$162</f>
        <v>Price applicable from 1st Oct 2019 [All prices are inclusive of Tax]</v>
      </c>
      <c r="G16" s="863"/>
      <c r="H16" s="863"/>
      <c r="I16" s="863"/>
      <c r="J16" s="863"/>
      <c r="K16" s="863"/>
    </row>
    <row r="17" spans="1:12" ht="15" customHeight="1">
      <c r="A17" s="1238"/>
      <c r="B17" s="901" t="s">
        <v>573</v>
      </c>
      <c r="F17" s="269"/>
      <c r="G17" s="269"/>
      <c r="H17" s="269"/>
      <c r="I17" s="269"/>
      <c r="J17" s="269"/>
      <c r="K17" s="269"/>
    </row>
    <row r="18" spans="1:12" ht="15" customHeight="1">
      <c r="A18" s="1238"/>
      <c r="B18" s="1203" t="s">
        <v>643</v>
      </c>
      <c r="C18" s="884"/>
      <c r="D18" s="884"/>
      <c r="F18" s="862"/>
      <c r="G18" s="862"/>
      <c r="H18" s="862"/>
      <c r="I18" s="862"/>
      <c r="J18" s="862"/>
      <c r="K18" s="862"/>
      <c r="L18" s="274"/>
    </row>
    <row r="19" spans="1:12" ht="15" customHeight="1">
      <c r="A19" s="1238"/>
      <c r="B19" s="1161" t="s">
        <v>623</v>
      </c>
      <c r="C19" s="884"/>
      <c r="D19" s="884"/>
      <c r="F19" s="862"/>
      <c r="G19" s="862"/>
      <c r="H19" s="862"/>
      <c r="I19" s="862"/>
      <c r="J19" s="862"/>
      <c r="K19" s="862"/>
      <c r="L19" s="274"/>
    </row>
    <row r="20" spans="1:12" ht="15" customHeight="1">
      <c r="A20" s="1238"/>
      <c r="B20" s="1207" t="s">
        <v>642</v>
      </c>
      <c r="C20" s="884"/>
      <c r="D20" s="884"/>
      <c r="F20" s="862"/>
      <c r="G20" s="862"/>
      <c r="H20" s="862"/>
      <c r="I20" s="862"/>
      <c r="J20" s="862"/>
      <c r="K20" s="862"/>
      <c r="L20" s="274"/>
    </row>
    <row r="21" spans="1:12" ht="15" customHeight="1">
      <c r="A21" s="1238"/>
      <c r="B21" s="1143"/>
      <c r="C21" s="884"/>
      <c r="D21" s="884"/>
      <c r="F21" s="862"/>
      <c r="G21" s="862"/>
      <c r="H21" s="862"/>
      <c r="I21" s="862"/>
      <c r="J21" s="862"/>
      <c r="K21" s="862"/>
      <c r="L21" s="274"/>
    </row>
    <row r="22" spans="1:12" ht="15" customHeight="1">
      <c r="A22" s="1238"/>
      <c r="B22" s="678"/>
      <c r="F22" s="862"/>
      <c r="G22" s="862"/>
      <c r="H22" s="862"/>
      <c r="I22" s="862"/>
      <c r="J22" s="862"/>
      <c r="K22" s="862"/>
      <c r="L22" s="274"/>
    </row>
    <row r="23" spans="1:12" ht="15" customHeight="1">
      <c r="A23" s="1238"/>
      <c r="B23" s="269" t="str">
        <f>MRP!A163</f>
        <v>* Terms &amp; Conditions Apply (COM value is for vehicle running up to 1 lakh km)</v>
      </c>
      <c r="F23" s="269"/>
      <c r="G23" s="269"/>
      <c r="H23" s="269"/>
      <c r="I23" s="269"/>
      <c r="J23" s="269"/>
      <c r="K23" s="269"/>
    </row>
    <row r="24" spans="1:12" ht="15" customHeight="1">
      <c r="A24" s="1238"/>
      <c r="B24" s="881" t="s">
        <v>574</v>
      </c>
      <c r="C24" s="884"/>
      <c r="D24" s="881" t="s">
        <v>578</v>
      </c>
      <c r="F24" s="269"/>
      <c r="G24" s="269"/>
      <c r="H24" s="269"/>
      <c r="I24" s="269"/>
      <c r="J24" s="269"/>
      <c r="K24" s="269"/>
    </row>
    <row r="25" spans="1:12" ht="15" customHeight="1">
      <c r="A25" s="1238"/>
      <c r="B25" s="269"/>
      <c r="F25" s="269"/>
      <c r="G25" s="269"/>
      <c r="H25" s="269"/>
      <c r="I25" s="269"/>
      <c r="J25" s="269"/>
      <c r="K25" s="269"/>
    </row>
    <row r="26" spans="1:12" ht="15" customHeight="1">
      <c r="A26" s="1238"/>
      <c r="B26" s="269"/>
      <c r="F26" s="269"/>
      <c r="G26" s="269"/>
      <c r="H26" s="269"/>
      <c r="I26" s="269"/>
      <c r="J26" s="269"/>
      <c r="K26" s="269"/>
    </row>
    <row r="27" spans="1:12" ht="15" customHeight="1">
      <c r="A27" s="1238"/>
      <c r="B27" s="269"/>
      <c r="F27" s="269"/>
      <c r="G27" s="269"/>
      <c r="H27" s="269"/>
      <c r="I27" s="269"/>
      <c r="J27" s="269"/>
      <c r="K27" s="269"/>
    </row>
    <row r="28" spans="1:12" ht="15" customHeight="1">
      <c r="A28" s="1238"/>
      <c r="J28" s="1373"/>
      <c r="K28" s="1373"/>
      <c r="L28" s="1373"/>
    </row>
    <row r="29" spans="1:12">
      <c r="B29" s="267">
        <f>ROUND(B30,2)</f>
        <v>0.32</v>
      </c>
      <c r="D29" s="253">
        <v>672.5</v>
      </c>
    </row>
    <row r="30" spans="1:12">
      <c r="B30" s="267">
        <f>'COM Etios  Liva Petrol'!P22</f>
        <v>0.31823319999999999</v>
      </c>
    </row>
    <row r="31" spans="1:12" ht="18">
      <c r="C31" s="272" t="s">
        <v>163</v>
      </c>
    </row>
    <row r="32" spans="1:12" ht="18">
      <c r="C32" s="28" t="s">
        <v>61</v>
      </c>
    </row>
    <row r="33" spans="2:3" ht="18">
      <c r="C33" s="273" t="s">
        <v>165</v>
      </c>
    </row>
    <row r="34" spans="2:3" ht="18">
      <c r="B34" s="1251"/>
      <c r="C34" s="272" t="s">
        <v>262</v>
      </c>
    </row>
    <row r="35" spans="2:3" ht="18">
      <c r="B35" s="1251"/>
      <c r="C35" s="272" t="s">
        <v>455</v>
      </c>
    </row>
    <row r="36" spans="2:3" ht="18">
      <c r="B36" s="1251"/>
      <c r="C36" s="272" t="s">
        <v>63</v>
      </c>
    </row>
    <row r="37" spans="2:3" ht="18">
      <c r="C37" s="272" t="s">
        <v>527</v>
      </c>
    </row>
    <row r="38" spans="2:3" ht="18">
      <c r="C38" s="272" t="s">
        <v>168</v>
      </c>
    </row>
    <row r="39" spans="2:3" ht="18">
      <c r="C39" s="272" t="s">
        <v>169</v>
      </c>
    </row>
    <row r="40" spans="2:3" ht="18">
      <c r="C40" s="272" t="s">
        <v>170</v>
      </c>
    </row>
  </sheetData>
  <mergeCells count="12">
    <mergeCell ref="C1:J1"/>
    <mergeCell ref="J28:L28"/>
    <mergeCell ref="B34:B36"/>
    <mergeCell ref="A2:A28"/>
    <mergeCell ref="C2:C3"/>
    <mergeCell ref="D2:D3"/>
    <mergeCell ref="C13:D13"/>
    <mergeCell ref="B14:B15"/>
    <mergeCell ref="C14:D14"/>
    <mergeCell ref="C15:D15"/>
    <mergeCell ref="B2:B3"/>
    <mergeCell ref="E2:O2"/>
  </mergeCells>
  <conditionalFormatting sqref="B2">
    <cfRule type="cellIs" dxfId="237" priority="1" operator="equal">
      <formula>#REF!</formula>
    </cfRule>
    <cfRule type="cellIs" dxfId="236" priority="2" operator="equal">
      <formula>#REF!</formula>
    </cfRule>
    <cfRule type="containsText" dxfId="235" priority="3" operator="containsText" text="B">
      <formula>NOT(ISERROR(SEARCH("B",B2)))</formula>
    </cfRule>
  </conditionalFormatting>
  <printOptions horizontalCentered="1" verticalCentered="1"/>
  <pageMargins left="0" right="0" top="0" bottom="0" header="0" footer="0"/>
  <pageSetup paperSize="9" scale="80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U35"/>
  <sheetViews>
    <sheetView showGridLines="0" zoomScale="70" zoomScaleNormal="75" workbookViewId="0">
      <selection activeCell="G8" sqref="G8"/>
    </sheetView>
  </sheetViews>
  <sheetFormatPr defaultColWidth="9.140625" defaultRowHeight="18"/>
  <cols>
    <col min="1" max="1" width="5.85546875" style="5" customWidth="1"/>
    <col min="2" max="2" width="16.140625" style="5" customWidth="1"/>
    <col min="3" max="3" width="36.85546875" style="5" bestFit="1" customWidth="1"/>
    <col min="4" max="4" width="15.7109375" style="5" customWidth="1"/>
    <col min="5" max="6" width="13.85546875" style="5" customWidth="1"/>
    <col min="7" max="13" width="15.7109375" style="5" customWidth="1"/>
    <col min="14" max="16" width="10.28515625" style="5" bestFit="1" customWidth="1"/>
    <col min="17" max="16384" width="9.140625" style="5"/>
  </cols>
  <sheetData>
    <row r="1" spans="1:47" ht="45" customHeight="1">
      <c r="A1" s="1352" t="s">
        <v>272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  <c r="M1" s="1352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64</v>
      </c>
      <c r="F3" s="914"/>
      <c r="G3" s="1378" t="s">
        <v>268</v>
      </c>
      <c r="H3" s="1379"/>
      <c r="I3" s="1379"/>
      <c r="J3" s="1379"/>
      <c r="K3" s="1379"/>
      <c r="L3" s="1379"/>
      <c r="M3" s="1379"/>
    </row>
    <row r="4" spans="1:47" ht="39.950000000000003" customHeight="1">
      <c r="A4" s="1351"/>
      <c r="B4" s="1351"/>
      <c r="C4" s="1351"/>
      <c r="D4" s="1363"/>
      <c r="E4" s="1363"/>
      <c r="F4" s="869">
        <v>1000</v>
      </c>
      <c r="G4" s="869">
        <v>10000</v>
      </c>
      <c r="H4" s="869">
        <v>20000</v>
      </c>
      <c r="I4" s="869">
        <v>30000</v>
      </c>
      <c r="J4" s="869">
        <v>40000</v>
      </c>
      <c r="K4" s="869">
        <v>50000</v>
      </c>
      <c r="L4" s="869">
        <v>60000</v>
      </c>
      <c r="M4" s="869">
        <v>70000</v>
      </c>
      <c r="N4" s="869">
        <v>80000</v>
      </c>
      <c r="O4" s="869">
        <v>90000</v>
      </c>
      <c r="P4" s="869">
        <v>100000</v>
      </c>
    </row>
    <row r="5" spans="1:47" ht="35.1" customHeight="1">
      <c r="A5" s="3">
        <v>1</v>
      </c>
      <c r="B5" s="28" t="s">
        <v>163</v>
      </c>
      <c r="C5" s="1" t="s">
        <v>632</v>
      </c>
      <c r="D5" s="3">
        <v>3.9</v>
      </c>
      <c r="E5" s="25">
        <f>VLOOKUP(B5,MRP!$A:$B,2,0)</f>
        <v>325</v>
      </c>
      <c r="F5" s="915"/>
      <c r="G5" s="300">
        <f t="shared" ref="G5:M5" si="0">$E$5*$D$5</f>
        <v>1267.5</v>
      </c>
      <c r="H5" s="300">
        <f t="shared" si="0"/>
        <v>1267.5</v>
      </c>
      <c r="I5" s="300">
        <f t="shared" si="0"/>
        <v>1267.5</v>
      </c>
      <c r="J5" s="300">
        <f t="shared" si="0"/>
        <v>1267.5</v>
      </c>
      <c r="K5" s="300">
        <f t="shared" si="0"/>
        <v>1267.5</v>
      </c>
      <c r="L5" s="300">
        <f t="shared" si="0"/>
        <v>1267.5</v>
      </c>
      <c r="M5" s="300">
        <f t="shared" si="0"/>
        <v>1267.5</v>
      </c>
      <c r="N5" s="300">
        <f>$E$5*$D$5</f>
        <v>1267.5</v>
      </c>
      <c r="O5" s="300">
        <f>$E$5*$D$5</f>
        <v>1267.5</v>
      </c>
      <c r="P5" s="300">
        <f>$E$5*$D$5</f>
        <v>1267.5</v>
      </c>
    </row>
    <row r="6" spans="1:47" ht="35.1" customHeight="1">
      <c r="A6" s="3">
        <v>2</v>
      </c>
      <c r="B6" s="295" t="str">
        <f>[6]Master!A35</f>
        <v>04152YZZA8</v>
      </c>
      <c r="C6" s="1" t="s">
        <v>16</v>
      </c>
      <c r="D6" s="3">
        <v>1</v>
      </c>
      <c r="E6" s="25">
        <f>VLOOKUP(B6,MRP!$A:$B,2,0)</f>
        <v>437</v>
      </c>
      <c r="F6" s="915"/>
      <c r="G6" s="37">
        <f t="shared" ref="G6:M6" si="1">$E$6*$D$6</f>
        <v>437</v>
      </c>
      <c r="H6" s="37">
        <f t="shared" si="1"/>
        <v>437</v>
      </c>
      <c r="I6" s="37">
        <f t="shared" si="1"/>
        <v>437</v>
      </c>
      <c r="J6" s="37">
        <f t="shared" si="1"/>
        <v>437</v>
      </c>
      <c r="K6" s="37">
        <f t="shared" si="1"/>
        <v>437</v>
      </c>
      <c r="L6" s="37">
        <f t="shared" si="1"/>
        <v>437</v>
      </c>
      <c r="M6" s="37">
        <f t="shared" si="1"/>
        <v>437</v>
      </c>
      <c r="N6" s="37">
        <f>$E$6*$D$6</f>
        <v>437</v>
      </c>
      <c r="O6" s="37">
        <f>$E$6*$D$6</f>
        <v>437</v>
      </c>
      <c r="P6" s="37">
        <f>$E$6*$D$6</f>
        <v>437</v>
      </c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</row>
    <row r="7" spans="1:47" s="41" customFormat="1" ht="35.1" customHeight="1">
      <c r="A7" s="3">
        <v>3</v>
      </c>
      <c r="B7" s="9" t="str">
        <f>[10]Master!A29</f>
        <v>9043012031</v>
      </c>
      <c r="C7" s="1" t="s">
        <v>18</v>
      </c>
      <c r="D7" s="3">
        <v>1</v>
      </c>
      <c r="E7" s="25">
        <f>VLOOKUP(B7,MRP!$A:$B,2,0)</f>
        <v>58</v>
      </c>
      <c r="F7" s="915"/>
      <c r="G7" s="37">
        <f t="shared" ref="G7:M7" si="2">$E$7*$D$7</f>
        <v>58</v>
      </c>
      <c r="H7" s="37">
        <f t="shared" si="2"/>
        <v>58</v>
      </c>
      <c r="I7" s="37">
        <f t="shared" si="2"/>
        <v>58</v>
      </c>
      <c r="J7" s="37">
        <f t="shared" si="2"/>
        <v>58</v>
      </c>
      <c r="K7" s="37">
        <f t="shared" si="2"/>
        <v>58</v>
      </c>
      <c r="L7" s="37">
        <f t="shared" si="2"/>
        <v>58</v>
      </c>
      <c r="M7" s="37">
        <f t="shared" si="2"/>
        <v>58</v>
      </c>
      <c r="N7" s="37">
        <f>$E$7*$D$7</f>
        <v>58</v>
      </c>
      <c r="O7" s="37">
        <f>$E$7*$D$7</f>
        <v>58</v>
      </c>
      <c r="P7" s="37">
        <f>$E$7*$D$7</f>
        <v>58</v>
      </c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U7" s="145"/>
    </row>
    <row r="8" spans="1:47" ht="35.1" customHeight="1">
      <c r="A8" s="3">
        <v>4</v>
      </c>
      <c r="B8" s="295" t="str">
        <f>[6]Master!A36</f>
        <v>178010N050</v>
      </c>
      <c r="C8" s="1" t="s">
        <v>12</v>
      </c>
      <c r="D8" s="3">
        <v>1</v>
      </c>
      <c r="E8" s="25">
        <f>VLOOKUP(B8,MRP!$A:$B,2,0)</f>
        <v>235</v>
      </c>
      <c r="F8" s="915"/>
      <c r="G8" s="37"/>
      <c r="H8" s="37"/>
      <c r="I8" s="37"/>
      <c r="J8" s="37">
        <f>$E$8*$D$8</f>
        <v>235</v>
      </c>
      <c r="K8" s="37"/>
      <c r="L8" s="37"/>
      <c r="M8" s="37"/>
      <c r="N8" s="37">
        <f>$E$8*$D$8</f>
        <v>235</v>
      </c>
      <c r="O8" s="37"/>
      <c r="P8" s="37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5.1" customHeight="1">
      <c r="A9" s="3">
        <v>5</v>
      </c>
      <c r="B9" s="168" t="s">
        <v>527</v>
      </c>
      <c r="C9" s="1" t="s">
        <v>17</v>
      </c>
      <c r="D9" s="3">
        <v>1</v>
      </c>
      <c r="E9" s="25">
        <f>VLOOKUP(B9,MRP!$A:$B,2,0)</f>
        <v>551.5</v>
      </c>
      <c r="F9" s="915"/>
      <c r="G9" s="37"/>
      <c r="H9" s="37">
        <f>$D$9*$E$9</f>
        <v>551.5</v>
      </c>
      <c r="I9" s="37"/>
      <c r="J9" s="37">
        <f>$D$9*$E$9</f>
        <v>551.5</v>
      </c>
      <c r="K9" s="37"/>
      <c r="L9" s="37">
        <f>$D$9*$E$9</f>
        <v>551.5</v>
      </c>
      <c r="M9" s="37"/>
      <c r="N9" s="37">
        <f>$D$9*$E$9</f>
        <v>551.5</v>
      </c>
      <c r="O9" s="37"/>
      <c r="P9" s="37">
        <f>$D$9*$E$9</f>
        <v>551.5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s="160" customFormat="1" ht="35.1" customHeight="1">
      <c r="A10" s="3">
        <v>6</v>
      </c>
      <c r="B10" s="28" t="s">
        <v>168</v>
      </c>
      <c r="C10" s="156" t="s">
        <v>47</v>
      </c>
      <c r="D10" s="154">
        <v>5.0999999999999996</v>
      </c>
      <c r="E10" s="25">
        <f>VLOOKUP(B10,MRP!$A:$B,2,0)</f>
        <v>301</v>
      </c>
      <c r="F10" s="915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</row>
    <row r="11" spans="1:47" s="160" customFormat="1" ht="35.1" customHeight="1">
      <c r="A11" s="3">
        <v>7</v>
      </c>
      <c r="B11" s="28" t="s">
        <v>169</v>
      </c>
      <c r="C11" s="156" t="s">
        <v>25</v>
      </c>
      <c r="D11" s="154">
        <v>2</v>
      </c>
      <c r="E11" s="25">
        <f>VLOOKUP(B11,MRP!$A:$B,2,0)</f>
        <v>172.5</v>
      </c>
      <c r="F11" s="915"/>
      <c r="G11" s="179"/>
      <c r="H11" s="179"/>
      <c r="I11" s="179"/>
      <c r="J11" s="179">
        <f>$E$11*$D$11</f>
        <v>345</v>
      </c>
      <c r="K11" s="179"/>
      <c r="L11" s="179"/>
      <c r="M11" s="179"/>
      <c r="N11" s="179">
        <f>$E$11*$D$11</f>
        <v>345</v>
      </c>
      <c r="O11" s="179"/>
      <c r="P11" s="17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</row>
    <row r="12" spans="1:47" ht="35.1" customHeight="1">
      <c r="B12" s="4"/>
      <c r="C12" s="6"/>
      <c r="D12" s="18"/>
      <c r="E12" s="22"/>
      <c r="F12" s="22"/>
      <c r="G12" s="22"/>
      <c r="H12" s="22"/>
      <c r="I12" s="22"/>
      <c r="J12" s="22"/>
      <c r="K12" s="22"/>
      <c r="L12" s="22"/>
      <c r="M12" s="22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s="7" customFormat="1" ht="35.1" customHeight="1">
      <c r="A13" s="1367" t="s">
        <v>529</v>
      </c>
      <c r="B13" s="1368"/>
      <c r="C13" s="1368"/>
      <c r="D13" s="1353" t="s">
        <v>29</v>
      </c>
      <c r="E13" s="1353"/>
      <c r="F13" s="870" t="s">
        <v>225</v>
      </c>
      <c r="G13" s="43">
        <f t="shared" ref="G13:P13" si="3">+SUM(G5:G11)</f>
        <v>1762.5</v>
      </c>
      <c r="H13" s="43">
        <f t="shared" si="3"/>
        <v>2314</v>
      </c>
      <c r="I13" s="43">
        <f t="shared" si="3"/>
        <v>1762.5</v>
      </c>
      <c r="J13" s="43">
        <f t="shared" si="3"/>
        <v>2894</v>
      </c>
      <c r="K13" s="43">
        <f t="shared" si="3"/>
        <v>1762.5</v>
      </c>
      <c r="L13" s="43">
        <f t="shared" si="3"/>
        <v>2314</v>
      </c>
      <c r="M13" s="43">
        <f t="shared" si="3"/>
        <v>1762.5</v>
      </c>
      <c r="N13" s="43">
        <f t="shared" si="3"/>
        <v>2894</v>
      </c>
      <c r="O13" s="43">
        <f t="shared" si="3"/>
        <v>1762.5</v>
      </c>
      <c r="P13" s="43">
        <f t="shared" si="3"/>
        <v>2314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</row>
    <row r="14" spans="1:47" s="7" customFormat="1" ht="35.1" customHeight="1">
      <c r="A14" s="1368"/>
      <c r="B14" s="1368"/>
      <c r="C14" s="1368"/>
      <c r="D14" s="1377" t="s">
        <v>267</v>
      </c>
      <c r="E14" s="1353"/>
      <c r="F14" s="187" t="s">
        <v>572</v>
      </c>
      <c r="G14" s="43" t="s">
        <v>572</v>
      </c>
      <c r="H14" s="43" t="s">
        <v>572</v>
      </c>
      <c r="I14" s="43">
        <f>'PM &amp; GR Charge'!C65</f>
        <v>2365.9</v>
      </c>
      <c r="J14" s="916">
        <f>'PM &amp; GR Charge'!D65</f>
        <v>2537</v>
      </c>
      <c r="K14" s="43">
        <f>I14</f>
        <v>2365.9</v>
      </c>
      <c r="L14" s="916">
        <f>I14</f>
        <v>2365.9</v>
      </c>
      <c r="M14" s="916">
        <f>I14</f>
        <v>2365.9</v>
      </c>
      <c r="N14" s="8">
        <f>J14</f>
        <v>2537</v>
      </c>
      <c r="O14" s="8">
        <f>I14</f>
        <v>2365.9</v>
      </c>
      <c r="P14" s="8">
        <f>I14</f>
        <v>2365.9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</row>
    <row r="15" spans="1:47" s="7" customFormat="1" ht="35.1" customHeight="1">
      <c r="A15" s="1368"/>
      <c r="B15" s="1368"/>
      <c r="C15" s="1368"/>
      <c r="D15" s="1353" t="s">
        <v>30</v>
      </c>
      <c r="E15" s="1353"/>
      <c r="F15" s="870" t="s">
        <v>225</v>
      </c>
      <c r="G15" s="43">
        <f>G13</f>
        <v>1762.5</v>
      </c>
      <c r="H15" s="43">
        <f>H13</f>
        <v>2314</v>
      </c>
      <c r="I15" s="43">
        <f t="shared" ref="I15:P15" si="4">I14+I13</f>
        <v>4128.3999999999996</v>
      </c>
      <c r="J15" s="43">
        <f t="shared" si="4"/>
        <v>5431</v>
      </c>
      <c r="K15" s="43">
        <f t="shared" si="4"/>
        <v>4128.3999999999996</v>
      </c>
      <c r="L15" s="43">
        <f t="shared" si="4"/>
        <v>4679.8999999999996</v>
      </c>
      <c r="M15" s="43">
        <f t="shared" si="4"/>
        <v>4128.3999999999996</v>
      </c>
      <c r="N15" s="43">
        <f t="shared" si="4"/>
        <v>5431</v>
      </c>
      <c r="O15" s="43">
        <f t="shared" si="4"/>
        <v>4128.3999999999996</v>
      </c>
      <c r="P15" s="43">
        <f t="shared" si="4"/>
        <v>4679.8999999999996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</row>
    <row r="16" spans="1:47">
      <c r="C16" s="7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7:47"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</row>
    <row r="18" spans="7:47"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</row>
    <row r="19" spans="7:47"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</row>
    <row r="20" spans="7:47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7:47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7:47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7:47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7:47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7:47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7:47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7:47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7:47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7:47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7:47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7:47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7:47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7:47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7:47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7:47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</sheetData>
  <protectedRanges>
    <protectedRange sqref="E5:F11" name="Range1"/>
  </protectedRanges>
  <mergeCells count="11">
    <mergeCell ref="A13:C15"/>
    <mergeCell ref="D13:E13"/>
    <mergeCell ref="D14:E14"/>
    <mergeCell ref="D15:E15"/>
    <mergeCell ref="A1:M1"/>
    <mergeCell ref="A3:A4"/>
    <mergeCell ref="B3:B4"/>
    <mergeCell ref="C3:C4"/>
    <mergeCell ref="D3:D4"/>
    <mergeCell ref="E3:E4"/>
    <mergeCell ref="G3:M3"/>
  </mergeCells>
  <printOptions horizontalCentered="1"/>
  <pageMargins left="0" right="0" top="1.63" bottom="0.6" header="0.5" footer="0.5"/>
  <pageSetup paperSize="9" scale="64" orientation="landscape" horizontalDpi="1200" r:id="rId1"/>
  <headerFooter alignWithMargins="0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3"/>
  <sheetViews>
    <sheetView view="pageBreakPreview" topLeftCell="A4" zoomScale="85" zoomScaleNormal="100" zoomScaleSheetLayoutView="85" workbookViewId="0">
      <selection activeCell="O8" sqref="O8"/>
    </sheetView>
  </sheetViews>
  <sheetFormatPr defaultColWidth="9.140625" defaultRowHeight="15"/>
  <cols>
    <col min="1" max="1" width="2.7109375" style="251" customWidth="1"/>
    <col min="2" max="2" width="28" style="253" customWidth="1"/>
    <col min="3" max="4" width="13.7109375" style="253" customWidth="1"/>
    <col min="5" max="10" width="10.7109375" style="254" customWidth="1"/>
    <col min="11" max="15" width="10.7109375" style="251" customWidth="1"/>
    <col min="16" max="16" width="1.85546875" style="251" customWidth="1"/>
    <col min="17" max="16384" width="9.140625" style="251"/>
  </cols>
  <sheetData>
    <row r="1" spans="1:15" ht="39.950000000000003" customHeight="1">
      <c r="A1" s="1381"/>
      <c r="B1" s="247"/>
      <c r="C1" s="1389" t="s">
        <v>583</v>
      </c>
      <c r="D1" s="1389"/>
      <c r="E1" s="1389"/>
      <c r="F1" s="1389"/>
      <c r="G1" s="1389"/>
      <c r="H1" s="1389"/>
      <c r="I1" s="1389"/>
      <c r="J1" s="1389"/>
      <c r="K1" s="1148"/>
      <c r="L1" s="1114" t="str">
        <f>'Dlr Category'!D4</f>
        <v>A++</v>
      </c>
      <c r="M1" s="1144" t="s">
        <v>596</v>
      </c>
      <c r="N1" s="897"/>
      <c r="O1" s="898"/>
    </row>
    <row r="2" spans="1:15" ht="39.950000000000003" customHeight="1">
      <c r="A2" s="1382"/>
      <c r="B2" s="1384" t="s">
        <v>282</v>
      </c>
      <c r="C2" s="1260" t="s">
        <v>279</v>
      </c>
      <c r="D2" s="1260" t="s">
        <v>280</v>
      </c>
      <c r="E2" s="1386" t="s">
        <v>570</v>
      </c>
      <c r="F2" s="1387"/>
      <c r="G2" s="1387"/>
      <c r="H2" s="1387"/>
      <c r="I2" s="1387"/>
      <c r="J2" s="1387"/>
      <c r="K2" s="1387"/>
      <c r="L2" s="1387"/>
      <c r="M2" s="1387"/>
      <c r="N2" s="1387"/>
      <c r="O2" s="1388"/>
    </row>
    <row r="3" spans="1:15" ht="39.950000000000003" customHeight="1">
      <c r="A3" s="1382"/>
      <c r="B3" s="1385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9.950000000000003" customHeight="1">
      <c r="A4" s="1382"/>
      <c r="B4" s="1115" t="str">
        <f>VLOOKUP(C25,'Etios Platinum D'!$B$5:$C$11,2,)</f>
        <v>Engine Oil Mineral</v>
      </c>
      <c r="C4" s="1116">
        <f>VLOOKUP(C25,'Etios Platinum D'!$B$5:$D$11,3,0)</f>
        <v>3.9</v>
      </c>
      <c r="D4" s="1117">
        <f>VLOOKUP(C25,'Etios Platinum D'!$B$5:$E$11,4,0)</f>
        <v>325</v>
      </c>
      <c r="E4" s="1051"/>
      <c r="F4" s="1051" t="s">
        <v>286</v>
      </c>
      <c r="G4" s="1051" t="s">
        <v>286</v>
      </c>
      <c r="H4" s="1051" t="s">
        <v>286</v>
      </c>
      <c r="I4" s="1054" t="s">
        <v>286</v>
      </c>
      <c r="J4" s="1054" t="s">
        <v>286</v>
      </c>
      <c r="K4" s="1054" t="s">
        <v>286</v>
      </c>
      <c r="L4" s="1051" t="s">
        <v>286</v>
      </c>
      <c r="M4" s="1051" t="s">
        <v>286</v>
      </c>
      <c r="N4" s="1051" t="s">
        <v>286</v>
      </c>
      <c r="O4" s="1052" t="s">
        <v>286</v>
      </c>
    </row>
    <row r="5" spans="1:15" ht="39.950000000000003" customHeight="1">
      <c r="A5" s="1382"/>
      <c r="B5" s="1097" t="str">
        <f>VLOOKUP(C26,'Etios Platinum D'!$B$5:$C$11,2,)</f>
        <v>Engine Oil Filter</v>
      </c>
      <c r="C5" s="1104">
        <f>VLOOKUP(C26,'Etios Platinum D'!$B$5:$D$11,3,0)</f>
        <v>1</v>
      </c>
      <c r="D5" s="1105">
        <f>VLOOKUP(C26,'Etios Platinum D'!$B$5:$E$11,4,0)</f>
        <v>437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382"/>
      <c r="B6" s="1097" t="str">
        <f>VLOOKUP(C27,'Etios Platinum D'!$B$5:$C$11,2,)</f>
        <v>Gasket Engine Oil Drain Plug</v>
      </c>
      <c r="C6" s="1104">
        <f>VLOOKUP(C27,'Etios Platinum D'!$B$5:$D$11,3,0)</f>
        <v>1</v>
      </c>
      <c r="D6" s="1105">
        <f>VLOOKUP(C27,'Etios Platinum D'!$B$5:$E$11,4,0)</f>
        <v>58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382"/>
      <c r="B7" s="1097" t="str">
        <f>VLOOKUP(C28,'Etios Platinum D'!$B$5:$C$11,2,)</f>
        <v>Air Cleaner Filter</v>
      </c>
      <c r="C7" s="1104">
        <f>VLOOKUP(C28,'Etios Platinum D'!$B$5:$D$11,3,0)</f>
        <v>1</v>
      </c>
      <c r="D7" s="1105">
        <f>VLOOKUP(C28,'Etios Platinum D'!$B$5:$E$11,4,0)</f>
        <v>235</v>
      </c>
      <c r="E7" s="1054"/>
      <c r="F7" s="1054"/>
      <c r="G7" s="1054" t="s">
        <v>576</v>
      </c>
      <c r="H7" s="1054"/>
      <c r="I7" s="1054" t="s">
        <v>286</v>
      </c>
      <c r="J7" s="1054"/>
      <c r="K7" s="1054" t="s">
        <v>576</v>
      </c>
      <c r="L7" s="1054"/>
      <c r="M7" s="1054" t="s">
        <v>286</v>
      </c>
      <c r="N7" s="1054"/>
      <c r="O7" s="1055" t="s">
        <v>576</v>
      </c>
    </row>
    <row r="8" spans="1:15" ht="39.950000000000003" customHeight="1">
      <c r="A8" s="1382"/>
      <c r="B8" s="1097" t="str">
        <f>VLOOKUP(C29,'Etios Platinum D'!$B$5:$C$11,2,)</f>
        <v>Air Conditioning Filter</v>
      </c>
      <c r="C8" s="1104">
        <f>VLOOKUP(C29,'Etios Platinum D'!$B$5:$D$11,3,0)</f>
        <v>1</v>
      </c>
      <c r="D8" s="1105">
        <f>VLOOKUP(C29,'Etios Platinum D'!$B$5:$E$11,4,0)</f>
        <v>551.5</v>
      </c>
      <c r="E8" s="1054"/>
      <c r="F8" s="1054"/>
      <c r="G8" s="1054" t="s">
        <v>286</v>
      </c>
      <c r="H8" s="1054"/>
      <c r="I8" s="1054" t="s">
        <v>286</v>
      </c>
      <c r="J8" s="1054"/>
      <c r="K8" s="1054" t="s">
        <v>286</v>
      </c>
      <c r="L8" s="1054"/>
      <c r="M8" s="1054" t="s">
        <v>286</v>
      </c>
      <c r="N8" s="1054"/>
      <c r="O8" s="1055" t="s">
        <v>286</v>
      </c>
    </row>
    <row r="9" spans="1:15" ht="39.950000000000003" customHeight="1">
      <c r="A9" s="1382"/>
      <c r="B9" s="1097" t="str">
        <f>VLOOKUP(C30,'Etios Platinum D'!$B$5:$C$11,2,)</f>
        <v>Super Long Life Coolant</v>
      </c>
      <c r="C9" s="1104">
        <f>VLOOKUP(C30,'Etios Platinum D'!$B$5:$D$11,3,0)</f>
        <v>5.0999999999999996</v>
      </c>
      <c r="D9" s="1105">
        <f>VLOOKUP(C30,'Etios Platinum D'!$B$5:$E$11,4,0)</f>
        <v>301</v>
      </c>
      <c r="E9" s="1054"/>
      <c r="F9" s="1054"/>
      <c r="G9" s="1054"/>
      <c r="H9" s="1054"/>
      <c r="I9" s="1054" t="s">
        <v>576</v>
      </c>
      <c r="J9" s="1054"/>
      <c r="K9" s="1054"/>
      <c r="L9" s="1054"/>
      <c r="M9" s="1054" t="s">
        <v>576</v>
      </c>
      <c r="N9" s="1054"/>
      <c r="O9" s="1055"/>
    </row>
    <row r="10" spans="1:15" ht="39.950000000000003" customHeight="1">
      <c r="A10" s="1382"/>
      <c r="B10" s="1102" t="str">
        <f>VLOOKUP(C31,'Etios Platinum D'!$B$5:$C$11,2,)</f>
        <v>Brake Fluid (250 ml)</v>
      </c>
      <c r="C10" s="1109">
        <f>VLOOKUP(C31,'Etios Platinum D'!$B$5:$D$11,3,0)</f>
        <v>2</v>
      </c>
      <c r="D10" s="1110">
        <f>VLOOKUP(C31,'Etios Platinum D'!$B$5:$E$11,4,0)</f>
        <v>172.5</v>
      </c>
      <c r="E10" s="1057"/>
      <c r="F10" s="1057"/>
      <c r="G10" s="1057"/>
      <c r="H10" s="1057"/>
      <c r="I10" s="1057" t="s">
        <v>286</v>
      </c>
      <c r="J10" s="1057"/>
      <c r="K10" s="1057"/>
      <c r="L10" s="1057"/>
      <c r="M10" s="1057" t="s">
        <v>286</v>
      </c>
      <c r="N10" s="1057"/>
      <c r="O10" s="1058"/>
    </row>
    <row r="11" spans="1:15" ht="39.950000000000003" customHeight="1">
      <c r="A11" s="1382"/>
      <c r="B11" s="270" t="s">
        <v>289</v>
      </c>
      <c r="C11" s="1265" t="s">
        <v>290</v>
      </c>
      <c r="D11" s="1265"/>
      <c r="E11" s="1019" t="str">
        <f>'Etios Platinum D'!F13</f>
        <v>-</v>
      </c>
      <c r="F11" s="1019">
        <f>'Etios Platinum D'!G13</f>
        <v>1762.5</v>
      </c>
      <c r="G11" s="1019">
        <f>'Etios Platinum D'!H13</f>
        <v>2314</v>
      </c>
      <c r="H11" s="1019">
        <f>'Etios Platinum D'!I13</f>
        <v>1762.5</v>
      </c>
      <c r="I11" s="1019">
        <f>'Etios Platinum D'!J13</f>
        <v>2894</v>
      </c>
      <c r="J11" s="1019">
        <f>'Etios Platinum D'!K13</f>
        <v>1762.5</v>
      </c>
      <c r="K11" s="1019">
        <f>'Etios Platinum D'!L13</f>
        <v>2314</v>
      </c>
      <c r="L11" s="1019">
        <f>'Etios Platinum D'!M13</f>
        <v>1762.5</v>
      </c>
      <c r="M11" s="1019">
        <f>'Etios Platinum D'!N13</f>
        <v>2894</v>
      </c>
      <c r="N11" s="1019">
        <f>'Etios Platinum D'!O13</f>
        <v>1762.5</v>
      </c>
      <c r="O11" s="1020">
        <f>'Etios Platinum D'!P13</f>
        <v>2314</v>
      </c>
    </row>
    <row r="12" spans="1:15" ht="39.950000000000003" customHeight="1">
      <c r="A12" s="1382"/>
      <c r="B12" s="1246" t="s">
        <v>637</v>
      </c>
      <c r="C12" s="1268" t="s">
        <v>150</v>
      </c>
      <c r="D12" s="1268"/>
      <c r="E12" s="1021" t="str">
        <f>'Etios Platinum D'!F14</f>
        <v>Free</v>
      </c>
      <c r="F12" s="1021" t="str">
        <f>'Etios Platinum D'!G14</f>
        <v>Free</v>
      </c>
      <c r="G12" s="1021" t="str">
        <f>'Etios Platinum D'!H14</f>
        <v>Free</v>
      </c>
      <c r="H12" s="1107">
        <f>'Etios Platinum D'!I14</f>
        <v>2365.9</v>
      </c>
      <c r="I12" s="1107">
        <f>'Etios Platinum D'!J14</f>
        <v>2537</v>
      </c>
      <c r="J12" s="1107">
        <f>'Etios Platinum D'!K14</f>
        <v>2365.9</v>
      </c>
      <c r="K12" s="1107">
        <f>'Etios Platinum D'!L14</f>
        <v>2365.9</v>
      </c>
      <c r="L12" s="1107">
        <f>'Etios Platinum D'!M14</f>
        <v>2365.9</v>
      </c>
      <c r="M12" s="1107">
        <f>'Etios Platinum D'!N14</f>
        <v>2537</v>
      </c>
      <c r="N12" s="1107">
        <f>'Etios Platinum D'!O14</f>
        <v>2365.9</v>
      </c>
      <c r="O12" s="1108">
        <f>'Etios Platinum D'!P14</f>
        <v>2365.9</v>
      </c>
    </row>
    <row r="13" spans="1:15" ht="39.950000000000003" customHeight="1">
      <c r="A13" s="1382"/>
      <c r="B13" s="1247"/>
      <c r="C13" s="1269" t="s">
        <v>30</v>
      </c>
      <c r="D13" s="1269"/>
      <c r="E13" s="1023" t="str">
        <f>'Etios Platinum D'!F15</f>
        <v>-</v>
      </c>
      <c r="F13" s="1023">
        <f>'Etios Platinum D'!G15</f>
        <v>1762.5</v>
      </c>
      <c r="G13" s="1023">
        <f>'Etios Platinum D'!H15</f>
        <v>2314</v>
      </c>
      <c r="H13" s="1023">
        <f>'Etios Platinum D'!I15</f>
        <v>4128.3999999999996</v>
      </c>
      <c r="I13" s="1023">
        <f>'Etios Platinum D'!J15</f>
        <v>5431</v>
      </c>
      <c r="J13" s="1023">
        <f>'Etios Platinum D'!K15</f>
        <v>4128.3999999999996</v>
      </c>
      <c r="K13" s="1023">
        <f>'Etios Platinum D'!L15</f>
        <v>4679.8999999999996</v>
      </c>
      <c r="L13" s="1023">
        <f>'Etios Platinum D'!M15</f>
        <v>4128.3999999999996</v>
      </c>
      <c r="M13" s="1023">
        <f>'Etios Platinum D'!N15</f>
        <v>5431</v>
      </c>
      <c r="N13" s="1023">
        <f>'Etios Platinum D'!O15</f>
        <v>4128.3999999999996</v>
      </c>
      <c r="O13" s="1024">
        <f>'Etios Platinum D'!P15</f>
        <v>4679.8999999999996</v>
      </c>
    </row>
    <row r="14" spans="1:15" ht="15" customHeight="1">
      <c r="A14" s="1382"/>
      <c r="B14" s="1206" t="str">
        <f>MRP!A162</f>
        <v>Price applicable from 1st Oct 2019 [All prices are inclusive of Tax]</v>
      </c>
      <c r="E14" s="251"/>
      <c r="F14" s="251"/>
      <c r="G14" s="251"/>
      <c r="H14" s="251"/>
      <c r="I14" s="251"/>
      <c r="J14" s="251"/>
      <c r="K14" s="274"/>
    </row>
    <row r="15" spans="1:15" ht="15" customHeight="1">
      <c r="A15" s="1382"/>
      <c r="B15" s="901" t="s">
        <v>573</v>
      </c>
      <c r="E15" s="871"/>
      <c r="F15" s="871"/>
      <c r="G15" s="871"/>
      <c r="H15" s="871"/>
      <c r="I15" s="871"/>
      <c r="J15" s="871"/>
      <c r="K15" s="274"/>
    </row>
    <row r="16" spans="1:15" ht="15" customHeight="1">
      <c r="A16" s="1382"/>
      <c r="B16" s="1203" t="s">
        <v>643</v>
      </c>
      <c r="E16" s="871"/>
      <c r="F16" s="871"/>
      <c r="G16" s="871"/>
      <c r="H16" s="871"/>
      <c r="I16" s="871"/>
      <c r="J16" s="871"/>
      <c r="K16" s="274"/>
    </row>
    <row r="17" spans="1:11" ht="15" customHeight="1">
      <c r="A17" s="1382"/>
      <c r="B17" s="1161" t="s">
        <v>623</v>
      </c>
      <c r="E17" s="871"/>
      <c r="F17" s="871"/>
      <c r="G17" s="871"/>
      <c r="H17" s="871"/>
      <c r="I17" s="871"/>
      <c r="J17" s="871"/>
      <c r="K17" s="274"/>
    </row>
    <row r="18" spans="1:11" ht="15" customHeight="1">
      <c r="A18" s="1382"/>
      <c r="B18" s="1207" t="s">
        <v>642</v>
      </c>
      <c r="E18" s="871"/>
      <c r="F18" s="871"/>
      <c r="G18" s="871"/>
      <c r="H18" s="871"/>
      <c r="I18" s="871"/>
      <c r="J18" s="871"/>
      <c r="K18" s="274"/>
    </row>
    <row r="19" spans="1:11" ht="15" customHeight="1">
      <c r="A19" s="1382"/>
      <c r="B19" s="1143"/>
      <c r="E19" s="871"/>
      <c r="F19" s="871"/>
      <c r="G19" s="871"/>
      <c r="H19" s="871"/>
      <c r="I19" s="871"/>
      <c r="J19" s="871"/>
      <c r="K19" s="274"/>
    </row>
    <row r="20" spans="1:11" ht="15" customHeight="1">
      <c r="A20" s="1382"/>
      <c r="B20" s="269"/>
      <c r="E20" s="871"/>
      <c r="F20" s="871"/>
      <c r="G20" s="871"/>
      <c r="H20" s="871"/>
      <c r="I20" s="871"/>
      <c r="J20" s="871"/>
      <c r="K20" s="274"/>
    </row>
    <row r="21" spans="1:11" ht="15" customHeight="1">
      <c r="A21" s="1382"/>
      <c r="B21" s="1383" t="str">
        <f>MRP!A163</f>
        <v>* Terms &amp; Conditions Apply (COM value is for vehicle running up to 1 lakh km)</v>
      </c>
      <c r="C21" s="1383"/>
      <c r="D21" s="1383"/>
      <c r="E21" s="1383"/>
      <c r="F21" s="1383"/>
      <c r="G21" s="1383"/>
      <c r="H21" s="871"/>
      <c r="I21" s="871"/>
      <c r="J21" s="871"/>
      <c r="K21" s="274"/>
    </row>
    <row r="22" spans="1:11" ht="15" customHeight="1">
      <c r="A22" s="1382"/>
      <c r="B22" s="881" t="s">
        <v>574</v>
      </c>
      <c r="C22" s="884"/>
      <c r="D22" s="881" t="s">
        <v>578</v>
      </c>
      <c r="E22" s="871"/>
      <c r="F22" s="871"/>
      <c r="G22" s="871"/>
      <c r="H22" s="871"/>
      <c r="I22" s="871"/>
      <c r="J22" s="871"/>
      <c r="K22" s="274"/>
    </row>
    <row r="23" spans="1:11" ht="15" customHeight="1">
      <c r="A23" s="1382"/>
      <c r="I23" s="1373"/>
      <c r="J23" s="1373"/>
      <c r="K23" s="1373"/>
    </row>
    <row r="24" spans="1:11">
      <c r="A24" s="1382"/>
      <c r="B24" s="267">
        <f>ROUND(B25,2)</f>
        <v>0.31</v>
      </c>
    </row>
    <row r="25" spans="1:11" ht="18">
      <c r="A25" s="1382"/>
      <c r="B25" s="267">
        <f>'COM Etios  Liva Diesel'!P21</f>
        <v>0.30621320000000002</v>
      </c>
      <c r="C25" s="275" t="s">
        <v>163</v>
      </c>
    </row>
    <row r="26" spans="1:11" ht="18">
      <c r="C26" s="275" t="s">
        <v>445</v>
      </c>
    </row>
    <row r="27" spans="1:11" ht="18">
      <c r="C27" s="275" t="s">
        <v>165</v>
      </c>
    </row>
    <row r="28" spans="1:11" ht="18">
      <c r="C28" s="275" t="s">
        <v>157</v>
      </c>
    </row>
    <row r="29" spans="1:11" ht="18">
      <c r="C29" s="275" t="s">
        <v>527</v>
      </c>
    </row>
    <row r="30" spans="1:11" ht="18">
      <c r="C30" s="275" t="s">
        <v>168</v>
      </c>
    </row>
    <row r="31" spans="1:11" ht="18">
      <c r="B31" s="1380"/>
      <c r="C31" s="275" t="s">
        <v>169</v>
      </c>
    </row>
    <row r="32" spans="1:11" ht="18">
      <c r="B32" s="1380"/>
      <c r="C32" s="275" t="s">
        <v>170</v>
      </c>
    </row>
    <row r="33" spans="2:3">
      <c r="B33" s="1380"/>
      <c r="C33" s="495"/>
    </row>
  </sheetData>
  <mergeCells count="13">
    <mergeCell ref="I23:K23"/>
    <mergeCell ref="B21:G21"/>
    <mergeCell ref="B2:B3"/>
    <mergeCell ref="E2:O2"/>
    <mergeCell ref="C1:J1"/>
    <mergeCell ref="B31:B33"/>
    <mergeCell ref="A1:A25"/>
    <mergeCell ref="C2:C3"/>
    <mergeCell ref="D2:D3"/>
    <mergeCell ref="C11:D11"/>
    <mergeCell ref="B12:B13"/>
    <mergeCell ref="C12:D12"/>
    <mergeCell ref="C13:D13"/>
  </mergeCells>
  <conditionalFormatting sqref="B2">
    <cfRule type="cellIs" dxfId="234" priority="1" operator="equal">
      <formula>#REF!</formula>
    </cfRule>
    <cfRule type="cellIs" dxfId="233" priority="2" operator="equal">
      <formula>#REF!</formula>
    </cfRule>
    <cfRule type="containsText" dxfId="232" priority="3" operator="containsText" text="B">
      <formula>NOT(ISERROR(SEARCH("B",B2)))</formula>
    </cfRule>
  </conditionalFormatting>
  <pageMargins left="0" right="0" top="0" bottom="0" header="0" footer="0"/>
  <pageSetup paperSize="9" scale="8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V38"/>
  <sheetViews>
    <sheetView showGridLines="0" topLeftCell="C1" zoomScale="70" zoomScaleNormal="75" workbookViewId="0">
      <selection activeCell="F8" sqref="F8"/>
    </sheetView>
  </sheetViews>
  <sheetFormatPr defaultColWidth="9.140625" defaultRowHeight="18"/>
  <cols>
    <col min="1" max="1" width="5.85546875" style="5" customWidth="1"/>
    <col min="2" max="2" width="16.140625" style="5" customWidth="1"/>
    <col min="3" max="3" width="36.85546875" style="5" bestFit="1" customWidth="1"/>
    <col min="4" max="4" width="15.7109375" style="5" customWidth="1"/>
    <col min="5" max="6" width="13.85546875" style="5" customWidth="1"/>
    <col min="7" max="14" width="15.7109375" style="5" customWidth="1"/>
    <col min="15" max="16" width="14.7109375" style="5" customWidth="1"/>
    <col min="17" max="16384" width="9.140625" style="5"/>
  </cols>
  <sheetData>
    <row r="1" spans="1:48" ht="45" customHeight="1">
      <c r="A1" s="1352" t="s">
        <v>60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  <c r="M1" s="1352"/>
      <c r="N1" s="1352"/>
    </row>
    <row r="2" spans="1:48" ht="20.100000000000001" customHeight="1"/>
    <row r="3" spans="1:48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64</v>
      </c>
      <c r="F3" s="910"/>
      <c r="G3" s="1371" t="s">
        <v>268</v>
      </c>
      <c r="H3" s="1372"/>
      <c r="I3" s="1372"/>
      <c r="J3" s="1372"/>
      <c r="K3" s="1372"/>
      <c r="L3" s="1372"/>
      <c r="M3" s="1372"/>
      <c r="N3" s="1390"/>
    </row>
    <row r="4" spans="1:48" ht="39.950000000000003" customHeight="1">
      <c r="A4" s="1351"/>
      <c r="B4" s="1351"/>
      <c r="C4" s="1351"/>
      <c r="D4" s="1363"/>
      <c r="E4" s="1363"/>
      <c r="F4" s="256">
        <v>1000</v>
      </c>
      <c r="G4" s="256">
        <v>10000</v>
      </c>
      <c r="H4" s="256">
        <v>20000</v>
      </c>
      <c r="I4" s="256">
        <v>30000</v>
      </c>
      <c r="J4" s="256">
        <v>40000</v>
      </c>
      <c r="K4" s="256">
        <v>50000</v>
      </c>
      <c r="L4" s="256">
        <v>60000</v>
      </c>
      <c r="M4" s="256">
        <v>70000</v>
      </c>
      <c r="N4" s="256">
        <v>80000</v>
      </c>
      <c r="O4" s="256">
        <v>90000</v>
      </c>
      <c r="P4" s="256">
        <v>100000</v>
      </c>
    </row>
    <row r="5" spans="1:48" ht="20.100000000000001" customHeight="1">
      <c r="B5" s="7"/>
      <c r="C5" s="7"/>
      <c r="D5" s="7"/>
      <c r="E5" s="7"/>
      <c r="F5" s="7"/>
      <c r="G5" s="36">
        <v>50000</v>
      </c>
      <c r="H5" s="36">
        <v>100000</v>
      </c>
      <c r="I5" s="36">
        <v>30000</v>
      </c>
      <c r="J5" s="36">
        <v>40000</v>
      </c>
      <c r="K5" s="36">
        <v>60000</v>
      </c>
      <c r="L5" s="36">
        <v>80000</v>
      </c>
      <c r="M5" s="36">
        <v>120000</v>
      </c>
      <c r="N5" s="36">
        <v>160000</v>
      </c>
    </row>
    <row r="6" spans="1:48" ht="35.1" customHeight="1">
      <c r="A6" s="3">
        <v>1</v>
      </c>
      <c r="B6" s="28" t="s">
        <v>163</v>
      </c>
      <c r="C6" s="1" t="s">
        <v>632</v>
      </c>
      <c r="D6" s="3">
        <v>2.9</v>
      </c>
      <c r="E6" s="25">
        <f>VLOOKUP(B6,MRP!$A:$B,2,0)</f>
        <v>325</v>
      </c>
      <c r="F6" s="25"/>
      <c r="G6" s="16">
        <f>$E$6*$D$6</f>
        <v>942.5</v>
      </c>
      <c r="H6" s="16">
        <f t="shared" ref="H6:P6" si="0">$E$6*$D$6</f>
        <v>942.5</v>
      </c>
      <c r="I6" s="16">
        <f t="shared" si="0"/>
        <v>942.5</v>
      </c>
      <c r="J6" s="16">
        <f t="shared" si="0"/>
        <v>942.5</v>
      </c>
      <c r="K6" s="16">
        <f t="shared" si="0"/>
        <v>942.5</v>
      </c>
      <c r="L6" s="16">
        <f t="shared" si="0"/>
        <v>942.5</v>
      </c>
      <c r="M6" s="16">
        <f t="shared" si="0"/>
        <v>942.5</v>
      </c>
      <c r="N6" s="16">
        <f t="shared" si="0"/>
        <v>942.5</v>
      </c>
      <c r="O6" s="16">
        <f t="shared" si="0"/>
        <v>942.5</v>
      </c>
      <c r="P6" s="16">
        <f t="shared" si="0"/>
        <v>942.5</v>
      </c>
    </row>
    <row r="7" spans="1:48" ht="35.1" customHeight="1">
      <c r="A7" s="3">
        <v>2</v>
      </c>
      <c r="B7" s="28" t="s">
        <v>61</v>
      </c>
      <c r="C7" s="1" t="s">
        <v>16</v>
      </c>
      <c r="D7" s="3">
        <v>1</v>
      </c>
      <c r="E7" s="25">
        <f>VLOOKUP(B7,MRP!$A:$B,2,0)</f>
        <v>301</v>
      </c>
      <c r="F7" s="25"/>
      <c r="G7" s="136">
        <f>$E$7*$D$7</f>
        <v>301</v>
      </c>
      <c r="H7" s="136">
        <f t="shared" ref="H7:P7" si="1">$E$7*$D$7</f>
        <v>301</v>
      </c>
      <c r="I7" s="136">
        <f t="shared" si="1"/>
        <v>301</v>
      </c>
      <c r="J7" s="136">
        <f t="shared" si="1"/>
        <v>301</v>
      </c>
      <c r="K7" s="136">
        <f t="shared" si="1"/>
        <v>301</v>
      </c>
      <c r="L7" s="136">
        <f t="shared" si="1"/>
        <v>301</v>
      </c>
      <c r="M7" s="136">
        <f t="shared" si="1"/>
        <v>301</v>
      </c>
      <c r="N7" s="136">
        <f t="shared" si="1"/>
        <v>301</v>
      </c>
      <c r="O7" s="136">
        <f t="shared" si="1"/>
        <v>301</v>
      </c>
      <c r="P7" s="136">
        <f t="shared" si="1"/>
        <v>301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 spans="1:48" s="41" customFormat="1" ht="35.1" customHeight="1">
      <c r="A8" s="40">
        <v>3</v>
      </c>
      <c r="B8" s="9" t="s">
        <v>165</v>
      </c>
      <c r="C8" s="1" t="s">
        <v>18</v>
      </c>
      <c r="D8" s="3">
        <v>1</v>
      </c>
      <c r="E8" s="25">
        <f>VLOOKUP(B8,MRP!$A:$B,2,0)</f>
        <v>58</v>
      </c>
      <c r="F8" s="25"/>
      <c r="G8" s="136">
        <f>$E$8*$D$8</f>
        <v>58</v>
      </c>
      <c r="H8" s="136">
        <f t="shared" ref="H8:P8" si="2">$E$8*$D$8</f>
        <v>58</v>
      </c>
      <c r="I8" s="136">
        <f t="shared" si="2"/>
        <v>58</v>
      </c>
      <c r="J8" s="136">
        <f t="shared" si="2"/>
        <v>58</v>
      </c>
      <c r="K8" s="136">
        <f t="shared" si="2"/>
        <v>58</v>
      </c>
      <c r="L8" s="136">
        <f t="shared" si="2"/>
        <v>58</v>
      </c>
      <c r="M8" s="136">
        <f t="shared" si="2"/>
        <v>58</v>
      </c>
      <c r="N8" s="136">
        <f t="shared" si="2"/>
        <v>58</v>
      </c>
      <c r="O8" s="136">
        <f t="shared" si="2"/>
        <v>58</v>
      </c>
      <c r="P8" s="136">
        <f t="shared" si="2"/>
        <v>58</v>
      </c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5"/>
      <c r="AS8" s="145"/>
      <c r="AT8" s="145"/>
      <c r="AU8" s="145"/>
      <c r="AV8" s="145"/>
    </row>
    <row r="9" spans="1:48" ht="35.1" customHeight="1">
      <c r="A9" s="3">
        <v>4</v>
      </c>
      <c r="B9" s="28" t="s">
        <v>262</v>
      </c>
      <c r="C9" s="1" t="s">
        <v>6</v>
      </c>
      <c r="D9" s="3">
        <v>4</v>
      </c>
      <c r="E9" s="25">
        <f>VLOOKUP(B9,MRP!$A:$B,2,0)</f>
        <v>155</v>
      </c>
      <c r="F9" s="25"/>
      <c r="G9" s="136"/>
      <c r="H9" s="136">
        <f>$E$9*$D$9</f>
        <v>620</v>
      </c>
      <c r="I9" s="136"/>
      <c r="J9" s="136">
        <f>$E$9*$D$9</f>
        <v>620</v>
      </c>
      <c r="K9" s="136"/>
      <c r="L9" s="136">
        <f>$E$9*$D$9</f>
        <v>620</v>
      </c>
      <c r="M9" s="136"/>
      <c r="N9" s="136">
        <f>$E$9*$D$9</f>
        <v>620</v>
      </c>
      <c r="O9" s="37"/>
      <c r="P9" s="136">
        <f>$E$9*$D$9</f>
        <v>620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 spans="1:48" ht="35.1" customHeight="1">
      <c r="A10" s="3">
        <v>5</v>
      </c>
      <c r="B10" s="28" t="s">
        <v>455</v>
      </c>
      <c r="C10" s="1" t="s">
        <v>9</v>
      </c>
      <c r="D10" s="3">
        <v>1</v>
      </c>
      <c r="E10" s="25">
        <f>VLOOKUP(B10,MRP!$A:$B,2,0)</f>
        <v>358.5</v>
      </c>
      <c r="F10" s="25"/>
      <c r="G10" s="136"/>
      <c r="H10" s="136"/>
      <c r="I10" s="136"/>
      <c r="J10" s="136"/>
      <c r="K10" s="136"/>
      <c r="L10" s="136"/>
      <c r="M10" s="136"/>
      <c r="N10" s="136">
        <f>E10*D10</f>
        <v>358.5</v>
      </c>
      <c r="O10" s="37"/>
      <c r="P10" s="37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 spans="1:48" ht="35.1" customHeight="1">
      <c r="A11" s="3">
        <v>6</v>
      </c>
      <c r="B11" s="28" t="s">
        <v>63</v>
      </c>
      <c r="C11" s="1" t="s">
        <v>12</v>
      </c>
      <c r="D11" s="3">
        <v>1</v>
      </c>
      <c r="E11" s="25">
        <f>VLOOKUP(B11,MRP!$A:$B,2,0)</f>
        <v>235</v>
      </c>
      <c r="F11" s="25"/>
      <c r="G11" s="136"/>
      <c r="H11" s="136"/>
      <c r="I11" s="136"/>
      <c r="J11" s="136">
        <f>$E$11*$D$11</f>
        <v>235</v>
      </c>
      <c r="K11" s="136"/>
      <c r="L11" s="136"/>
      <c r="M11" s="136"/>
      <c r="N11" s="136">
        <f>$E$11*$D$11</f>
        <v>235</v>
      </c>
      <c r="O11" s="37"/>
      <c r="P11" s="37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 spans="1:48" ht="35.1" customHeight="1">
      <c r="A12" s="3">
        <v>7</v>
      </c>
      <c r="B12" s="28" t="s">
        <v>62</v>
      </c>
      <c r="C12" s="1" t="s">
        <v>17</v>
      </c>
      <c r="D12" s="3">
        <v>1</v>
      </c>
      <c r="E12" s="25">
        <f>VLOOKUP(B12,MRP!$A:$B,2,0)</f>
        <v>332</v>
      </c>
      <c r="F12" s="25"/>
      <c r="G12" s="136"/>
      <c r="H12" s="136"/>
      <c r="I12" s="136">
        <f>+$E$12*$D$12</f>
        <v>332</v>
      </c>
      <c r="J12" s="136"/>
      <c r="K12" s="136"/>
      <c r="L12" s="136">
        <f>+$E$12*$D$12</f>
        <v>332</v>
      </c>
      <c r="M12" s="136"/>
      <c r="N12" s="136"/>
      <c r="O12" s="136">
        <f>+$E$12*$D$12</f>
        <v>332</v>
      </c>
      <c r="P12" s="37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</row>
    <row r="13" spans="1:48" s="160" customFormat="1" ht="35.1" customHeight="1">
      <c r="A13" s="154">
        <v>8</v>
      </c>
      <c r="B13" s="28" t="s">
        <v>168</v>
      </c>
      <c r="C13" s="156" t="s">
        <v>47</v>
      </c>
      <c r="D13" s="154">
        <v>4.5</v>
      </c>
      <c r="E13" s="25">
        <f>VLOOKUP(B13,MRP!$A:$B,2,0)</f>
        <v>301</v>
      </c>
      <c r="F13" s="25"/>
      <c r="G13" s="162"/>
      <c r="H13" s="162"/>
      <c r="I13" s="162"/>
      <c r="J13" s="162"/>
      <c r="K13" s="162"/>
      <c r="L13" s="162"/>
      <c r="M13" s="162"/>
      <c r="N13" s="162"/>
      <c r="O13" s="179"/>
      <c r="P13" s="17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</row>
    <row r="14" spans="1:48" s="160" customFormat="1" ht="35.1" customHeight="1">
      <c r="A14" s="154">
        <v>9</v>
      </c>
      <c r="B14" s="28" t="s">
        <v>169</v>
      </c>
      <c r="C14" s="156" t="s">
        <v>25</v>
      </c>
      <c r="D14" s="154">
        <v>2</v>
      </c>
      <c r="E14" s="25">
        <f>VLOOKUP(B14,MRP!$A:$B,2,0)</f>
        <v>172.5</v>
      </c>
      <c r="F14" s="25"/>
      <c r="G14" s="162"/>
      <c r="H14" s="162"/>
      <c r="I14" s="162"/>
      <c r="J14" s="162">
        <f>E14*D14</f>
        <v>345</v>
      </c>
      <c r="K14" s="162"/>
      <c r="L14" s="162"/>
      <c r="M14" s="162"/>
      <c r="N14" s="162">
        <f>$E$14*$D$14</f>
        <v>345</v>
      </c>
      <c r="O14" s="179"/>
      <c r="P14" s="17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</row>
    <row r="15" spans="1:48" ht="35.1" customHeight="1">
      <c r="B15" s="4"/>
      <c r="C15" s="6"/>
      <c r="D15" s="18"/>
      <c r="E15" s="22"/>
      <c r="F15" s="22"/>
      <c r="G15" s="22"/>
      <c r="H15" s="22"/>
      <c r="I15" s="22"/>
      <c r="J15" s="22"/>
      <c r="K15" s="22"/>
      <c r="L15" s="22"/>
      <c r="M15" s="20"/>
      <c r="N15" s="20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</row>
    <row r="16" spans="1:48" s="7" customFormat="1" ht="35.1" customHeight="1">
      <c r="A16" s="1367" t="s">
        <v>530</v>
      </c>
      <c r="B16" s="1368"/>
      <c r="C16" s="1368"/>
      <c r="D16" s="1353" t="s">
        <v>29</v>
      </c>
      <c r="E16" s="1353"/>
      <c r="F16" s="870" t="s">
        <v>225</v>
      </c>
      <c r="G16" s="43">
        <f>+SUM(G6:G14)</f>
        <v>1301.5</v>
      </c>
      <c r="H16" s="43">
        <f>+SUM(H6:H14)</f>
        <v>1921.5</v>
      </c>
      <c r="I16" s="43">
        <f>+SUM(I6:I14)</f>
        <v>1633.5</v>
      </c>
      <c r="J16" s="43">
        <f>+SUM(J6:J14)</f>
        <v>2501.5</v>
      </c>
      <c r="K16" s="43">
        <f t="shared" ref="K16:P16" si="3">+SUM(K6:K14)</f>
        <v>1301.5</v>
      </c>
      <c r="L16" s="43">
        <f t="shared" si="3"/>
        <v>2253.5</v>
      </c>
      <c r="M16" s="43">
        <f t="shared" si="3"/>
        <v>1301.5</v>
      </c>
      <c r="N16" s="43">
        <f t="shared" si="3"/>
        <v>2860</v>
      </c>
      <c r="O16" s="43">
        <f t="shared" si="3"/>
        <v>1633.5</v>
      </c>
      <c r="P16" s="43">
        <f t="shared" si="3"/>
        <v>1921.5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</row>
    <row r="17" spans="1:48" s="7" customFormat="1" ht="35.1" customHeight="1">
      <c r="A17" s="1368"/>
      <c r="B17" s="1368"/>
      <c r="C17" s="1368"/>
      <c r="D17" s="1377" t="s">
        <v>267</v>
      </c>
      <c r="E17" s="1353"/>
      <c r="F17" s="187" t="s">
        <v>572</v>
      </c>
      <c r="G17" s="187" t="s">
        <v>572</v>
      </c>
      <c r="H17" s="187" t="s">
        <v>572</v>
      </c>
      <c r="I17" s="43">
        <f>'PM &amp; GR Charge'!C65</f>
        <v>2365.9</v>
      </c>
      <c r="J17" s="916">
        <f>'PM &amp; GR Charge'!D65</f>
        <v>2537</v>
      </c>
      <c r="K17" s="43">
        <f>I17</f>
        <v>2365.9</v>
      </c>
      <c r="L17" s="916">
        <f>I17</f>
        <v>2365.9</v>
      </c>
      <c r="M17" s="916">
        <f>I17</f>
        <v>2365.9</v>
      </c>
      <c r="N17" s="916">
        <f>J17</f>
        <v>2537</v>
      </c>
      <c r="O17" s="8">
        <f>I17</f>
        <v>2365.9</v>
      </c>
      <c r="P17" s="8">
        <f>I17</f>
        <v>2365.9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</row>
    <row r="18" spans="1:48" s="7" customFormat="1" ht="35.1" customHeight="1">
      <c r="A18" s="1368"/>
      <c r="B18" s="1368"/>
      <c r="C18" s="1368"/>
      <c r="D18" s="1353" t="s">
        <v>30</v>
      </c>
      <c r="E18" s="1353"/>
      <c r="F18" s="870" t="s">
        <v>225</v>
      </c>
      <c r="G18" s="43">
        <f>G16</f>
        <v>1301.5</v>
      </c>
      <c r="H18" s="43">
        <f>H16</f>
        <v>1921.5</v>
      </c>
      <c r="I18" s="43">
        <f t="shared" ref="I18:P18" si="4">I17+I16</f>
        <v>3999.4</v>
      </c>
      <c r="J18" s="43">
        <f t="shared" si="4"/>
        <v>5038.5</v>
      </c>
      <c r="K18" s="43">
        <f t="shared" si="4"/>
        <v>3667.4</v>
      </c>
      <c r="L18" s="43">
        <f t="shared" si="4"/>
        <v>4619.3999999999996</v>
      </c>
      <c r="M18" s="43">
        <f t="shared" si="4"/>
        <v>3667.4</v>
      </c>
      <c r="N18" s="43">
        <f t="shared" si="4"/>
        <v>5397</v>
      </c>
      <c r="O18" s="43">
        <f t="shared" si="4"/>
        <v>3999.4</v>
      </c>
      <c r="P18" s="43">
        <f t="shared" si="4"/>
        <v>4287.3999999999996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</row>
    <row r="19" spans="1:48">
      <c r="C19" s="7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 spans="1:48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 spans="1:48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 spans="1:48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 spans="1:48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 spans="1:48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 spans="1:48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 spans="1:48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 spans="1:48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 spans="1:48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 spans="1:48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 spans="1:48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 spans="1:48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 spans="1:48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 spans="7:48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 spans="7:48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 spans="7:48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 spans="7:48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  <row r="37" spans="7:48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 spans="7:48"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</row>
  </sheetData>
  <protectedRanges>
    <protectedRange sqref="E6:F14" name="Range1"/>
  </protectedRanges>
  <customSheetViews>
    <customSheetView guid="{05AB3A1E-7DB6-4E1D-B4E2-F807EF8F0B08}" scale="70" fitToPage="1" showRuler="0">
      <pane xSplit="5" ySplit="4" topLeftCell="G5" activePane="bottomRight" state="frozen"/>
      <selection pane="bottomRight" activeCell="E2" sqref="E1:E65536"/>
      <pageMargins left="0" right="0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1">
    <mergeCell ref="D16:E16"/>
    <mergeCell ref="D17:E17"/>
    <mergeCell ref="D18:E18"/>
    <mergeCell ref="A16:C18"/>
    <mergeCell ref="A1:N1"/>
    <mergeCell ref="A3:A4"/>
    <mergeCell ref="B3:B4"/>
    <mergeCell ref="C3:C4"/>
    <mergeCell ref="D3:D4"/>
    <mergeCell ref="E3:E4"/>
    <mergeCell ref="G3:N3"/>
  </mergeCells>
  <phoneticPr fontId="0" type="noConversion"/>
  <printOptions horizontalCentered="1"/>
  <pageMargins left="0" right="0" top="1.63" bottom="0.6" header="0.5" footer="0.5"/>
  <pageSetup paperSize="9" scale="68" orientation="landscape" horizontalDpi="1200" r:id="rId2"/>
  <headerFooter alignWithMargins="0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7"/>
  <sheetViews>
    <sheetView view="pageBreakPreview" topLeftCell="A9" zoomScale="85" zoomScaleNormal="100" zoomScaleSheetLayoutView="85" workbookViewId="0">
      <selection activeCell="O8" sqref="O8"/>
    </sheetView>
  </sheetViews>
  <sheetFormatPr defaultColWidth="9.140625" defaultRowHeight="15"/>
  <cols>
    <col min="1" max="1" width="2.7109375" style="251" customWidth="1"/>
    <col min="2" max="2" width="27.7109375" style="269" customWidth="1"/>
    <col min="3" max="4" width="13.7109375" style="253" customWidth="1"/>
    <col min="5" max="5" width="9.7109375" style="253" customWidth="1"/>
    <col min="6" max="13" width="9.7109375" style="254" customWidth="1"/>
    <col min="14" max="15" width="9.7109375" style="251" customWidth="1"/>
    <col min="16" max="16384" width="9.140625" style="251"/>
  </cols>
  <sheetData>
    <row r="1" spans="1:15" ht="39.950000000000003" customHeight="1">
      <c r="B1" s="1153"/>
      <c r="C1" s="1392" t="s">
        <v>615</v>
      </c>
      <c r="D1" s="1392"/>
      <c r="E1" s="1392"/>
      <c r="F1" s="1392"/>
      <c r="G1" s="1392"/>
      <c r="H1" s="1392"/>
      <c r="I1" s="1392"/>
      <c r="J1" s="1151"/>
      <c r="K1" s="1144" t="str">
        <f>'Dlr Category'!D4</f>
        <v>A++</v>
      </c>
      <c r="L1" s="1144" t="s">
        <v>596</v>
      </c>
      <c r="M1" s="249"/>
      <c r="N1" s="897"/>
      <c r="O1" s="898"/>
    </row>
    <row r="2" spans="1:15" ht="35.1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5.1" customHeight="1">
      <c r="A3" s="1238"/>
      <c r="B3" s="1259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5.1" customHeight="1">
      <c r="A4" s="1238"/>
      <c r="B4" s="1115" t="str">
        <f>VLOOKUP(C28,'Etios P'!$B$6:$E$14,2,0)</f>
        <v>Engine Oil Mineral</v>
      </c>
      <c r="C4" s="1026">
        <f>VLOOKUP(C28,'Etios P'!$B$6:$E$14,3,0)</f>
        <v>2.9</v>
      </c>
      <c r="D4" s="1118">
        <f>VLOOKUP(C28,'Etios P'!$B$6:$E$14,4,0)</f>
        <v>325</v>
      </c>
      <c r="E4" s="1119"/>
      <c r="F4" s="1051" t="s">
        <v>286</v>
      </c>
      <c r="G4" s="1051" t="s">
        <v>286</v>
      </c>
      <c r="H4" s="1051" t="s">
        <v>286</v>
      </c>
      <c r="I4" s="1051" t="s">
        <v>286</v>
      </c>
      <c r="J4" s="1051" t="s">
        <v>286</v>
      </c>
      <c r="K4" s="1051" t="s">
        <v>286</v>
      </c>
      <c r="L4" s="1051" t="s">
        <v>286</v>
      </c>
      <c r="M4" s="1051" t="s">
        <v>286</v>
      </c>
      <c r="N4" s="1051" t="s">
        <v>286</v>
      </c>
      <c r="O4" s="1052" t="s">
        <v>286</v>
      </c>
    </row>
    <row r="5" spans="1:15" ht="35.1" customHeight="1">
      <c r="A5" s="1238"/>
      <c r="B5" s="1097" t="str">
        <f>VLOOKUP(C29,'Etios P'!$B$6:$E$14,2,0)</f>
        <v>Engine Oil Filter</v>
      </c>
      <c r="C5" s="1031">
        <f>VLOOKUP(C29,'Etios P'!$B$6:$E$14,3,0)</f>
        <v>1</v>
      </c>
      <c r="D5" s="1098">
        <f>VLOOKUP(C29,'Etios P'!$B$6:$E$14,4,0)</f>
        <v>301</v>
      </c>
      <c r="E5" s="1120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5.1" customHeight="1">
      <c r="A6" s="1238"/>
      <c r="B6" s="1097" t="str">
        <f>VLOOKUP(C30,'Etios P'!$B$6:$E$14,2,0)</f>
        <v>Gasket Engine Oil Drain Plug</v>
      </c>
      <c r="C6" s="1031">
        <f>VLOOKUP(C30,'Etios P'!$B$6:$E$14,3,0)</f>
        <v>1</v>
      </c>
      <c r="D6" s="1098">
        <f>VLOOKUP(C30,'Etios P'!$B$6:$E$14,4,0)</f>
        <v>58</v>
      </c>
      <c r="E6" s="1120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5.1" customHeight="1">
      <c r="A7" s="1238"/>
      <c r="B7" s="1097" t="str">
        <f>VLOOKUP(C31,'Etios P'!$B$6:$E$14,2,0)</f>
        <v>Spark Plugs</v>
      </c>
      <c r="C7" s="1031">
        <f>VLOOKUP(C31,'Etios P'!$B$6:$E$14,3,0)</f>
        <v>4</v>
      </c>
      <c r="D7" s="1098">
        <f>VLOOKUP(C31,'Etios P'!$B$6:$E$14,4,0)</f>
        <v>155</v>
      </c>
      <c r="E7" s="1120"/>
      <c r="F7" s="1054"/>
      <c r="G7" s="1054" t="s">
        <v>286</v>
      </c>
      <c r="H7" s="1054"/>
      <c r="I7" s="1054" t="s">
        <v>286</v>
      </c>
      <c r="J7" s="1054"/>
      <c r="K7" s="1054" t="s">
        <v>286</v>
      </c>
      <c r="L7" s="1054"/>
      <c r="M7" s="1054" t="s">
        <v>286</v>
      </c>
      <c r="N7" s="1121"/>
      <c r="O7" s="1055" t="s">
        <v>286</v>
      </c>
    </row>
    <row r="8" spans="1:15" ht="35.1" customHeight="1">
      <c r="A8" s="1238"/>
      <c r="B8" s="1097" t="str">
        <f>VLOOKUP(C32,'Etios P'!$B$6:$E$14,2,0)</f>
        <v>Fuel Filter</v>
      </c>
      <c r="C8" s="1031">
        <f>VLOOKUP(C32,'Etios P'!$B$6:$E$14,3,0)</f>
        <v>1</v>
      </c>
      <c r="D8" s="1098">
        <f>VLOOKUP(C32,'Etios P'!$B$6:$E$14,4,0)</f>
        <v>358.5</v>
      </c>
      <c r="E8" s="1120"/>
      <c r="F8" s="1054"/>
      <c r="G8" s="1054"/>
      <c r="H8" s="1054"/>
      <c r="I8" s="1054"/>
      <c r="J8" s="1054"/>
      <c r="K8" s="1054"/>
      <c r="L8" s="1054"/>
      <c r="M8" s="1054" t="s">
        <v>286</v>
      </c>
      <c r="N8" s="1054"/>
      <c r="O8" s="1055"/>
    </row>
    <row r="9" spans="1:15" ht="35.1" customHeight="1">
      <c r="A9" s="1238"/>
      <c r="B9" s="1097" t="str">
        <f>VLOOKUP(C33,'Etios P'!$B$6:$E$14,2,0)</f>
        <v>Air Cleaner Filter</v>
      </c>
      <c r="C9" s="1031">
        <f>VLOOKUP(C33,'Etios P'!$B$6:$E$14,3,0)</f>
        <v>1</v>
      </c>
      <c r="D9" s="1098">
        <f>VLOOKUP(C33,'Etios P'!$B$6:$E$14,4,0)</f>
        <v>235</v>
      </c>
      <c r="E9" s="1120"/>
      <c r="F9" s="1054"/>
      <c r="G9" s="1054" t="s">
        <v>576</v>
      </c>
      <c r="H9" s="1054"/>
      <c r="I9" s="1054" t="s">
        <v>286</v>
      </c>
      <c r="J9" s="1054"/>
      <c r="K9" s="1054" t="s">
        <v>576</v>
      </c>
      <c r="L9" s="1054"/>
      <c r="M9" s="1054" t="s">
        <v>286</v>
      </c>
      <c r="N9" s="1054"/>
      <c r="O9" s="1055" t="s">
        <v>576</v>
      </c>
    </row>
    <row r="10" spans="1:15" ht="35.1" customHeight="1">
      <c r="A10" s="1238"/>
      <c r="B10" s="1097" t="str">
        <f>VLOOKUP(C34,'Etios P'!$B$6:$E$14,2,0)</f>
        <v>Air Conditioning Filter</v>
      </c>
      <c r="C10" s="1031">
        <f>VLOOKUP(C34,'Etios P'!$B$6:$E$14,3,0)</f>
        <v>1</v>
      </c>
      <c r="D10" s="1098">
        <f>VLOOKUP(C34,'Etios P'!$B$6:$E$14,4,0)</f>
        <v>332</v>
      </c>
      <c r="E10" s="1120"/>
      <c r="F10" s="1054"/>
      <c r="G10" s="1054"/>
      <c r="H10" s="1054" t="s">
        <v>286</v>
      </c>
      <c r="I10" s="1054"/>
      <c r="J10" s="1054"/>
      <c r="K10" s="1054" t="s">
        <v>286</v>
      </c>
      <c r="L10" s="1054"/>
      <c r="M10" s="1054"/>
      <c r="N10" s="1054" t="s">
        <v>286</v>
      </c>
      <c r="O10" s="1055"/>
    </row>
    <row r="11" spans="1:15" ht="35.1" customHeight="1">
      <c r="A11" s="1238"/>
      <c r="B11" s="1097" t="str">
        <f>VLOOKUP(C35,'Etios P'!$B$6:$E$14,2,0)</f>
        <v>Super Long Life Coolant</v>
      </c>
      <c r="C11" s="1031">
        <f>VLOOKUP(C35,'Etios P'!$B$6:$E$14,3,0)</f>
        <v>4.5</v>
      </c>
      <c r="D11" s="1098">
        <f>VLOOKUP(C35,'Etios P'!$B$6:$E$14,4,0)</f>
        <v>301</v>
      </c>
      <c r="E11" s="1120"/>
      <c r="F11" s="1054"/>
      <c r="G11" s="1054"/>
      <c r="H11" s="1054"/>
      <c r="I11" s="1054" t="s">
        <v>576</v>
      </c>
      <c r="J11" s="1054"/>
      <c r="K11" s="1054"/>
      <c r="L11" s="1054"/>
      <c r="M11" s="1054" t="s">
        <v>576</v>
      </c>
      <c r="N11" s="1054"/>
      <c r="O11" s="1055"/>
    </row>
    <row r="12" spans="1:15" ht="35.1" customHeight="1">
      <c r="A12" s="1238"/>
      <c r="B12" s="1102" t="str">
        <f>VLOOKUP(C36,'Etios P'!$B$6:$E$14,2,0)</f>
        <v>Brake Fluid (250 ml)</v>
      </c>
      <c r="C12" s="1036">
        <f>VLOOKUP(C36,'Etios P'!$B$6:$E$14,3,0)</f>
        <v>2</v>
      </c>
      <c r="D12" s="1103">
        <f>VLOOKUP(C36,'Etios P'!$B$6:$E$14,4,0)</f>
        <v>172.5</v>
      </c>
      <c r="E12" s="1122"/>
      <c r="F12" s="1057"/>
      <c r="G12" s="1057"/>
      <c r="H12" s="1057"/>
      <c r="I12" s="1057" t="s">
        <v>286</v>
      </c>
      <c r="J12" s="1057"/>
      <c r="K12" s="1057"/>
      <c r="L12" s="1057"/>
      <c r="M12" s="1057" t="s">
        <v>286</v>
      </c>
      <c r="N12" s="1057"/>
      <c r="O12" s="1058"/>
    </row>
    <row r="13" spans="1:15" ht="35.1" customHeight="1">
      <c r="A13" s="1238"/>
      <c r="B13" s="633" t="s">
        <v>289</v>
      </c>
      <c r="C13" s="1265" t="s">
        <v>290</v>
      </c>
      <c r="D13" s="1265"/>
      <c r="E13" s="1123" t="str">
        <f>'Etios P'!F16</f>
        <v>-</v>
      </c>
      <c r="F13" s="1019">
        <f>'Etios P'!G16</f>
        <v>1301.5</v>
      </c>
      <c r="G13" s="1019">
        <f>'Etios P'!H16</f>
        <v>1921.5</v>
      </c>
      <c r="H13" s="1019">
        <f>'Etios P'!I16</f>
        <v>1633.5</v>
      </c>
      <c r="I13" s="1123">
        <f>'Etios P'!J16</f>
        <v>2501.5</v>
      </c>
      <c r="J13" s="1019">
        <f>'Etios P'!K16</f>
        <v>1301.5</v>
      </c>
      <c r="K13" s="1019">
        <f>'Etios P'!L16</f>
        <v>2253.5</v>
      </c>
      <c r="L13" s="1019">
        <f>'Etios P'!M16</f>
        <v>1301.5</v>
      </c>
      <c r="M13" s="1123">
        <f>'Etios P'!N16</f>
        <v>2860</v>
      </c>
      <c r="N13" s="1019">
        <f>'Etios P'!O16</f>
        <v>1633.5</v>
      </c>
      <c r="O13" s="1020">
        <f>'Etios P'!P16</f>
        <v>1921.5</v>
      </c>
    </row>
    <row r="14" spans="1:15" ht="35.1" customHeight="1">
      <c r="A14" s="1238"/>
      <c r="B14" s="1266" t="s">
        <v>638</v>
      </c>
      <c r="C14" s="1268" t="s">
        <v>150</v>
      </c>
      <c r="D14" s="1268"/>
      <c r="E14" s="1124" t="str">
        <f>'Etios P'!F17</f>
        <v>Free</v>
      </c>
      <c r="F14" s="1021" t="str">
        <f>'Etios P'!G17</f>
        <v>Free</v>
      </c>
      <c r="G14" s="1021" t="str">
        <f>'Etios P'!H17</f>
        <v>Free</v>
      </c>
      <c r="H14" s="1125">
        <f>'Etios P'!I17</f>
        <v>2365.9</v>
      </c>
      <c r="I14" s="1107">
        <f>'Etios P'!J17</f>
        <v>2537</v>
      </c>
      <c r="J14" s="1107">
        <f>'Etios P'!K17</f>
        <v>2365.9</v>
      </c>
      <c r="K14" s="1125">
        <f>'Etios P'!L17</f>
        <v>2365.9</v>
      </c>
      <c r="L14" s="1107">
        <f>'Etios P'!M17</f>
        <v>2365.9</v>
      </c>
      <c r="M14" s="1107">
        <f>'Etios P'!N17</f>
        <v>2537</v>
      </c>
      <c r="N14" s="1125">
        <f>'Etios P'!O17</f>
        <v>2365.9</v>
      </c>
      <c r="O14" s="1108">
        <f>'Etios P'!P17</f>
        <v>2365.9</v>
      </c>
    </row>
    <row r="15" spans="1:15" ht="35.1" customHeight="1">
      <c r="A15" s="1238"/>
      <c r="B15" s="1305"/>
      <c r="C15" s="1269" t="s">
        <v>30</v>
      </c>
      <c r="D15" s="1269"/>
      <c r="E15" s="1091" t="str">
        <f>'Etios P'!F18</f>
        <v>-</v>
      </c>
      <c r="F15" s="1023">
        <f>'Etios P'!G18</f>
        <v>1301.5</v>
      </c>
      <c r="G15" s="1023">
        <f>'Etios P'!H18</f>
        <v>1921.5</v>
      </c>
      <c r="H15" s="1091">
        <f>'Etios P'!I18</f>
        <v>3999.4</v>
      </c>
      <c r="I15" s="1023">
        <f>'Etios P'!J18</f>
        <v>5038.5</v>
      </c>
      <c r="J15" s="1023">
        <f>'Etios P'!K18</f>
        <v>3667.4</v>
      </c>
      <c r="K15" s="1091">
        <f>'Etios P'!L18</f>
        <v>4619.3999999999996</v>
      </c>
      <c r="L15" s="1023">
        <f>'Etios P'!M18</f>
        <v>3667.4</v>
      </c>
      <c r="M15" s="1023">
        <f>'Etios P'!N18</f>
        <v>5397</v>
      </c>
      <c r="N15" s="1091">
        <f>'Etios P'!O18</f>
        <v>3999.4</v>
      </c>
      <c r="O15" s="1024">
        <f>'Etios P'!P18</f>
        <v>4287.3999999999996</v>
      </c>
    </row>
    <row r="16" spans="1:15" ht="15" customHeight="1">
      <c r="A16" s="1238"/>
      <c r="B16" s="1204" t="str">
        <f>MRP!$A$162</f>
        <v>Price applicable from 1st Oct 2019 [All prices are inclusive of Tax]</v>
      </c>
      <c r="G16" s="1391"/>
      <c r="H16" s="1391"/>
      <c r="I16" s="1391"/>
      <c r="J16" s="1391"/>
      <c r="K16" s="1391"/>
      <c r="L16" s="1391"/>
      <c r="M16" s="1391"/>
    </row>
    <row r="17" spans="1:13" ht="15" customHeight="1">
      <c r="A17" s="1238"/>
      <c r="B17" s="901" t="s">
        <v>573</v>
      </c>
    </row>
    <row r="18" spans="1:13" ht="15" customHeight="1">
      <c r="A18" s="1238"/>
      <c r="B18" s="1203" t="s">
        <v>643</v>
      </c>
    </row>
    <row r="19" spans="1:13" ht="15" customHeight="1">
      <c r="A19" s="1238"/>
      <c r="B19" s="1161" t="s">
        <v>623</v>
      </c>
    </row>
    <row r="20" spans="1:13" ht="15" customHeight="1">
      <c r="A20" s="1238"/>
      <c r="B20" s="1207" t="s">
        <v>642</v>
      </c>
    </row>
    <row r="21" spans="1:13" ht="15" customHeight="1">
      <c r="A21" s="1238"/>
      <c r="B21" s="1143"/>
    </row>
    <row r="22" spans="1:13" ht="15" customHeight="1">
      <c r="A22" s="1238"/>
    </row>
    <row r="23" spans="1:13" ht="15" customHeight="1">
      <c r="A23" s="1238"/>
      <c r="B23" s="269" t="str">
        <f>MRP!A163</f>
        <v>* Terms &amp; Conditions Apply (COM value is for vehicle running up to 1 lakh km)</v>
      </c>
    </row>
    <row r="24" spans="1:13" ht="15" customHeight="1">
      <c r="A24" s="1238"/>
      <c r="B24" s="881" t="s">
        <v>574</v>
      </c>
      <c r="C24" s="884"/>
      <c r="D24" s="881" t="s">
        <v>578</v>
      </c>
    </row>
    <row r="25" spans="1:13" ht="15" customHeight="1">
      <c r="A25" s="1238"/>
      <c r="K25" s="1373"/>
      <c r="L25" s="1373"/>
      <c r="M25" s="1373"/>
    </row>
    <row r="26" spans="1:13">
      <c r="B26" s="634">
        <f>ROUND(B27,2)</f>
        <v>0.32</v>
      </c>
      <c r="D26" s="253">
        <v>672.5</v>
      </c>
    </row>
    <row r="27" spans="1:13">
      <c r="B27" s="634">
        <f>'COM Etios  Liva Petrol'!P22</f>
        <v>0.31823319999999999</v>
      </c>
    </row>
    <row r="28" spans="1:13" ht="18">
      <c r="C28" s="272" t="s">
        <v>163</v>
      </c>
    </row>
    <row r="29" spans="1:13" ht="18">
      <c r="C29" s="28" t="s">
        <v>61</v>
      </c>
    </row>
    <row r="30" spans="1:13" ht="18">
      <c r="C30" s="273" t="s">
        <v>165</v>
      </c>
    </row>
    <row r="31" spans="1:13" ht="18">
      <c r="B31" s="1364"/>
      <c r="C31" s="272" t="s">
        <v>262</v>
      </c>
    </row>
    <row r="32" spans="1:13" ht="18">
      <c r="B32" s="1364"/>
      <c r="C32" s="272" t="s">
        <v>455</v>
      </c>
    </row>
    <row r="33" spans="2:3" ht="18">
      <c r="B33" s="1364"/>
      <c r="C33" s="272" t="s">
        <v>63</v>
      </c>
    </row>
    <row r="34" spans="2:3" ht="18">
      <c r="C34" s="272" t="s">
        <v>62</v>
      </c>
    </row>
    <row r="35" spans="2:3" ht="18">
      <c r="C35" s="272" t="s">
        <v>168</v>
      </c>
    </row>
    <row r="36" spans="2:3" ht="18">
      <c r="C36" s="272" t="s">
        <v>169</v>
      </c>
    </row>
    <row r="37" spans="2:3" ht="18">
      <c r="C37" s="272" t="s">
        <v>170</v>
      </c>
    </row>
  </sheetData>
  <mergeCells count="13">
    <mergeCell ref="K25:M25"/>
    <mergeCell ref="G16:M16"/>
    <mergeCell ref="B2:B3"/>
    <mergeCell ref="E2:O2"/>
    <mergeCell ref="C1:I1"/>
    <mergeCell ref="B31:B33"/>
    <mergeCell ref="A2:A25"/>
    <mergeCell ref="B14:B15"/>
    <mergeCell ref="C2:C3"/>
    <mergeCell ref="D2:D3"/>
    <mergeCell ref="C13:D13"/>
    <mergeCell ref="C14:D14"/>
    <mergeCell ref="C15:D15"/>
  </mergeCells>
  <printOptions horizontalCentered="1" verticalCentered="1"/>
  <pageMargins left="0" right="0" top="0" bottom="0" header="0" footer="0"/>
  <pageSetup paperSize="9" scale="88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67"/>
  <sheetViews>
    <sheetView zoomScale="70" zoomScaleNormal="70" workbookViewId="0">
      <pane xSplit="5" ySplit="4" topLeftCell="J5" activePane="bottomRight" state="frozen"/>
      <selection pane="topRight" activeCell="F1" sqref="F1"/>
      <selection pane="bottomLeft" activeCell="A5" sqref="A5"/>
      <selection pane="bottomRight" activeCell="B7" sqref="B7:C7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6" width="11.42578125" style="323" customWidth="1"/>
    <col min="7" max="8" width="10.85546875" style="323" bestFit="1" customWidth="1"/>
    <col min="9" max="14" width="11.5703125" style="323" bestFit="1" customWidth="1"/>
    <col min="15" max="36" width="13.85546875" style="323" bestFit="1" customWidth="1"/>
    <col min="3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2" width="11.42578125" style="323" customWidth="1"/>
    <col min="263" max="264" width="10.85546875" style="323" bestFit="1" customWidth="1"/>
    <col min="265" max="270" width="11.5703125" style="323" bestFit="1" customWidth="1"/>
    <col min="271" max="292" width="13.85546875" style="323" bestFit="1" customWidth="1"/>
    <col min="29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8" width="11.42578125" style="323" customWidth="1"/>
    <col min="519" max="520" width="10.85546875" style="323" bestFit="1" customWidth="1"/>
    <col min="521" max="526" width="11.5703125" style="323" bestFit="1" customWidth="1"/>
    <col min="527" max="548" width="13.85546875" style="323" bestFit="1" customWidth="1"/>
    <col min="54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4" width="11.42578125" style="323" customWidth="1"/>
    <col min="775" max="776" width="10.85546875" style="323" bestFit="1" customWidth="1"/>
    <col min="777" max="782" width="11.5703125" style="323" bestFit="1" customWidth="1"/>
    <col min="783" max="804" width="13.85546875" style="323" bestFit="1" customWidth="1"/>
    <col min="80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0" width="11.42578125" style="323" customWidth="1"/>
    <col min="1031" max="1032" width="10.85546875" style="323" bestFit="1" customWidth="1"/>
    <col min="1033" max="1038" width="11.5703125" style="323" bestFit="1" customWidth="1"/>
    <col min="1039" max="1060" width="13.85546875" style="323" bestFit="1" customWidth="1"/>
    <col min="106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6" width="11.42578125" style="323" customWidth="1"/>
    <col min="1287" max="1288" width="10.85546875" style="323" bestFit="1" customWidth="1"/>
    <col min="1289" max="1294" width="11.5703125" style="323" bestFit="1" customWidth="1"/>
    <col min="1295" max="1316" width="13.85546875" style="323" bestFit="1" customWidth="1"/>
    <col min="131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2" width="11.42578125" style="323" customWidth="1"/>
    <col min="1543" max="1544" width="10.85546875" style="323" bestFit="1" customWidth="1"/>
    <col min="1545" max="1550" width="11.5703125" style="323" bestFit="1" customWidth="1"/>
    <col min="1551" max="1572" width="13.85546875" style="323" bestFit="1" customWidth="1"/>
    <col min="157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8" width="11.42578125" style="323" customWidth="1"/>
    <col min="1799" max="1800" width="10.85546875" style="323" bestFit="1" customWidth="1"/>
    <col min="1801" max="1806" width="11.5703125" style="323" bestFit="1" customWidth="1"/>
    <col min="1807" max="1828" width="13.85546875" style="323" bestFit="1" customWidth="1"/>
    <col min="182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4" width="11.42578125" style="323" customWidth="1"/>
    <col min="2055" max="2056" width="10.85546875" style="323" bestFit="1" customWidth="1"/>
    <col min="2057" max="2062" width="11.5703125" style="323" bestFit="1" customWidth="1"/>
    <col min="2063" max="2084" width="13.85546875" style="323" bestFit="1" customWidth="1"/>
    <col min="208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0" width="11.42578125" style="323" customWidth="1"/>
    <col min="2311" max="2312" width="10.85546875" style="323" bestFit="1" customWidth="1"/>
    <col min="2313" max="2318" width="11.5703125" style="323" bestFit="1" customWidth="1"/>
    <col min="2319" max="2340" width="13.85546875" style="323" bestFit="1" customWidth="1"/>
    <col min="234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6" width="11.42578125" style="323" customWidth="1"/>
    <col min="2567" max="2568" width="10.85546875" style="323" bestFit="1" customWidth="1"/>
    <col min="2569" max="2574" width="11.5703125" style="323" bestFit="1" customWidth="1"/>
    <col min="2575" max="2596" width="13.85546875" style="323" bestFit="1" customWidth="1"/>
    <col min="259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2" width="11.42578125" style="323" customWidth="1"/>
    <col min="2823" max="2824" width="10.85546875" style="323" bestFit="1" customWidth="1"/>
    <col min="2825" max="2830" width="11.5703125" style="323" bestFit="1" customWidth="1"/>
    <col min="2831" max="2852" width="13.85546875" style="323" bestFit="1" customWidth="1"/>
    <col min="285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8" width="11.42578125" style="323" customWidth="1"/>
    <col min="3079" max="3080" width="10.85546875" style="323" bestFit="1" customWidth="1"/>
    <col min="3081" max="3086" width="11.5703125" style="323" bestFit="1" customWidth="1"/>
    <col min="3087" max="3108" width="13.85546875" style="323" bestFit="1" customWidth="1"/>
    <col min="310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4" width="11.42578125" style="323" customWidth="1"/>
    <col min="3335" max="3336" width="10.85546875" style="323" bestFit="1" customWidth="1"/>
    <col min="3337" max="3342" width="11.5703125" style="323" bestFit="1" customWidth="1"/>
    <col min="3343" max="3364" width="13.85546875" style="323" bestFit="1" customWidth="1"/>
    <col min="336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0" width="11.42578125" style="323" customWidth="1"/>
    <col min="3591" max="3592" width="10.85546875" style="323" bestFit="1" customWidth="1"/>
    <col min="3593" max="3598" width="11.5703125" style="323" bestFit="1" customWidth="1"/>
    <col min="3599" max="3620" width="13.85546875" style="323" bestFit="1" customWidth="1"/>
    <col min="362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6" width="11.42578125" style="323" customWidth="1"/>
    <col min="3847" max="3848" width="10.85546875" style="323" bestFit="1" customWidth="1"/>
    <col min="3849" max="3854" width="11.5703125" style="323" bestFit="1" customWidth="1"/>
    <col min="3855" max="3876" width="13.85546875" style="323" bestFit="1" customWidth="1"/>
    <col min="387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2" width="11.42578125" style="323" customWidth="1"/>
    <col min="4103" max="4104" width="10.85546875" style="323" bestFit="1" customWidth="1"/>
    <col min="4105" max="4110" width="11.5703125" style="323" bestFit="1" customWidth="1"/>
    <col min="4111" max="4132" width="13.85546875" style="323" bestFit="1" customWidth="1"/>
    <col min="413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8" width="11.42578125" style="323" customWidth="1"/>
    <col min="4359" max="4360" width="10.85546875" style="323" bestFit="1" customWidth="1"/>
    <col min="4361" max="4366" width="11.5703125" style="323" bestFit="1" customWidth="1"/>
    <col min="4367" max="4388" width="13.85546875" style="323" bestFit="1" customWidth="1"/>
    <col min="438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4" width="11.42578125" style="323" customWidth="1"/>
    <col min="4615" max="4616" width="10.85546875" style="323" bestFit="1" customWidth="1"/>
    <col min="4617" max="4622" width="11.5703125" style="323" bestFit="1" customWidth="1"/>
    <col min="4623" max="4644" width="13.85546875" style="323" bestFit="1" customWidth="1"/>
    <col min="464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0" width="11.42578125" style="323" customWidth="1"/>
    <col min="4871" max="4872" width="10.85546875" style="323" bestFit="1" customWidth="1"/>
    <col min="4873" max="4878" width="11.5703125" style="323" bestFit="1" customWidth="1"/>
    <col min="4879" max="4900" width="13.85546875" style="323" bestFit="1" customWidth="1"/>
    <col min="490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6" width="11.42578125" style="323" customWidth="1"/>
    <col min="5127" max="5128" width="10.85546875" style="323" bestFit="1" customWidth="1"/>
    <col min="5129" max="5134" width="11.5703125" style="323" bestFit="1" customWidth="1"/>
    <col min="5135" max="5156" width="13.85546875" style="323" bestFit="1" customWidth="1"/>
    <col min="515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2" width="11.42578125" style="323" customWidth="1"/>
    <col min="5383" max="5384" width="10.85546875" style="323" bestFit="1" customWidth="1"/>
    <col min="5385" max="5390" width="11.5703125" style="323" bestFit="1" customWidth="1"/>
    <col min="5391" max="5412" width="13.85546875" style="323" bestFit="1" customWidth="1"/>
    <col min="541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8" width="11.42578125" style="323" customWidth="1"/>
    <col min="5639" max="5640" width="10.85546875" style="323" bestFit="1" customWidth="1"/>
    <col min="5641" max="5646" width="11.5703125" style="323" bestFit="1" customWidth="1"/>
    <col min="5647" max="5668" width="13.85546875" style="323" bestFit="1" customWidth="1"/>
    <col min="566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4" width="11.42578125" style="323" customWidth="1"/>
    <col min="5895" max="5896" width="10.85546875" style="323" bestFit="1" customWidth="1"/>
    <col min="5897" max="5902" width="11.5703125" style="323" bestFit="1" customWidth="1"/>
    <col min="5903" max="5924" width="13.85546875" style="323" bestFit="1" customWidth="1"/>
    <col min="592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0" width="11.42578125" style="323" customWidth="1"/>
    <col min="6151" max="6152" width="10.85546875" style="323" bestFit="1" customWidth="1"/>
    <col min="6153" max="6158" width="11.5703125" style="323" bestFit="1" customWidth="1"/>
    <col min="6159" max="6180" width="13.85546875" style="323" bestFit="1" customWidth="1"/>
    <col min="618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6" width="11.42578125" style="323" customWidth="1"/>
    <col min="6407" max="6408" width="10.85546875" style="323" bestFit="1" customWidth="1"/>
    <col min="6409" max="6414" width="11.5703125" style="323" bestFit="1" customWidth="1"/>
    <col min="6415" max="6436" width="13.85546875" style="323" bestFit="1" customWidth="1"/>
    <col min="643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2" width="11.42578125" style="323" customWidth="1"/>
    <col min="6663" max="6664" width="10.85546875" style="323" bestFit="1" customWidth="1"/>
    <col min="6665" max="6670" width="11.5703125" style="323" bestFit="1" customWidth="1"/>
    <col min="6671" max="6692" width="13.85546875" style="323" bestFit="1" customWidth="1"/>
    <col min="669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8" width="11.42578125" style="323" customWidth="1"/>
    <col min="6919" max="6920" width="10.85546875" style="323" bestFit="1" customWidth="1"/>
    <col min="6921" max="6926" width="11.5703125" style="323" bestFit="1" customWidth="1"/>
    <col min="6927" max="6948" width="13.85546875" style="323" bestFit="1" customWidth="1"/>
    <col min="694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4" width="11.42578125" style="323" customWidth="1"/>
    <col min="7175" max="7176" width="10.85546875" style="323" bestFit="1" customWidth="1"/>
    <col min="7177" max="7182" width="11.5703125" style="323" bestFit="1" customWidth="1"/>
    <col min="7183" max="7204" width="13.85546875" style="323" bestFit="1" customWidth="1"/>
    <col min="720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0" width="11.42578125" style="323" customWidth="1"/>
    <col min="7431" max="7432" width="10.85546875" style="323" bestFit="1" customWidth="1"/>
    <col min="7433" max="7438" width="11.5703125" style="323" bestFit="1" customWidth="1"/>
    <col min="7439" max="7460" width="13.85546875" style="323" bestFit="1" customWidth="1"/>
    <col min="746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6" width="11.42578125" style="323" customWidth="1"/>
    <col min="7687" max="7688" width="10.85546875" style="323" bestFit="1" customWidth="1"/>
    <col min="7689" max="7694" width="11.5703125" style="323" bestFit="1" customWidth="1"/>
    <col min="7695" max="7716" width="13.85546875" style="323" bestFit="1" customWidth="1"/>
    <col min="771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2" width="11.42578125" style="323" customWidth="1"/>
    <col min="7943" max="7944" width="10.85546875" style="323" bestFit="1" customWidth="1"/>
    <col min="7945" max="7950" width="11.5703125" style="323" bestFit="1" customWidth="1"/>
    <col min="7951" max="7972" width="13.85546875" style="323" bestFit="1" customWidth="1"/>
    <col min="797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8" width="11.42578125" style="323" customWidth="1"/>
    <col min="8199" max="8200" width="10.85546875" style="323" bestFit="1" customWidth="1"/>
    <col min="8201" max="8206" width="11.5703125" style="323" bestFit="1" customWidth="1"/>
    <col min="8207" max="8228" width="13.85546875" style="323" bestFit="1" customWidth="1"/>
    <col min="822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4" width="11.42578125" style="323" customWidth="1"/>
    <col min="8455" max="8456" width="10.85546875" style="323" bestFit="1" customWidth="1"/>
    <col min="8457" max="8462" width="11.5703125" style="323" bestFit="1" customWidth="1"/>
    <col min="8463" max="8484" width="13.85546875" style="323" bestFit="1" customWidth="1"/>
    <col min="848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0" width="11.42578125" style="323" customWidth="1"/>
    <col min="8711" max="8712" width="10.85546875" style="323" bestFit="1" customWidth="1"/>
    <col min="8713" max="8718" width="11.5703125" style="323" bestFit="1" customWidth="1"/>
    <col min="8719" max="8740" width="13.85546875" style="323" bestFit="1" customWidth="1"/>
    <col min="874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6" width="11.42578125" style="323" customWidth="1"/>
    <col min="8967" max="8968" width="10.85546875" style="323" bestFit="1" customWidth="1"/>
    <col min="8969" max="8974" width="11.5703125" style="323" bestFit="1" customWidth="1"/>
    <col min="8975" max="8996" width="13.85546875" style="323" bestFit="1" customWidth="1"/>
    <col min="899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2" width="11.42578125" style="323" customWidth="1"/>
    <col min="9223" max="9224" width="10.85546875" style="323" bestFit="1" customWidth="1"/>
    <col min="9225" max="9230" width="11.5703125" style="323" bestFit="1" customWidth="1"/>
    <col min="9231" max="9252" width="13.85546875" style="323" bestFit="1" customWidth="1"/>
    <col min="925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8" width="11.42578125" style="323" customWidth="1"/>
    <col min="9479" max="9480" width="10.85546875" style="323" bestFit="1" customWidth="1"/>
    <col min="9481" max="9486" width="11.5703125" style="323" bestFit="1" customWidth="1"/>
    <col min="9487" max="9508" width="13.85546875" style="323" bestFit="1" customWidth="1"/>
    <col min="950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4" width="11.42578125" style="323" customWidth="1"/>
    <col min="9735" max="9736" width="10.85546875" style="323" bestFit="1" customWidth="1"/>
    <col min="9737" max="9742" width="11.5703125" style="323" bestFit="1" customWidth="1"/>
    <col min="9743" max="9764" width="13.85546875" style="323" bestFit="1" customWidth="1"/>
    <col min="976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0" width="11.42578125" style="323" customWidth="1"/>
    <col min="9991" max="9992" width="10.85546875" style="323" bestFit="1" customWidth="1"/>
    <col min="9993" max="9998" width="11.5703125" style="323" bestFit="1" customWidth="1"/>
    <col min="9999" max="10020" width="13.85546875" style="323" bestFit="1" customWidth="1"/>
    <col min="1002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6" width="11.42578125" style="323" customWidth="1"/>
    <col min="10247" max="10248" width="10.85546875" style="323" bestFit="1" customWidth="1"/>
    <col min="10249" max="10254" width="11.5703125" style="323" bestFit="1" customWidth="1"/>
    <col min="10255" max="10276" width="13.85546875" style="323" bestFit="1" customWidth="1"/>
    <col min="1027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2" width="11.42578125" style="323" customWidth="1"/>
    <col min="10503" max="10504" width="10.85546875" style="323" bestFit="1" customWidth="1"/>
    <col min="10505" max="10510" width="11.5703125" style="323" bestFit="1" customWidth="1"/>
    <col min="10511" max="10532" width="13.85546875" style="323" bestFit="1" customWidth="1"/>
    <col min="1053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8" width="11.42578125" style="323" customWidth="1"/>
    <col min="10759" max="10760" width="10.85546875" style="323" bestFit="1" customWidth="1"/>
    <col min="10761" max="10766" width="11.5703125" style="323" bestFit="1" customWidth="1"/>
    <col min="10767" max="10788" width="13.85546875" style="323" bestFit="1" customWidth="1"/>
    <col min="1078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4" width="11.42578125" style="323" customWidth="1"/>
    <col min="11015" max="11016" width="10.85546875" style="323" bestFit="1" customWidth="1"/>
    <col min="11017" max="11022" width="11.5703125" style="323" bestFit="1" customWidth="1"/>
    <col min="11023" max="11044" width="13.85546875" style="323" bestFit="1" customWidth="1"/>
    <col min="1104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0" width="11.42578125" style="323" customWidth="1"/>
    <col min="11271" max="11272" width="10.85546875" style="323" bestFit="1" customWidth="1"/>
    <col min="11273" max="11278" width="11.5703125" style="323" bestFit="1" customWidth="1"/>
    <col min="11279" max="11300" width="13.85546875" style="323" bestFit="1" customWidth="1"/>
    <col min="1130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6" width="11.42578125" style="323" customWidth="1"/>
    <col min="11527" max="11528" width="10.85546875" style="323" bestFit="1" customWidth="1"/>
    <col min="11529" max="11534" width="11.5703125" style="323" bestFit="1" customWidth="1"/>
    <col min="11535" max="11556" width="13.85546875" style="323" bestFit="1" customWidth="1"/>
    <col min="1155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2" width="11.42578125" style="323" customWidth="1"/>
    <col min="11783" max="11784" width="10.85546875" style="323" bestFit="1" customWidth="1"/>
    <col min="11785" max="11790" width="11.5703125" style="323" bestFit="1" customWidth="1"/>
    <col min="11791" max="11812" width="13.85546875" style="323" bestFit="1" customWidth="1"/>
    <col min="1181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8" width="11.42578125" style="323" customWidth="1"/>
    <col min="12039" max="12040" width="10.85546875" style="323" bestFit="1" customWidth="1"/>
    <col min="12041" max="12046" width="11.5703125" style="323" bestFit="1" customWidth="1"/>
    <col min="12047" max="12068" width="13.85546875" style="323" bestFit="1" customWidth="1"/>
    <col min="1206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4" width="11.42578125" style="323" customWidth="1"/>
    <col min="12295" max="12296" width="10.85546875" style="323" bestFit="1" customWidth="1"/>
    <col min="12297" max="12302" width="11.5703125" style="323" bestFit="1" customWidth="1"/>
    <col min="12303" max="12324" width="13.85546875" style="323" bestFit="1" customWidth="1"/>
    <col min="1232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0" width="11.42578125" style="323" customWidth="1"/>
    <col min="12551" max="12552" width="10.85546875" style="323" bestFit="1" customWidth="1"/>
    <col min="12553" max="12558" width="11.5703125" style="323" bestFit="1" customWidth="1"/>
    <col min="12559" max="12580" width="13.85546875" style="323" bestFit="1" customWidth="1"/>
    <col min="1258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6" width="11.42578125" style="323" customWidth="1"/>
    <col min="12807" max="12808" width="10.85546875" style="323" bestFit="1" customWidth="1"/>
    <col min="12809" max="12814" width="11.5703125" style="323" bestFit="1" customWidth="1"/>
    <col min="12815" max="12836" width="13.85546875" style="323" bestFit="1" customWidth="1"/>
    <col min="1283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2" width="11.42578125" style="323" customWidth="1"/>
    <col min="13063" max="13064" width="10.85546875" style="323" bestFit="1" customWidth="1"/>
    <col min="13065" max="13070" width="11.5703125" style="323" bestFit="1" customWidth="1"/>
    <col min="13071" max="13092" width="13.85546875" style="323" bestFit="1" customWidth="1"/>
    <col min="1309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8" width="11.42578125" style="323" customWidth="1"/>
    <col min="13319" max="13320" width="10.85546875" style="323" bestFit="1" customWidth="1"/>
    <col min="13321" max="13326" width="11.5703125" style="323" bestFit="1" customWidth="1"/>
    <col min="13327" max="13348" width="13.85546875" style="323" bestFit="1" customWidth="1"/>
    <col min="1334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4" width="11.42578125" style="323" customWidth="1"/>
    <col min="13575" max="13576" width="10.85546875" style="323" bestFit="1" customWidth="1"/>
    <col min="13577" max="13582" width="11.5703125" style="323" bestFit="1" customWidth="1"/>
    <col min="13583" max="13604" width="13.85546875" style="323" bestFit="1" customWidth="1"/>
    <col min="1360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0" width="11.42578125" style="323" customWidth="1"/>
    <col min="13831" max="13832" width="10.85546875" style="323" bestFit="1" customWidth="1"/>
    <col min="13833" max="13838" width="11.5703125" style="323" bestFit="1" customWidth="1"/>
    <col min="13839" max="13860" width="13.85546875" style="323" bestFit="1" customWidth="1"/>
    <col min="1386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6" width="11.42578125" style="323" customWidth="1"/>
    <col min="14087" max="14088" width="10.85546875" style="323" bestFit="1" customWidth="1"/>
    <col min="14089" max="14094" width="11.5703125" style="323" bestFit="1" customWidth="1"/>
    <col min="14095" max="14116" width="13.85546875" style="323" bestFit="1" customWidth="1"/>
    <col min="1411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2" width="11.42578125" style="323" customWidth="1"/>
    <col min="14343" max="14344" width="10.85546875" style="323" bestFit="1" customWidth="1"/>
    <col min="14345" max="14350" width="11.5703125" style="323" bestFit="1" customWidth="1"/>
    <col min="14351" max="14372" width="13.85546875" style="323" bestFit="1" customWidth="1"/>
    <col min="1437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8" width="11.42578125" style="323" customWidth="1"/>
    <col min="14599" max="14600" width="10.85546875" style="323" bestFit="1" customWidth="1"/>
    <col min="14601" max="14606" width="11.5703125" style="323" bestFit="1" customWidth="1"/>
    <col min="14607" max="14628" width="13.85546875" style="323" bestFit="1" customWidth="1"/>
    <col min="1462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4" width="11.42578125" style="323" customWidth="1"/>
    <col min="14855" max="14856" width="10.85546875" style="323" bestFit="1" customWidth="1"/>
    <col min="14857" max="14862" width="11.5703125" style="323" bestFit="1" customWidth="1"/>
    <col min="14863" max="14884" width="13.85546875" style="323" bestFit="1" customWidth="1"/>
    <col min="1488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0" width="11.42578125" style="323" customWidth="1"/>
    <col min="15111" max="15112" width="10.85546875" style="323" bestFit="1" customWidth="1"/>
    <col min="15113" max="15118" width="11.5703125" style="323" bestFit="1" customWidth="1"/>
    <col min="15119" max="15140" width="13.85546875" style="323" bestFit="1" customWidth="1"/>
    <col min="1514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6" width="11.42578125" style="323" customWidth="1"/>
    <col min="15367" max="15368" width="10.85546875" style="323" bestFit="1" customWidth="1"/>
    <col min="15369" max="15374" width="11.5703125" style="323" bestFit="1" customWidth="1"/>
    <col min="15375" max="15396" width="13.85546875" style="323" bestFit="1" customWidth="1"/>
    <col min="1539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2" width="11.42578125" style="323" customWidth="1"/>
    <col min="15623" max="15624" width="10.85546875" style="323" bestFit="1" customWidth="1"/>
    <col min="15625" max="15630" width="11.5703125" style="323" bestFit="1" customWidth="1"/>
    <col min="15631" max="15652" width="13.85546875" style="323" bestFit="1" customWidth="1"/>
    <col min="1565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8" width="11.42578125" style="323" customWidth="1"/>
    <col min="15879" max="15880" width="10.85546875" style="323" bestFit="1" customWidth="1"/>
    <col min="15881" max="15886" width="11.5703125" style="323" bestFit="1" customWidth="1"/>
    <col min="15887" max="15908" width="13.85546875" style="323" bestFit="1" customWidth="1"/>
    <col min="1590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4" width="11.42578125" style="323" customWidth="1"/>
    <col min="16135" max="16136" width="10.85546875" style="323" bestFit="1" customWidth="1"/>
    <col min="16137" max="16142" width="11.5703125" style="323" bestFit="1" customWidth="1"/>
    <col min="16143" max="16164" width="13.85546875" style="323" bestFit="1" customWidth="1"/>
    <col min="16165" max="16384" width="6.85546875" style="323"/>
  </cols>
  <sheetData>
    <row r="1" spans="1:36" ht="21">
      <c r="A1" s="320" t="s">
        <v>407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4" t="s">
        <v>314</v>
      </c>
    </row>
    <row r="3" spans="1:3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408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</row>
    <row r="4" spans="1:36">
      <c r="B4" s="328"/>
      <c r="C4" s="328"/>
      <c r="D4" s="328"/>
      <c r="E4" s="328"/>
      <c r="F4" s="329">
        <v>1000</v>
      </c>
      <c r="G4" s="329">
        <v>10000</v>
      </c>
      <c r="H4" s="329">
        <v>20000</v>
      </c>
      <c r="I4" s="329">
        <v>30000</v>
      </c>
      <c r="J4" s="329">
        <v>40000</v>
      </c>
      <c r="K4" s="329">
        <v>50000</v>
      </c>
      <c r="L4" s="329">
        <v>60000</v>
      </c>
      <c r="M4" s="329">
        <v>70000</v>
      </c>
      <c r="N4" s="329">
        <v>80000</v>
      </c>
      <c r="O4" s="329">
        <v>90000</v>
      </c>
      <c r="P4" s="329">
        <v>100000</v>
      </c>
      <c r="Q4" s="329">
        <v>110000</v>
      </c>
      <c r="R4" s="329">
        <v>120000</v>
      </c>
      <c r="S4" s="329">
        <v>130000</v>
      </c>
      <c r="T4" s="329">
        <v>140000</v>
      </c>
      <c r="U4" s="329">
        <v>150000</v>
      </c>
      <c r="V4" s="329">
        <v>160000</v>
      </c>
      <c r="W4" s="329">
        <v>170000</v>
      </c>
      <c r="X4" s="329">
        <v>180000</v>
      </c>
      <c r="Y4" s="329">
        <v>190000</v>
      </c>
      <c r="Z4" s="329">
        <v>200000</v>
      </c>
      <c r="AA4" s="329">
        <v>210000</v>
      </c>
      <c r="AB4" s="329">
        <v>220000</v>
      </c>
      <c r="AC4" s="329">
        <v>230000</v>
      </c>
      <c r="AD4" s="329">
        <v>240000</v>
      </c>
      <c r="AE4" s="329">
        <v>250000</v>
      </c>
      <c r="AF4" s="329">
        <v>260000</v>
      </c>
      <c r="AG4" s="329">
        <v>270000</v>
      </c>
      <c r="AH4" s="329">
        <v>280000</v>
      </c>
      <c r="AI4" s="329">
        <v>290000</v>
      </c>
      <c r="AJ4" s="329">
        <v>300000</v>
      </c>
    </row>
    <row r="5" spans="1:36">
      <c r="A5" s="331" t="s">
        <v>318</v>
      </c>
      <c r="B5" s="328"/>
      <c r="C5" s="328"/>
      <c r="D5" s="328"/>
      <c r="E5" s="328"/>
      <c r="F5" s="328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</row>
    <row r="6" spans="1:36">
      <c r="A6" s="334">
        <v>1</v>
      </c>
      <c r="B6" s="335" t="s">
        <v>163</v>
      </c>
      <c r="C6" s="336" t="str">
        <f>VLOOKUP(B6,[9]Master!$A$13:$D$37,2,0)</f>
        <v>Engine Oil [1L] Mineral</v>
      </c>
      <c r="D6" s="334">
        <v>2.9</v>
      </c>
      <c r="E6" s="337">
        <f>VLOOKUP(B6,MRP!$A$2:$C$120,2,0)</f>
        <v>325</v>
      </c>
      <c r="F6" s="337"/>
      <c r="G6" s="338">
        <f>$D$6*$E$6</f>
        <v>942.5</v>
      </c>
      <c r="H6" s="338">
        <f>$D$6*$E$6</f>
        <v>942.5</v>
      </c>
      <c r="I6" s="338">
        <f>$D$6*$E$6</f>
        <v>942.5</v>
      </c>
      <c r="J6" s="338">
        <f>$D$6*$E$6</f>
        <v>942.5</v>
      </c>
      <c r="K6" s="338">
        <f t="shared" ref="K6:AJ6" si="0">$D$6*$E$6</f>
        <v>942.5</v>
      </c>
      <c r="L6" s="338">
        <f t="shared" si="0"/>
        <v>942.5</v>
      </c>
      <c r="M6" s="338">
        <f t="shared" si="0"/>
        <v>942.5</v>
      </c>
      <c r="N6" s="338">
        <f t="shared" si="0"/>
        <v>942.5</v>
      </c>
      <c r="O6" s="338">
        <f t="shared" si="0"/>
        <v>942.5</v>
      </c>
      <c r="P6" s="338">
        <f t="shared" si="0"/>
        <v>942.5</v>
      </c>
      <c r="Q6" s="338">
        <f t="shared" si="0"/>
        <v>942.5</v>
      </c>
      <c r="R6" s="338">
        <f t="shared" si="0"/>
        <v>942.5</v>
      </c>
      <c r="S6" s="338">
        <f t="shared" si="0"/>
        <v>942.5</v>
      </c>
      <c r="T6" s="338">
        <f t="shared" si="0"/>
        <v>942.5</v>
      </c>
      <c r="U6" s="338">
        <f t="shared" si="0"/>
        <v>942.5</v>
      </c>
      <c r="V6" s="338">
        <f t="shared" si="0"/>
        <v>942.5</v>
      </c>
      <c r="W6" s="338">
        <f t="shared" si="0"/>
        <v>942.5</v>
      </c>
      <c r="X6" s="338">
        <f t="shared" si="0"/>
        <v>942.5</v>
      </c>
      <c r="Y6" s="338">
        <f t="shared" si="0"/>
        <v>942.5</v>
      </c>
      <c r="Z6" s="338">
        <f t="shared" si="0"/>
        <v>942.5</v>
      </c>
      <c r="AA6" s="338">
        <f t="shared" si="0"/>
        <v>942.5</v>
      </c>
      <c r="AB6" s="338">
        <f t="shared" si="0"/>
        <v>942.5</v>
      </c>
      <c r="AC6" s="338">
        <f t="shared" si="0"/>
        <v>942.5</v>
      </c>
      <c r="AD6" s="338">
        <f t="shared" si="0"/>
        <v>942.5</v>
      </c>
      <c r="AE6" s="338">
        <f t="shared" si="0"/>
        <v>942.5</v>
      </c>
      <c r="AF6" s="338">
        <f t="shared" si="0"/>
        <v>942.5</v>
      </c>
      <c r="AG6" s="338">
        <f t="shared" si="0"/>
        <v>942.5</v>
      </c>
      <c r="AH6" s="338">
        <f t="shared" si="0"/>
        <v>942.5</v>
      </c>
      <c r="AI6" s="338">
        <f t="shared" si="0"/>
        <v>942.5</v>
      </c>
      <c r="AJ6" s="338">
        <f t="shared" si="0"/>
        <v>942.5</v>
      </c>
    </row>
    <row r="7" spans="1:36">
      <c r="A7" s="334">
        <v>2</v>
      </c>
      <c r="B7" s="510" t="s">
        <v>445</v>
      </c>
      <c r="C7" s="511" t="e">
        <f>VLOOKUP(B7,MRP!$A$2:$C$140,9,0)</f>
        <v>#REF!</v>
      </c>
      <c r="D7" s="334">
        <v>1</v>
      </c>
      <c r="E7" s="337">
        <f>VLOOKUP(B7,MRP!$A$2:$C$120,2,0)</f>
        <v>437</v>
      </c>
      <c r="F7" s="337"/>
      <c r="G7" s="338">
        <f t="shared" ref="G7:AJ7" si="1">$D$7*$E$7</f>
        <v>437</v>
      </c>
      <c r="H7" s="338">
        <f t="shared" si="1"/>
        <v>437</v>
      </c>
      <c r="I7" s="338">
        <f t="shared" si="1"/>
        <v>437</v>
      </c>
      <c r="J7" s="338">
        <f t="shared" si="1"/>
        <v>437</v>
      </c>
      <c r="K7" s="338">
        <f t="shared" si="1"/>
        <v>437</v>
      </c>
      <c r="L7" s="338">
        <f t="shared" si="1"/>
        <v>437</v>
      </c>
      <c r="M7" s="338">
        <f t="shared" si="1"/>
        <v>437</v>
      </c>
      <c r="N7" s="338">
        <f t="shared" si="1"/>
        <v>437</v>
      </c>
      <c r="O7" s="338">
        <f t="shared" si="1"/>
        <v>437</v>
      </c>
      <c r="P7" s="338">
        <f t="shared" si="1"/>
        <v>437</v>
      </c>
      <c r="Q7" s="338">
        <f t="shared" si="1"/>
        <v>437</v>
      </c>
      <c r="R7" s="338">
        <f t="shared" si="1"/>
        <v>437</v>
      </c>
      <c r="S7" s="338">
        <f t="shared" si="1"/>
        <v>437</v>
      </c>
      <c r="T7" s="338">
        <f t="shared" si="1"/>
        <v>437</v>
      </c>
      <c r="U7" s="338">
        <f t="shared" si="1"/>
        <v>437</v>
      </c>
      <c r="V7" s="338">
        <f t="shared" si="1"/>
        <v>437</v>
      </c>
      <c r="W7" s="338">
        <f t="shared" si="1"/>
        <v>437</v>
      </c>
      <c r="X7" s="338">
        <f t="shared" si="1"/>
        <v>437</v>
      </c>
      <c r="Y7" s="338">
        <f t="shared" si="1"/>
        <v>437</v>
      </c>
      <c r="Z7" s="338">
        <f t="shared" si="1"/>
        <v>437</v>
      </c>
      <c r="AA7" s="338">
        <f t="shared" si="1"/>
        <v>437</v>
      </c>
      <c r="AB7" s="338">
        <f t="shared" si="1"/>
        <v>437</v>
      </c>
      <c r="AC7" s="338">
        <f t="shared" si="1"/>
        <v>437</v>
      </c>
      <c r="AD7" s="338">
        <f t="shared" si="1"/>
        <v>437</v>
      </c>
      <c r="AE7" s="338">
        <f t="shared" si="1"/>
        <v>437</v>
      </c>
      <c r="AF7" s="338">
        <f t="shared" si="1"/>
        <v>437</v>
      </c>
      <c r="AG7" s="338">
        <f t="shared" si="1"/>
        <v>437</v>
      </c>
      <c r="AH7" s="338">
        <f t="shared" si="1"/>
        <v>437</v>
      </c>
      <c r="AI7" s="338">
        <f t="shared" si="1"/>
        <v>437</v>
      </c>
      <c r="AJ7" s="338">
        <f t="shared" si="1"/>
        <v>437</v>
      </c>
    </row>
    <row r="8" spans="1:36" s="346" customFormat="1">
      <c r="A8" s="341">
        <v>3</v>
      </c>
      <c r="B8" s="342" t="s">
        <v>194</v>
      </c>
      <c r="C8" s="336" t="str">
        <f>VLOOKUP(B8,[9]Master!$A$13:$D$37,2,0)</f>
        <v>Gasket Engine Oil Drain Plug</v>
      </c>
      <c r="D8" s="334">
        <v>1</v>
      </c>
      <c r="E8" s="337">
        <f>VLOOKUP(B8,MRP!$A$2:$C$120,2,0)</f>
        <v>58</v>
      </c>
      <c r="F8" s="343"/>
      <c r="G8" s="344">
        <f t="shared" ref="G8:AJ8" si="2">$D$8*$E$8</f>
        <v>58</v>
      </c>
      <c r="H8" s="344">
        <f t="shared" si="2"/>
        <v>58</v>
      </c>
      <c r="I8" s="344">
        <f t="shared" si="2"/>
        <v>58</v>
      </c>
      <c r="J8" s="344">
        <f t="shared" si="2"/>
        <v>58</v>
      </c>
      <c r="K8" s="344">
        <f t="shared" si="2"/>
        <v>58</v>
      </c>
      <c r="L8" s="344">
        <f t="shared" si="2"/>
        <v>58</v>
      </c>
      <c r="M8" s="344">
        <f t="shared" si="2"/>
        <v>58</v>
      </c>
      <c r="N8" s="344">
        <f t="shared" si="2"/>
        <v>58</v>
      </c>
      <c r="O8" s="344">
        <f t="shared" si="2"/>
        <v>58</v>
      </c>
      <c r="P8" s="344">
        <f t="shared" si="2"/>
        <v>58</v>
      </c>
      <c r="Q8" s="344">
        <f t="shared" si="2"/>
        <v>58</v>
      </c>
      <c r="R8" s="344">
        <f t="shared" si="2"/>
        <v>58</v>
      </c>
      <c r="S8" s="344">
        <f t="shared" si="2"/>
        <v>58</v>
      </c>
      <c r="T8" s="344">
        <f t="shared" si="2"/>
        <v>58</v>
      </c>
      <c r="U8" s="344">
        <f t="shared" si="2"/>
        <v>58</v>
      </c>
      <c r="V8" s="344">
        <f t="shared" si="2"/>
        <v>58</v>
      </c>
      <c r="W8" s="344">
        <f t="shared" si="2"/>
        <v>58</v>
      </c>
      <c r="X8" s="344">
        <f t="shared" si="2"/>
        <v>58</v>
      </c>
      <c r="Y8" s="344">
        <f t="shared" si="2"/>
        <v>58</v>
      </c>
      <c r="Z8" s="344">
        <f t="shared" si="2"/>
        <v>58</v>
      </c>
      <c r="AA8" s="344">
        <f t="shared" si="2"/>
        <v>58</v>
      </c>
      <c r="AB8" s="344">
        <f t="shared" si="2"/>
        <v>58</v>
      </c>
      <c r="AC8" s="344">
        <f t="shared" si="2"/>
        <v>58</v>
      </c>
      <c r="AD8" s="344">
        <f t="shared" si="2"/>
        <v>58</v>
      </c>
      <c r="AE8" s="344">
        <f t="shared" si="2"/>
        <v>58</v>
      </c>
      <c r="AF8" s="344">
        <f t="shared" si="2"/>
        <v>58</v>
      </c>
      <c r="AG8" s="344">
        <f t="shared" si="2"/>
        <v>58</v>
      </c>
      <c r="AH8" s="344">
        <f t="shared" si="2"/>
        <v>58</v>
      </c>
      <c r="AI8" s="344">
        <f t="shared" si="2"/>
        <v>58</v>
      </c>
      <c r="AJ8" s="344">
        <f t="shared" si="2"/>
        <v>58</v>
      </c>
    </row>
    <row r="9" spans="1:36">
      <c r="A9" s="334">
        <v>4</v>
      </c>
      <c r="B9" s="339" t="s">
        <v>63</v>
      </c>
      <c r="C9" s="336" t="str">
        <f>VLOOKUP(B9,[9]Master!$A$13:$D$37,2,0)</f>
        <v>Air Cleaner Filter</v>
      </c>
      <c r="D9" s="334">
        <v>1</v>
      </c>
      <c r="E9" s="337">
        <f>VLOOKUP(B9,MRP!$A$2:$C$120,2,0)</f>
        <v>235</v>
      </c>
      <c r="F9" s="337"/>
      <c r="G9" s="338"/>
      <c r="H9" s="338"/>
      <c r="I9" s="338"/>
      <c r="J9" s="338">
        <f>$D$9*$E$9</f>
        <v>235</v>
      </c>
      <c r="K9" s="338"/>
      <c r="L9" s="338"/>
      <c r="M9" s="338"/>
      <c r="N9" s="338">
        <f>$D$9*$E$9</f>
        <v>235</v>
      </c>
      <c r="O9" s="338"/>
      <c r="P9" s="338"/>
      <c r="Q9" s="338"/>
      <c r="R9" s="338">
        <f>$D$9*$E$9</f>
        <v>235</v>
      </c>
      <c r="S9" s="338"/>
      <c r="T9" s="338"/>
      <c r="U9" s="338"/>
      <c r="V9" s="338">
        <f>$D$9*$E$9</f>
        <v>235</v>
      </c>
      <c r="W9" s="347"/>
      <c r="X9" s="347"/>
      <c r="Y9" s="347"/>
      <c r="Z9" s="338">
        <f>$D$9*$E$9</f>
        <v>235</v>
      </c>
      <c r="AA9" s="338"/>
      <c r="AB9" s="347"/>
      <c r="AC9" s="347"/>
      <c r="AD9" s="338">
        <f>$D$9*$E$9</f>
        <v>235</v>
      </c>
      <c r="AE9" s="338"/>
      <c r="AF9" s="338"/>
      <c r="AG9" s="338"/>
      <c r="AH9" s="338">
        <f>$D$9*$E$9</f>
        <v>235</v>
      </c>
      <c r="AI9" s="338"/>
      <c r="AJ9" s="338"/>
    </row>
    <row r="10" spans="1:36">
      <c r="A10" s="334">
        <v>5</v>
      </c>
      <c r="B10" s="339" t="s">
        <v>62</v>
      </c>
      <c r="C10" s="336" t="str">
        <f>VLOOKUP(B10,[9]Master!$A$13:$D$37,2,0)</f>
        <v>Air Conditioning Filter</v>
      </c>
      <c r="D10" s="334">
        <v>1</v>
      </c>
      <c r="E10" s="337">
        <f>VLOOKUP(B10,MRP!$A$2:$C$120,2,0)</f>
        <v>332</v>
      </c>
      <c r="F10" s="337"/>
      <c r="G10" s="338"/>
      <c r="H10" s="338"/>
      <c r="I10" s="338">
        <f>$D$10*$E$10</f>
        <v>332</v>
      </c>
      <c r="J10" s="338"/>
      <c r="K10" s="338"/>
      <c r="L10" s="338">
        <f>$D$10*$E$10</f>
        <v>332</v>
      </c>
      <c r="M10" s="338"/>
      <c r="N10" s="338"/>
      <c r="O10" s="338">
        <f>$D$10*$E$10</f>
        <v>332</v>
      </c>
      <c r="P10" s="338"/>
      <c r="Q10" s="338"/>
      <c r="R10" s="338">
        <f>$D$10*$E$10</f>
        <v>332</v>
      </c>
      <c r="S10" s="338"/>
      <c r="T10" s="338"/>
      <c r="U10" s="338">
        <f>$D$10*$E$10</f>
        <v>332</v>
      </c>
      <c r="V10" s="338"/>
      <c r="W10" s="347"/>
      <c r="X10" s="338">
        <f>$D$10*$E$10</f>
        <v>332</v>
      </c>
      <c r="Y10" s="347"/>
      <c r="Z10" s="338"/>
      <c r="AA10" s="338">
        <f>$D$10*$E$10</f>
        <v>332</v>
      </c>
      <c r="AB10" s="347"/>
      <c r="AC10" s="347"/>
      <c r="AD10" s="338">
        <f>$D$10*$E$10</f>
        <v>332</v>
      </c>
      <c r="AE10" s="338"/>
      <c r="AF10" s="338"/>
      <c r="AG10" s="338">
        <f>$D$10*$E$10</f>
        <v>332</v>
      </c>
      <c r="AH10" s="338"/>
      <c r="AI10" s="338"/>
      <c r="AJ10" s="338">
        <f>$D$10*$E$10</f>
        <v>332</v>
      </c>
    </row>
    <row r="11" spans="1:36">
      <c r="A11" s="334">
        <v>6</v>
      </c>
      <c r="B11" s="335" t="s">
        <v>168</v>
      </c>
      <c r="C11" s="336" t="str">
        <f>VLOOKUP(B11,[9]Master!$A$13:$D$37,2,0)</f>
        <v>Super Long Life Coolant</v>
      </c>
      <c r="D11" s="334">
        <v>4.8</v>
      </c>
      <c r="E11" s="337">
        <f>VLOOKUP(B11,MRP!$A$2:$C$120,2,0)</f>
        <v>301</v>
      </c>
      <c r="F11" s="337"/>
      <c r="G11" s="338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>
        <f>D11*E11</f>
        <v>1444.8</v>
      </c>
      <c r="W11" s="347"/>
      <c r="X11" s="347"/>
      <c r="Y11" s="347"/>
      <c r="Z11" s="347"/>
      <c r="AA11" s="338"/>
      <c r="AB11" s="347"/>
      <c r="AC11" s="347"/>
      <c r="AD11" s="338">
        <f>+$E$11*$D$11</f>
        <v>1444.8</v>
      </c>
      <c r="AE11" s="338"/>
      <c r="AF11" s="338"/>
      <c r="AG11" s="338"/>
      <c r="AH11" s="347"/>
      <c r="AI11" s="338"/>
      <c r="AJ11" s="338"/>
    </row>
    <row r="12" spans="1:36">
      <c r="A12" s="341">
        <v>7</v>
      </c>
      <c r="B12" s="335" t="s">
        <v>169</v>
      </c>
      <c r="C12" s="336" t="str">
        <f>VLOOKUP(B12,[9]Master!$A$13:$D$37,2,0)</f>
        <v>Brake Fluid (250 ml)</v>
      </c>
      <c r="D12" s="334">
        <v>2</v>
      </c>
      <c r="E12" s="337">
        <f>VLOOKUP(B12,MRP!$A$2:$C$120,2,0)</f>
        <v>172.5</v>
      </c>
      <c r="F12" s="337"/>
      <c r="G12" s="338"/>
      <c r="H12" s="338"/>
      <c r="I12" s="338"/>
      <c r="J12" s="338">
        <f>$D$12*$E$12</f>
        <v>345</v>
      </c>
      <c r="K12" s="338"/>
      <c r="L12" s="338"/>
      <c r="M12" s="338"/>
      <c r="N12" s="338">
        <f>$D$12*$E$12</f>
        <v>345</v>
      </c>
      <c r="O12" s="338"/>
      <c r="P12" s="338"/>
      <c r="Q12" s="338"/>
      <c r="R12" s="338">
        <f>$D$12*$E$12</f>
        <v>345</v>
      </c>
      <c r="S12" s="338"/>
      <c r="T12" s="338"/>
      <c r="U12" s="338"/>
      <c r="V12" s="338">
        <f>$D$12*$E$12</f>
        <v>345</v>
      </c>
      <c r="W12" s="347"/>
      <c r="X12" s="347"/>
      <c r="Y12" s="347"/>
      <c r="Z12" s="338">
        <f>$D$12*$E$12</f>
        <v>345</v>
      </c>
      <c r="AA12" s="338"/>
      <c r="AB12" s="347"/>
      <c r="AC12" s="347"/>
      <c r="AD12" s="338">
        <f>$D$12*$E$12</f>
        <v>345</v>
      </c>
      <c r="AE12" s="338"/>
      <c r="AF12" s="338"/>
      <c r="AG12" s="338"/>
      <c r="AH12" s="338">
        <f>$D$12*$E$12</f>
        <v>345</v>
      </c>
      <c r="AI12" s="338"/>
      <c r="AJ12" s="338"/>
    </row>
    <row r="13" spans="1:36">
      <c r="A13" s="334">
        <v>8</v>
      </c>
      <c r="B13" s="335" t="s">
        <v>170</v>
      </c>
      <c r="C13" s="394" t="str">
        <f>VLOOKUP(B13,[9]Master!$A$13:$D$37,2,0)</f>
        <v>Windshield Washer Fluid (75 ml)</v>
      </c>
      <c r="D13" s="334">
        <v>3</v>
      </c>
      <c r="E13" s="337">
        <f>VLOOKUP(B13,MRP!$A$2:$C$120,2,0)</f>
        <v>35.5</v>
      </c>
      <c r="F13" s="337"/>
      <c r="G13" s="338">
        <f t="shared" ref="G13:AJ13" si="3">$D$13*$E$13</f>
        <v>106.5</v>
      </c>
      <c r="H13" s="338">
        <f t="shared" si="3"/>
        <v>106.5</v>
      </c>
      <c r="I13" s="338">
        <f t="shared" si="3"/>
        <v>106.5</v>
      </c>
      <c r="J13" s="338">
        <f t="shared" si="3"/>
        <v>106.5</v>
      </c>
      <c r="K13" s="338">
        <f t="shared" si="3"/>
        <v>106.5</v>
      </c>
      <c r="L13" s="338">
        <f t="shared" si="3"/>
        <v>106.5</v>
      </c>
      <c r="M13" s="338">
        <f t="shared" si="3"/>
        <v>106.5</v>
      </c>
      <c r="N13" s="338">
        <f t="shared" si="3"/>
        <v>106.5</v>
      </c>
      <c r="O13" s="338">
        <f t="shared" si="3"/>
        <v>106.5</v>
      </c>
      <c r="P13" s="338">
        <f t="shared" si="3"/>
        <v>106.5</v>
      </c>
      <c r="Q13" s="338">
        <f t="shared" si="3"/>
        <v>106.5</v>
      </c>
      <c r="R13" s="338">
        <f t="shared" si="3"/>
        <v>106.5</v>
      </c>
      <c r="S13" s="338">
        <f t="shared" si="3"/>
        <v>106.5</v>
      </c>
      <c r="T13" s="338">
        <f t="shared" si="3"/>
        <v>106.5</v>
      </c>
      <c r="U13" s="338">
        <f t="shared" si="3"/>
        <v>106.5</v>
      </c>
      <c r="V13" s="338">
        <f t="shared" si="3"/>
        <v>106.5</v>
      </c>
      <c r="W13" s="338">
        <f t="shared" si="3"/>
        <v>106.5</v>
      </c>
      <c r="X13" s="338">
        <f t="shared" si="3"/>
        <v>106.5</v>
      </c>
      <c r="Y13" s="338">
        <f t="shared" si="3"/>
        <v>106.5</v>
      </c>
      <c r="Z13" s="338">
        <f t="shared" si="3"/>
        <v>106.5</v>
      </c>
      <c r="AA13" s="338">
        <f t="shared" si="3"/>
        <v>106.5</v>
      </c>
      <c r="AB13" s="338">
        <f t="shared" si="3"/>
        <v>106.5</v>
      </c>
      <c r="AC13" s="338">
        <f t="shared" si="3"/>
        <v>106.5</v>
      </c>
      <c r="AD13" s="338">
        <f t="shared" si="3"/>
        <v>106.5</v>
      </c>
      <c r="AE13" s="338">
        <f t="shared" si="3"/>
        <v>106.5</v>
      </c>
      <c r="AF13" s="338">
        <f t="shared" si="3"/>
        <v>106.5</v>
      </c>
      <c r="AG13" s="338">
        <f t="shared" si="3"/>
        <v>106.5</v>
      </c>
      <c r="AH13" s="338">
        <f t="shared" si="3"/>
        <v>106.5</v>
      </c>
      <c r="AI13" s="338">
        <f t="shared" si="3"/>
        <v>106.5</v>
      </c>
      <c r="AJ13" s="338">
        <f t="shared" si="3"/>
        <v>106.5</v>
      </c>
    </row>
    <row r="14" spans="1:36">
      <c r="A14" s="334">
        <v>9</v>
      </c>
      <c r="B14" s="335" t="s">
        <v>262</v>
      </c>
      <c r="C14" s="336" t="str">
        <f>VLOOKUP(B14,[9]Master!$A$13:$D$37,2,0)</f>
        <v>Spark Plug (Set of 4 unit)</v>
      </c>
      <c r="D14" s="334">
        <v>4</v>
      </c>
      <c r="E14" s="337">
        <f>VLOOKUP(B14,MRP!$A$2:$C$120,2,0)</f>
        <v>155</v>
      </c>
      <c r="F14" s="337"/>
      <c r="G14" s="338"/>
      <c r="H14" s="338">
        <f>$D$14*$E$14</f>
        <v>620</v>
      </c>
      <c r="I14" s="338"/>
      <c r="J14" s="338">
        <f>$D$14*$E$14</f>
        <v>620</v>
      </c>
      <c r="K14" s="338"/>
      <c r="L14" s="338">
        <f>$D$14*$E$14</f>
        <v>620</v>
      </c>
      <c r="M14" s="338"/>
      <c r="N14" s="338">
        <f>$D$14*$E$14</f>
        <v>620</v>
      </c>
      <c r="O14" s="338"/>
      <c r="P14" s="338">
        <f>$D$14*$E$14</f>
        <v>620</v>
      </c>
      <c r="Q14" s="338"/>
      <c r="R14" s="338">
        <f>$D$14*$E$14</f>
        <v>620</v>
      </c>
      <c r="S14" s="338"/>
      <c r="T14" s="338">
        <f>$D$14*$E$14</f>
        <v>620</v>
      </c>
      <c r="U14" s="338"/>
      <c r="V14" s="338">
        <f>$D$14*$E$14</f>
        <v>620</v>
      </c>
      <c r="W14" s="338"/>
      <c r="X14" s="338">
        <f>$D$14*$E$14</f>
        <v>620</v>
      </c>
      <c r="Y14" s="338"/>
      <c r="Z14" s="338">
        <f>$D$14*$E$14</f>
        <v>620</v>
      </c>
      <c r="AA14" s="338"/>
      <c r="AB14" s="338">
        <f>$D$14*$E$14</f>
        <v>620</v>
      </c>
      <c r="AC14" s="338"/>
      <c r="AD14" s="338">
        <f>$D$14*$E$14</f>
        <v>620</v>
      </c>
      <c r="AE14" s="338"/>
      <c r="AF14" s="338">
        <f>$D$14*$E$14</f>
        <v>620</v>
      </c>
      <c r="AG14" s="338"/>
      <c r="AH14" s="338">
        <f>$D$14*$E$14</f>
        <v>620</v>
      </c>
      <c r="AI14" s="338"/>
      <c r="AJ14" s="338">
        <f>$D$14*$E$14</f>
        <v>620</v>
      </c>
    </row>
    <row r="15" spans="1:36">
      <c r="A15" s="334">
        <v>10</v>
      </c>
      <c r="B15" s="339" t="s">
        <v>250</v>
      </c>
      <c r="C15" s="336" t="str">
        <f>VLOOKUP(B15,[9]Master!$A$13:$D$37,2,0)</f>
        <v>Fuel Filter</v>
      </c>
      <c r="D15" s="334">
        <v>1</v>
      </c>
      <c r="E15" s="337">
        <f>VLOOKUP(B15,MRP!$A$2:$C$120,2,0)</f>
        <v>1352</v>
      </c>
      <c r="F15" s="337"/>
      <c r="G15" s="338"/>
      <c r="H15" s="338"/>
      <c r="I15" s="338"/>
      <c r="J15" s="338"/>
      <c r="K15" s="338"/>
      <c r="L15" s="338"/>
      <c r="M15" s="338"/>
      <c r="N15" s="338">
        <f>$D$15*$E$15</f>
        <v>1352</v>
      </c>
      <c r="O15" s="338"/>
      <c r="P15" s="338"/>
      <c r="Q15" s="338"/>
      <c r="R15" s="338"/>
      <c r="S15" s="338"/>
      <c r="T15" s="338"/>
      <c r="U15" s="338"/>
      <c r="V15" s="338">
        <f>$D$15*$E$15</f>
        <v>1352</v>
      </c>
      <c r="W15" s="347"/>
      <c r="X15" s="347"/>
      <c r="Y15" s="347"/>
      <c r="Z15" s="338"/>
      <c r="AA15" s="338"/>
      <c r="AB15" s="347"/>
      <c r="AC15" s="347"/>
      <c r="AD15" s="338">
        <f>$D$15*$E$15</f>
        <v>1352</v>
      </c>
      <c r="AE15" s="338"/>
      <c r="AF15" s="338"/>
      <c r="AG15" s="338"/>
      <c r="AH15" s="338"/>
      <c r="AI15" s="334"/>
      <c r="AJ15" s="334"/>
    </row>
    <row r="16" spans="1:3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49"/>
      <c r="S16" s="349"/>
      <c r="T16" s="349"/>
      <c r="U16" s="349"/>
      <c r="V16" s="349"/>
      <c r="W16" s="349"/>
    </row>
    <row r="17" spans="1:36" s="328" customFormat="1">
      <c r="B17" s="352" t="s">
        <v>226</v>
      </c>
      <c r="C17" s="353" t="s">
        <v>319</v>
      </c>
      <c r="E17" s="354"/>
      <c r="F17" s="355">
        <f t="shared" ref="F17:AJ17" si="4">SUM(F6:F15)</f>
        <v>0</v>
      </c>
      <c r="G17" s="355">
        <f t="shared" si="4"/>
        <v>1544</v>
      </c>
      <c r="H17" s="355">
        <f t="shared" si="4"/>
        <v>2164</v>
      </c>
      <c r="I17" s="355">
        <f t="shared" si="4"/>
        <v>1876</v>
      </c>
      <c r="J17" s="355">
        <f t="shared" si="4"/>
        <v>2744</v>
      </c>
      <c r="K17" s="355">
        <f t="shared" si="4"/>
        <v>1544</v>
      </c>
      <c r="L17" s="355">
        <f t="shared" si="4"/>
        <v>2496</v>
      </c>
      <c r="M17" s="355">
        <f t="shared" si="4"/>
        <v>1544</v>
      </c>
      <c r="N17" s="355">
        <f t="shared" si="4"/>
        <v>4096</v>
      </c>
      <c r="O17" s="355">
        <f t="shared" si="4"/>
        <v>1876</v>
      </c>
      <c r="P17" s="355">
        <f t="shared" si="4"/>
        <v>2164</v>
      </c>
      <c r="Q17" s="355">
        <f t="shared" si="4"/>
        <v>1544</v>
      </c>
      <c r="R17" s="355">
        <f t="shared" si="4"/>
        <v>3076</v>
      </c>
      <c r="S17" s="355">
        <f t="shared" si="4"/>
        <v>1544</v>
      </c>
      <c r="T17" s="355">
        <f t="shared" si="4"/>
        <v>2164</v>
      </c>
      <c r="U17" s="355">
        <f t="shared" si="4"/>
        <v>1876</v>
      </c>
      <c r="V17" s="355">
        <f t="shared" si="4"/>
        <v>5540.8</v>
      </c>
      <c r="W17" s="355">
        <f t="shared" si="4"/>
        <v>1544</v>
      </c>
      <c r="X17" s="355">
        <f t="shared" si="4"/>
        <v>2496</v>
      </c>
      <c r="Y17" s="355">
        <f t="shared" si="4"/>
        <v>1544</v>
      </c>
      <c r="Z17" s="355">
        <f t="shared" si="4"/>
        <v>2744</v>
      </c>
      <c r="AA17" s="355">
        <f t="shared" si="4"/>
        <v>1876</v>
      </c>
      <c r="AB17" s="355">
        <f t="shared" si="4"/>
        <v>2164</v>
      </c>
      <c r="AC17" s="355">
        <f t="shared" si="4"/>
        <v>1544</v>
      </c>
      <c r="AD17" s="355">
        <f t="shared" si="4"/>
        <v>5872.8</v>
      </c>
      <c r="AE17" s="355">
        <f t="shared" si="4"/>
        <v>1544</v>
      </c>
      <c r="AF17" s="355">
        <f t="shared" si="4"/>
        <v>2164</v>
      </c>
      <c r="AG17" s="355">
        <f t="shared" si="4"/>
        <v>1876</v>
      </c>
      <c r="AH17" s="355">
        <f t="shared" si="4"/>
        <v>2744</v>
      </c>
      <c r="AI17" s="355">
        <f t="shared" si="4"/>
        <v>1544</v>
      </c>
      <c r="AJ17" s="355">
        <f t="shared" si="4"/>
        <v>2496</v>
      </c>
    </row>
    <row r="18" spans="1:36">
      <c r="C18" s="324"/>
      <c r="D18" s="349"/>
      <c r="E18" s="356"/>
      <c r="F18" s="357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</row>
    <row r="19" spans="1:36">
      <c r="A19" s="334">
        <v>11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[9]Master!$A$10</f>
        <v>1196.634</v>
      </c>
      <c r="J19" s="361">
        <f>[9]Master!$B$10</f>
        <v>1297.7579999999998</v>
      </c>
      <c r="K19" s="361">
        <f>[9]Master!$A$10</f>
        <v>1196.634</v>
      </c>
      <c r="L19" s="361">
        <f>[9]Master!$A$10</f>
        <v>1196.634</v>
      </c>
      <c r="M19" s="361">
        <f>[9]Master!$A$10</f>
        <v>1196.634</v>
      </c>
      <c r="N19" s="361">
        <f>[9]Master!$B$10</f>
        <v>1297.7579999999998</v>
      </c>
      <c r="O19" s="361">
        <f>[9]Master!$A$10</f>
        <v>1196.634</v>
      </c>
      <c r="P19" s="361">
        <f>[9]Master!$A$10</f>
        <v>1196.634</v>
      </c>
      <c r="Q19" s="361">
        <f>[9]Master!$A$10</f>
        <v>1196.634</v>
      </c>
      <c r="R19" s="361">
        <f>[9]Master!$B$10</f>
        <v>1297.7579999999998</v>
      </c>
      <c r="S19" s="361">
        <f>[9]Master!$A$10</f>
        <v>1196.634</v>
      </c>
      <c r="T19" s="361">
        <f>[9]Master!$A$10</f>
        <v>1196.634</v>
      </c>
      <c r="U19" s="361">
        <f>[9]Master!$A$10</f>
        <v>1196.634</v>
      </c>
      <c r="V19" s="361">
        <f>[9]Master!$B$10</f>
        <v>1297.7579999999998</v>
      </c>
      <c r="W19" s="361">
        <f>[9]Master!$A$10</f>
        <v>1196.634</v>
      </c>
      <c r="X19" s="361">
        <f>[9]Master!$A$10</f>
        <v>1196.634</v>
      </c>
      <c r="Y19" s="361">
        <f>[9]Master!$A$10</f>
        <v>1196.634</v>
      </c>
      <c r="Z19" s="361">
        <f>[9]Master!$B$10</f>
        <v>1297.7579999999998</v>
      </c>
      <c r="AA19" s="361">
        <f>[9]Master!$A$10</f>
        <v>1196.634</v>
      </c>
      <c r="AB19" s="361">
        <f>[9]Master!$A$10</f>
        <v>1196.634</v>
      </c>
      <c r="AC19" s="361">
        <f>[9]Master!$A$10</f>
        <v>1196.634</v>
      </c>
      <c r="AD19" s="361">
        <f>[9]Master!$B$10</f>
        <v>1297.7579999999998</v>
      </c>
      <c r="AE19" s="361">
        <f>[9]Master!$A$10</f>
        <v>1196.634</v>
      </c>
      <c r="AF19" s="361">
        <f>[9]Master!$A$10</f>
        <v>1196.634</v>
      </c>
      <c r="AG19" s="361">
        <f>[9]Master!$A$10</f>
        <v>1196.634</v>
      </c>
      <c r="AH19" s="361">
        <f>[9]Master!$B$10</f>
        <v>1297.7579999999998</v>
      </c>
      <c r="AI19" s="361">
        <f>[9]Master!$A$10</f>
        <v>1196.634</v>
      </c>
      <c r="AJ19" s="361">
        <f>[9]Master!$A$10</f>
        <v>1196.634</v>
      </c>
    </row>
    <row r="20" spans="1:36">
      <c r="O20" s="362"/>
      <c r="P20" s="364"/>
      <c r="Z20" s="364"/>
      <c r="AJ20" s="364"/>
    </row>
    <row r="21" spans="1:3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AJ21" si="5">G17+G19</f>
        <v>1544</v>
      </c>
      <c r="H21" s="367">
        <f t="shared" si="5"/>
        <v>2164</v>
      </c>
      <c r="I21" s="367">
        <f t="shared" si="5"/>
        <v>3072.634</v>
      </c>
      <c r="J21" s="367">
        <f t="shared" si="5"/>
        <v>4041.7579999999998</v>
      </c>
      <c r="K21" s="367">
        <f t="shared" si="5"/>
        <v>2740.634</v>
      </c>
      <c r="L21" s="367">
        <f t="shared" si="5"/>
        <v>3692.634</v>
      </c>
      <c r="M21" s="367">
        <f t="shared" si="5"/>
        <v>2740.634</v>
      </c>
      <c r="N21" s="367">
        <f t="shared" si="5"/>
        <v>5393.7579999999998</v>
      </c>
      <c r="O21" s="367">
        <f t="shared" si="5"/>
        <v>3072.634</v>
      </c>
      <c r="P21" s="367">
        <f t="shared" si="5"/>
        <v>3360.634</v>
      </c>
      <c r="Q21" s="367">
        <f t="shared" si="5"/>
        <v>2740.634</v>
      </c>
      <c r="R21" s="367">
        <f t="shared" si="5"/>
        <v>4373.7579999999998</v>
      </c>
      <c r="S21" s="367">
        <f t="shared" si="5"/>
        <v>2740.634</v>
      </c>
      <c r="T21" s="367">
        <f t="shared" si="5"/>
        <v>3360.634</v>
      </c>
      <c r="U21" s="367">
        <f t="shared" si="5"/>
        <v>3072.634</v>
      </c>
      <c r="V21" s="367">
        <f t="shared" si="5"/>
        <v>6838.558</v>
      </c>
      <c r="W21" s="367">
        <f t="shared" si="5"/>
        <v>2740.634</v>
      </c>
      <c r="X21" s="367">
        <f t="shared" si="5"/>
        <v>3692.634</v>
      </c>
      <c r="Y21" s="367">
        <f t="shared" si="5"/>
        <v>2740.634</v>
      </c>
      <c r="Z21" s="367">
        <f t="shared" si="5"/>
        <v>4041.7579999999998</v>
      </c>
      <c r="AA21" s="367">
        <f t="shared" si="5"/>
        <v>3072.634</v>
      </c>
      <c r="AB21" s="367">
        <f t="shared" si="5"/>
        <v>3360.634</v>
      </c>
      <c r="AC21" s="367">
        <f t="shared" si="5"/>
        <v>2740.634</v>
      </c>
      <c r="AD21" s="367">
        <f t="shared" si="5"/>
        <v>7170.558</v>
      </c>
      <c r="AE21" s="367">
        <f t="shared" si="5"/>
        <v>2740.634</v>
      </c>
      <c r="AF21" s="367">
        <f t="shared" si="5"/>
        <v>3360.634</v>
      </c>
      <c r="AG21" s="367">
        <f t="shared" si="5"/>
        <v>3072.634</v>
      </c>
      <c r="AH21" s="367">
        <f t="shared" si="5"/>
        <v>4041.7579999999998</v>
      </c>
      <c r="AI21" s="367">
        <f t="shared" si="5"/>
        <v>2740.634</v>
      </c>
      <c r="AJ21" s="367">
        <f t="shared" si="5"/>
        <v>3692.634</v>
      </c>
    </row>
    <row r="22" spans="1:36">
      <c r="C22" s="368" t="s">
        <v>323</v>
      </c>
      <c r="P22" s="369">
        <f>SUM(F21:P21)/P4</f>
        <v>0.31823319999999999</v>
      </c>
      <c r="Z22" s="369">
        <f>SUM(F21:Z21)/Z4</f>
        <v>0.34082915999999991</v>
      </c>
      <c r="AJ22" s="369">
        <f>SUM(F21:AJ21)/AJ4</f>
        <v>0.3471974000000001</v>
      </c>
    </row>
    <row r="23" spans="1:36">
      <c r="O23" s="362"/>
      <c r="P23" s="364"/>
      <c r="Z23" s="364"/>
      <c r="AJ23" s="364"/>
    </row>
    <row r="24" spans="1:36">
      <c r="A24" s="334">
        <v>12</v>
      </c>
      <c r="B24" s="371" t="s">
        <v>327</v>
      </c>
      <c r="C24" s="336" t="s">
        <v>328</v>
      </c>
      <c r="D24" s="372">
        <v>1.2</v>
      </c>
      <c r="E24" s="337">
        <f>VLOOKUP(B24,[9]Master!$A$6:$D$37,4,0)</f>
        <v>376.40599999999995</v>
      </c>
      <c r="F24" s="338"/>
      <c r="G24" s="373">
        <f>$D$24*$E$24</f>
        <v>451.6871999999999</v>
      </c>
      <c r="H24" s="373">
        <f>$D$24*$E$24</f>
        <v>451.6871999999999</v>
      </c>
      <c r="I24" s="373">
        <f t="shared" ref="I24:AJ24" si="6">$D$24*$E$24</f>
        <v>451.6871999999999</v>
      </c>
      <c r="J24" s="373">
        <f t="shared" si="6"/>
        <v>451.6871999999999</v>
      </c>
      <c r="K24" s="373">
        <f t="shared" si="6"/>
        <v>451.6871999999999</v>
      </c>
      <c r="L24" s="373">
        <f t="shared" si="6"/>
        <v>451.6871999999999</v>
      </c>
      <c r="M24" s="373">
        <f t="shared" si="6"/>
        <v>451.6871999999999</v>
      </c>
      <c r="N24" s="373">
        <f t="shared" si="6"/>
        <v>451.6871999999999</v>
      </c>
      <c r="O24" s="373">
        <f t="shared" si="6"/>
        <v>451.6871999999999</v>
      </c>
      <c r="P24" s="373">
        <f t="shared" si="6"/>
        <v>451.6871999999999</v>
      </c>
      <c r="Q24" s="373">
        <f t="shared" si="6"/>
        <v>451.6871999999999</v>
      </c>
      <c r="R24" s="373">
        <f t="shared" si="6"/>
        <v>451.6871999999999</v>
      </c>
      <c r="S24" s="373">
        <f t="shared" si="6"/>
        <v>451.6871999999999</v>
      </c>
      <c r="T24" s="373">
        <f t="shared" si="6"/>
        <v>451.6871999999999</v>
      </c>
      <c r="U24" s="373">
        <f t="shared" si="6"/>
        <v>451.6871999999999</v>
      </c>
      <c r="V24" s="373">
        <f t="shared" si="6"/>
        <v>451.6871999999999</v>
      </c>
      <c r="W24" s="373">
        <f t="shared" si="6"/>
        <v>451.6871999999999</v>
      </c>
      <c r="X24" s="373">
        <f t="shared" si="6"/>
        <v>451.6871999999999</v>
      </c>
      <c r="Y24" s="373">
        <f t="shared" si="6"/>
        <v>451.6871999999999</v>
      </c>
      <c r="Z24" s="373">
        <f t="shared" si="6"/>
        <v>451.6871999999999</v>
      </c>
      <c r="AA24" s="373">
        <f t="shared" si="6"/>
        <v>451.6871999999999</v>
      </c>
      <c r="AB24" s="373">
        <f t="shared" si="6"/>
        <v>451.6871999999999</v>
      </c>
      <c r="AC24" s="373">
        <f t="shared" si="6"/>
        <v>451.6871999999999</v>
      </c>
      <c r="AD24" s="373">
        <f t="shared" si="6"/>
        <v>451.6871999999999</v>
      </c>
      <c r="AE24" s="373">
        <f t="shared" si="6"/>
        <v>451.6871999999999</v>
      </c>
      <c r="AF24" s="373">
        <f t="shared" si="6"/>
        <v>451.6871999999999</v>
      </c>
      <c r="AG24" s="373">
        <f t="shared" si="6"/>
        <v>451.6871999999999</v>
      </c>
      <c r="AH24" s="373">
        <f t="shared" si="6"/>
        <v>451.6871999999999</v>
      </c>
      <c r="AI24" s="373">
        <f t="shared" si="6"/>
        <v>451.6871999999999</v>
      </c>
      <c r="AJ24" s="373">
        <f t="shared" si="6"/>
        <v>451.6871999999999</v>
      </c>
    </row>
    <row r="25" spans="1:36">
      <c r="A25" s="334">
        <v>13</v>
      </c>
      <c r="B25" s="371" t="s">
        <v>327</v>
      </c>
      <c r="C25" s="336" t="s">
        <v>41</v>
      </c>
      <c r="D25" s="372">
        <v>1.2</v>
      </c>
      <c r="E25" s="337">
        <f>VLOOKUP(B25,[9]Master!$A$6:$D$37,4,0)</f>
        <v>376.40599999999995</v>
      </c>
      <c r="F25" s="338"/>
      <c r="G25" s="338">
        <f>$D$25*$E$25</f>
        <v>451.6871999999999</v>
      </c>
      <c r="H25" s="338">
        <f>$D$25*$E$25</f>
        <v>451.6871999999999</v>
      </c>
      <c r="I25" s="338">
        <f t="shared" ref="I25:AJ25" si="7">$D$25*$E$25</f>
        <v>451.6871999999999</v>
      </c>
      <c r="J25" s="338">
        <f t="shared" si="7"/>
        <v>451.6871999999999</v>
      </c>
      <c r="K25" s="338">
        <f t="shared" si="7"/>
        <v>451.6871999999999</v>
      </c>
      <c r="L25" s="338">
        <f t="shared" si="7"/>
        <v>451.6871999999999</v>
      </c>
      <c r="M25" s="338">
        <f t="shared" si="7"/>
        <v>451.6871999999999</v>
      </c>
      <c r="N25" s="338">
        <f t="shared" si="7"/>
        <v>451.6871999999999</v>
      </c>
      <c r="O25" s="338">
        <f t="shared" si="7"/>
        <v>451.6871999999999</v>
      </c>
      <c r="P25" s="338">
        <f t="shared" si="7"/>
        <v>451.6871999999999</v>
      </c>
      <c r="Q25" s="338">
        <f t="shared" si="7"/>
        <v>451.6871999999999</v>
      </c>
      <c r="R25" s="338">
        <f t="shared" si="7"/>
        <v>451.6871999999999</v>
      </c>
      <c r="S25" s="338">
        <f t="shared" si="7"/>
        <v>451.6871999999999</v>
      </c>
      <c r="T25" s="338">
        <f t="shared" si="7"/>
        <v>451.6871999999999</v>
      </c>
      <c r="U25" s="338">
        <f t="shared" si="7"/>
        <v>451.6871999999999</v>
      </c>
      <c r="V25" s="338">
        <f t="shared" si="7"/>
        <v>451.6871999999999</v>
      </c>
      <c r="W25" s="338">
        <f t="shared" si="7"/>
        <v>451.6871999999999</v>
      </c>
      <c r="X25" s="338">
        <f t="shared" si="7"/>
        <v>451.6871999999999</v>
      </c>
      <c r="Y25" s="338">
        <f t="shared" si="7"/>
        <v>451.6871999999999</v>
      </c>
      <c r="Z25" s="338">
        <f t="shared" si="7"/>
        <v>451.6871999999999</v>
      </c>
      <c r="AA25" s="338">
        <f t="shared" si="7"/>
        <v>451.6871999999999</v>
      </c>
      <c r="AB25" s="338">
        <f t="shared" si="7"/>
        <v>451.6871999999999</v>
      </c>
      <c r="AC25" s="338">
        <f t="shared" si="7"/>
        <v>451.6871999999999</v>
      </c>
      <c r="AD25" s="338">
        <f t="shared" si="7"/>
        <v>451.6871999999999</v>
      </c>
      <c r="AE25" s="338">
        <f t="shared" si="7"/>
        <v>451.6871999999999</v>
      </c>
      <c r="AF25" s="338">
        <f t="shared" si="7"/>
        <v>451.6871999999999</v>
      </c>
      <c r="AG25" s="338">
        <f t="shared" si="7"/>
        <v>451.6871999999999</v>
      </c>
      <c r="AH25" s="338">
        <f t="shared" si="7"/>
        <v>451.6871999999999</v>
      </c>
      <c r="AI25" s="338">
        <f t="shared" si="7"/>
        <v>451.6871999999999</v>
      </c>
      <c r="AJ25" s="338">
        <f t="shared" si="7"/>
        <v>451.6871999999999</v>
      </c>
    </row>
    <row r="26" spans="1:3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75"/>
      <c r="X26" s="375"/>
      <c r="Y26" s="375"/>
      <c r="Z26" s="375"/>
    </row>
    <row r="27" spans="1:3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AJ27" si="8">G21+G24+G25</f>
        <v>2447.3743999999997</v>
      </c>
      <c r="H27" s="367">
        <f t="shared" si="8"/>
        <v>3067.3743999999997</v>
      </c>
      <c r="I27" s="367">
        <f t="shared" si="8"/>
        <v>3976.0083999999997</v>
      </c>
      <c r="J27" s="367">
        <f t="shared" si="8"/>
        <v>4945.1324000000004</v>
      </c>
      <c r="K27" s="367">
        <f t="shared" si="8"/>
        <v>3644.0083999999997</v>
      </c>
      <c r="L27" s="367">
        <f t="shared" si="8"/>
        <v>4596.0084000000006</v>
      </c>
      <c r="M27" s="367">
        <f t="shared" si="8"/>
        <v>3644.0083999999997</v>
      </c>
      <c r="N27" s="367">
        <f t="shared" si="8"/>
        <v>6297.1324000000004</v>
      </c>
      <c r="O27" s="367">
        <f t="shared" si="8"/>
        <v>3976.0083999999997</v>
      </c>
      <c r="P27" s="367">
        <f t="shared" si="8"/>
        <v>4264.0083999999997</v>
      </c>
      <c r="Q27" s="367">
        <f t="shared" si="8"/>
        <v>3644.0083999999997</v>
      </c>
      <c r="R27" s="367">
        <f t="shared" si="8"/>
        <v>5277.1324000000004</v>
      </c>
      <c r="S27" s="367">
        <f t="shared" si="8"/>
        <v>3644.0083999999997</v>
      </c>
      <c r="T27" s="367">
        <f t="shared" si="8"/>
        <v>4264.0083999999997</v>
      </c>
      <c r="U27" s="367">
        <f t="shared" si="8"/>
        <v>3976.0083999999997</v>
      </c>
      <c r="V27" s="367">
        <f t="shared" si="8"/>
        <v>7741.9324000000006</v>
      </c>
      <c r="W27" s="367">
        <f t="shared" si="8"/>
        <v>3644.0083999999997</v>
      </c>
      <c r="X27" s="367">
        <f t="shared" si="8"/>
        <v>4596.0084000000006</v>
      </c>
      <c r="Y27" s="367">
        <f t="shared" si="8"/>
        <v>3644.0083999999997</v>
      </c>
      <c r="Z27" s="367">
        <f t="shared" si="8"/>
        <v>4945.1324000000004</v>
      </c>
      <c r="AA27" s="367">
        <f t="shared" si="8"/>
        <v>3976.0083999999997</v>
      </c>
      <c r="AB27" s="367">
        <f t="shared" si="8"/>
        <v>4264.0083999999997</v>
      </c>
      <c r="AC27" s="367">
        <f t="shared" si="8"/>
        <v>3644.0083999999997</v>
      </c>
      <c r="AD27" s="367">
        <f t="shared" si="8"/>
        <v>8073.9324000000006</v>
      </c>
      <c r="AE27" s="367">
        <f t="shared" si="8"/>
        <v>3644.0083999999997</v>
      </c>
      <c r="AF27" s="367">
        <f t="shared" si="8"/>
        <v>4264.0083999999997</v>
      </c>
      <c r="AG27" s="367">
        <f t="shared" si="8"/>
        <v>3976.0083999999997</v>
      </c>
      <c r="AH27" s="367">
        <f t="shared" si="8"/>
        <v>4945.1324000000004</v>
      </c>
      <c r="AI27" s="367">
        <f t="shared" si="8"/>
        <v>3644.0083999999997</v>
      </c>
      <c r="AJ27" s="367">
        <f t="shared" si="8"/>
        <v>4596.0084000000006</v>
      </c>
    </row>
    <row r="28" spans="1:36">
      <c r="C28" s="368" t="s">
        <v>323</v>
      </c>
      <c r="P28" s="369">
        <f>SUM(F27:P27)/P4</f>
        <v>0.40857063999999998</v>
      </c>
      <c r="Z28" s="369">
        <f>SUM(F27:Z27)/Z4</f>
        <v>0.43116660000000012</v>
      </c>
      <c r="AJ28" s="369">
        <f>SUM(F27:AJ27)/AJ4</f>
        <v>0.43753484000000026</v>
      </c>
    </row>
    <row r="29" spans="1:36"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</row>
    <row r="30" spans="1:36">
      <c r="O30" s="362"/>
    </row>
    <row r="31" spans="1:36">
      <c r="A31" s="331" t="s">
        <v>331</v>
      </c>
      <c r="O31" s="375"/>
    </row>
    <row r="32" spans="1:36">
      <c r="A32" s="341">
        <v>1</v>
      </c>
      <c r="B32" s="342" t="s">
        <v>102</v>
      </c>
      <c r="C32" s="336" t="s">
        <v>333</v>
      </c>
      <c r="D32" s="334">
        <v>1</v>
      </c>
      <c r="E32" s="377">
        <v>2733.5</v>
      </c>
      <c r="F32" s="338"/>
      <c r="G32" s="338"/>
      <c r="H32" s="338"/>
      <c r="I32" s="338">
        <f>$D$32*$E$32</f>
        <v>2733.5</v>
      </c>
      <c r="J32" s="338"/>
      <c r="K32" s="338"/>
      <c r="L32" s="338">
        <f>$D$32*$E$32</f>
        <v>2733.5</v>
      </c>
      <c r="M32" s="338"/>
      <c r="N32" s="338"/>
      <c r="O32" s="338">
        <f>$D$32*$E$32</f>
        <v>2733.5</v>
      </c>
      <c r="P32" s="338"/>
      <c r="Q32" s="338"/>
      <c r="R32" s="338">
        <f>$D$32*$E$32</f>
        <v>2733.5</v>
      </c>
      <c r="S32" s="338"/>
      <c r="T32" s="338"/>
      <c r="U32" s="338">
        <f>$D$32*$E$32</f>
        <v>2733.5</v>
      </c>
      <c r="V32" s="338"/>
      <c r="W32" s="338"/>
      <c r="X32" s="338">
        <f>$D$32*$E$32</f>
        <v>2733.5</v>
      </c>
      <c r="Y32" s="338"/>
      <c r="Z32" s="338"/>
      <c r="AA32" s="338">
        <f>$D$32*$E$32</f>
        <v>2733.5</v>
      </c>
      <c r="AB32" s="338"/>
      <c r="AC32" s="338"/>
      <c r="AD32" s="338">
        <f>$D$32*$E$32</f>
        <v>2733.5</v>
      </c>
      <c r="AE32" s="338"/>
      <c r="AF32" s="338"/>
      <c r="AG32" s="338">
        <f>$D$32*$E$32</f>
        <v>2733.5</v>
      </c>
      <c r="AH32" s="338"/>
      <c r="AI32" s="338"/>
      <c r="AJ32" s="338">
        <f>$D$32*$E$32</f>
        <v>2733.5</v>
      </c>
    </row>
    <row r="33" spans="1:36">
      <c r="A33" s="334">
        <v>2</v>
      </c>
      <c r="B33" s="339" t="s">
        <v>409</v>
      </c>
      <c r="C33" s="336" t="s">
        <v>335</v>
      </c>
      <c r="D33" s="334">
        <v>2</v>
      </c>
      <c r="E33" s="377">
        <v>1809</v>
      </c>
      <c r="F33" s="338"/>
      <c r="G33" s="338"/>
      <c r="H33" s="338"/>
      <c r="I33" s="338"/>
      <c r="J33" s="338">
        <f>$D$33*$E$33</f>
        <v>3618</v>
      </c>
      <c r="K33" s="338"/>
      <c r="L33" s="338"/>
      <c r="M33" s="338"/>
      <c r="N33" s="338">
        <f>$D$33*$E$33</f>
        <v>3618</v>
      </c>
      <c r="O33" s="338"/>
      <c r="P33" s="338"/>
      <c r="Q33" s="338"/>
      <c r="R33" s="338">
        <f>$D$33*$E$33</f>
        <v>3618</v>
      </c>
      <c r="S33" s="338"/>
      <c r="T33" s="338"/>
      <c r="U33" s="338"/>
      <c r="V33" s="338">
        <f>$D$33*$E$33</f>
        <v>3618</v>
      </c>
      <c r="W33" s="338"/>
      <c r="X33" s="338"/>
      <c r="Y33" s="338"/>
      <c r="Z33" s="338">
        <f>$D$33*$E$33</f>
        <v>3618</v>
      </c>
      <c r="AA33" s="338"/>
      <c r="AB33" s="338"/>
      <c r="AC33" s="338"/>
      <c r="AD33" s="338">
        <f>$D$33*$E$33</f>
        <v>3618</v>
      </c>
      <c r="AE33" s="338"/>
      <c r="AF33" s="338"/>
      <c r="AG33" s="338"/>
      <c r="AH33" s="338">
        <f>$D$33*$E$33</f>
        <v>3618</v>
      </c>
      <c r="AI33" s="338"/>
      <c r="AJ33" s="338"/>
    </row>
    <row r="34" spans="1:36">
      <c r="A34" s="334">
        <v>3</v>
      </c>
      <c r="B34" s="335" t="s">
        <v>118</v>
      </c>
      <c r="C34" s="336" t="s">
        <v>336</v>
      </c>
      <c r="D34" s="334">
        <v>1</v>
      </c>
      <c r="E34" s="377">
        <v>1710.5</v>
      </c>
      <c r="F34" s="338"/>
      <c r="G34" s="338"/>
      <c r="H34" s="338"/>
      <c r="I34" s="338"/>
      <c r="J34" s="338"/>
      <c r="K34" s="338"/>
      <c r="L34" s="338">
        <f>$D$34*$E$34</f>
        <v>1710.5</v>
      </c>
      <c r="M34" s="338"/>
      <c r="N34" s="338"/>
      <c r="O34" s="338"/>
      <c r="P34" s="338"/>
      <c r="Q34" s="338"/>
      <c r="R34" s="338">
        <f>$D$34*$E$34</f>
        <v>1710.5</v>
      </c>
      <c r="S34" s="338"/>
      <c r="T34" s="338"/>
      <c r="U34" s="338"/>
      <c r="V34" s="338"/>
      <c r="W34" s="338"/>
      <c r="X34" s="338">
        <f>$D$34*$E$34</f>
        <v>1710.5</v>
      </c>
      <c r="Y34" s="338"/>
      <c r="Z34" s="338"/>
      <c r="AA34" s="338"/>
      <c r="AB34" s="338"/>
      <c r="AC34" s="338"/>
      <c r="AD34" s="338">
        <f>$D$34*$E$34</f>
        <v>1710.5</v>
      </c>
      <c r="AE34" s="338"/>
      <c r="AF34" s="338"/>
      <c r="AG34" s="338"/>
      <c r="AH34" s="338"/>
      <c r="AI34" s="338"/>
      <c r="AJ34" s="338">
        <f>$D$34*$E$34</f>
        <v>1710.5</v>
      </c>
    </row>
    <row r="35" spans="1:36">
      <c r="A35" s="341">
        <v>4</v>
      </c>
      <c r="B35" s="339" t="s">
        <v>410</v>
      </c>
      <c r="C35" s="336" t="s">
        <v>338</v>
      </c>
      <c r="D35" s="334">
        <v>2</v>
      </c>
      <c r="E35" s="377">
        <v>1661.5</v>
      </c>
      <c r="F35" s="338"/>
      <c r="G35" s="338"/>
      <c r="H35" s="338"/>
      <c r="I35" s="338"/>
      <c r="J35" s="338"/>
      <c r="K35" s="338"/>
      <c r="L35" s="338">
        <f>$D$35*$E$35</f>
        <v>3323</v>
      </c>
      <c r="M35" s="338"/>
      <c r="N35" s="338"/>
      <c r="O35" s="338"/>
      <c r="P35" s="338"/>
      <c r="Q35" s="338"/>
      <c r="R35" s="338">
        <f>$D$35*$E$35</f>
        <v>3323</v>
      </c>
      <c r="S35" s="338"/>
      <c r="T35" s="338"/>
      <c r="U35" s="338"/>
      <c r="V35" s="338"/>
      <c r="W35" s="338"/>
      <c r="X35" s="338">
        <f>$D$35*$E$35</f>
        <v>3323</v>
      </c>
      <c r="Y35" s="338"/>
      <c r="Z35" s="338"/>
      <c r="AA35" s="338"/>
      <c r="AB35" s="338"/>
      <c r="AC35" s="338"/>
      <c r="AD35" s="338">
        <f>$D$35*$E$35</f>
        <v>3323</v>
      </c>
      <c r="AE35" s="338"/>
      <c r="AF35" s="338"/>
      <c r="AG35" s="338"/>
      <c r="AH35" s="338"/>
      <c r="AI35" s="338"/>
      <c r="AJ35" s="338">
        <f>$D$35*$E$35</f>
        <v>3323</v>
      </c>
    </row>
    <row r="36" spans="1:36">
      <c r="A36" s="341">
        <v>5</v>
      </c>
      <c r="B36" s="339" t="s">
        <v>411</v>
      </c>
      <c r="C36" s="336" t="s">
        <v>340</v>
      </c>
      <c r="D36" s="334">
        <v>1</v>
      </c>
      <c r="E36" s="377">
        <v>653.5</v>
      </c>
      <c r="F36" s="338"/>
      <c r="G36" s="338"/>
      <c r="H36" s="338"/>
      <c r="I36" s="338"/>
      <c r="J36" s="338"/>
      <c r="K36" s="338"/>
      <c r="L36" s="338">
        <f>$D$36*$E$36</f>
        <v>653.5</v>
      </c>
      <c r="M36" s="338"/>
      <c r="N36" s="338"/>
      <c r="O36" s="338"/>
      <c r="P36" s="338"/>
      <c r="Q36" s="338"/>
      <c r="R36" s="338">
        <f>$D$36*$E$36</f>
        <v>653.5</v>
      </c>
      <c r="S36" s="338"/>
      <c r="T36" s="338"/>
      <c r="U36" s="338"/>
      <c r="V36" s="338"/>
      <c r="W36" s="338"/>
      <c r="X36" s="338">
        <f>$D$36*$E$36</f>
        <v>653.5</v>
      </c>
      <c r="Y36" s="338"/>
      <c r="Z36" s="338"/>
      <c r="AA36" s="338"/>
      <c r="AB36" s="338"/>
      <c r="AC36" s="338"/>
      <c r="AD36" s="338">
        <f>$D$36*$E$36</f>
        <v>653.5</v>
      </c>
      <c r="AE36" s="338"/>
      <c r="AF36" s="338"/>
      <c r="AG36" s="338"/>
      <c r="AH36" s="338"/>
      <c r="AI36" s="338"/>
      <c r="AJ36" s="338">
        <f>$D$36*$E$36</f>
        <v>653.5</v>
      </c>
    </row>
    <row r="37" spans="1:36">
      <c r="A37" s="341">
        <v>6</v>
      </c>
      <c r="B37" s="339" t="s">
        <v>122</v>
      </c>
      <c r="C37" s="336" t="s">
        <v>342</v>
      </c>
      <c r="D37" s="334">
        <v>1</v>
      </c>
      <c r="E37" s="377">
        <v>1069</v>
      </c>
      <c r="F37" s="338"/>
      <c r="G37" s="338"/>
      <c r="H37" s="338"/>
      <c r="I37" s="338"/>
      <c r="J37" s="338"/>
      <c r="K37" s="338">
        <f>$D$37*$E$37</f>
        <v>1069</v>
      </c>
      <c r="L37" s="338"/>
      <c r="M37" s="338"/>
      <c r="N37" s="338"/>
      <c r="O37" s="338"/>
      <c r="P37" s="338">
        <f>$D$37*$E$37</f>
        <v>1069</v>
      </c>
      <c r="Q37" s="338"/>
      <c r="R37" s="338"/>
      <c r="S37" s="338"/>
      <c r="T37" s="338"/>
      <c r="U37" s="338">
        <f>$D$37*$E$37</f>
        <v>1069</v>
      </c>
      <c r="V37" s="338"/>
      <c r="W37" s="338"/>
      <c r="X37" s="338"/>
      <c r="Y37" s="338"/>
      <c r="Z37" s="338">
        <f>$D$37*$E$37</f>
        <v>1069</v>
      </c>
      <c r="AA37" s="338"/>
      <c r="AB37" s="338"/>
      <c r="AC37" s="338"/>
      <c r="AD37" s="338"/>
      <c r="AE37" s="338">
        <f>$D$37*$E$37</f>
        <v>1069</v>
      </c>
      <c r="AF37" s="338"/>
      <c r="AG37" s="338"/>
      <c r="AH37" s="338"/>
      <c r="AI37" s="338"/>
      <c r="AJ37" s="338">
        <f>$D$37*$E$37</f>
        <v>1069</v>
      </c>
    </row>
    <row r="38" spans="1:36">
      <c r="A38" s="334">
        <v>7</v>
      </c>
      <c r="B38" s="378" t="s">
        <v>412</v>
      </c>
      <c r="C38" s="336" t="s">
        <v>343</v>
      </c>
      <c r="D38" s="334">
        <v>1</v>
      </c>
      <c r="E38" s="377">
        <v>1435.5</v>
      </c>
      <c r="F38" s="338"/>
      <c r="G38" s="338"/>
      <c r="H38" s="338"/>
      <c r="I38" s="338"/>
      <c r="J38" s="338"/>
      <c r="K38" s="338">
        <f>$D$38*$E$38</f>
        <v>1435.5</v>
      </c>
      <c r="L38" s="338"/>
      <c r="M38" s="338"/>
      <c r="N38" s="338"/>
      <c r="O38" s="338"/>
      <c r="P38" s="338">
        <f>$D$38*$E$38</f>
        <v>1435.5</v>
      </c>
      <c r="Q38" s="338"/>
      <c r="R38" s="338"/>
      <c r="S38" s="338"/>
      <c r="T38" s="338"/>
      <c r="U38" s="338">
        <f>$D$38*$E$38</f>
        <v>1435.5</v>
      </c>
      <c r="V38" s="338"/>
      <c r="W38" s="338"/>
      <c r="X38" s="338"/>
      <c r="Y38" s="338"/>
      <c r="Z38" s="338">
        <f>$D$38*$E$38</f>
        <v>1435.5</v>
      </c>
      <c r="AA38" s="338"/>
      <c r="AB38" s="338"/>
      <c r="AC38" s="338"/>
      <c r="AD38" s="338"/>
      <c r="AE38" s="338">
        <f>$D$38*$E$38</f>
        <v>1435.5</v>
      </c>
      <c r="AF38" s="338"/>
      <c r="AG38" s="338"/>
      <c r="AH38" s="338"/>
      <c r="AI38" s="338"/>
      <c r="AJ38" s="338">
        <f>$D$38*$E$38</f>
        <v>1435.5</v>
      </c>
    </row>
    <row r="39" spans="1:36">
      <c r="A39" s="334">
        <v>8</v>
      </c>
      <c r="B39" s="378" t="s">
        <v>413</v>
      </c>
      <c r="C39" s="336" t="s">
        <v>414</v>
      </c>
      <c r="D39" s="334">
        <v>1</v>
      </c>
      <c r="E39" s="377">
        <v>1191.5</v>
      </c>
      <c r="F39" s="338"/>
      <c r="G39" s="338"/>
      <c r="H39" s="338"/>
      <c r="I39" s="338"/>
      <c r="J39" s="338"/>
      <c r="K39" s="338">
        <f>$D$39*$E$39</f>
        <v>1191.5</v>
      </c>
      <c r="L39" s="338"/>
      <c r="M39" s="338"/>
      <c r="N39" s="338"/>
      <c r="O39" s="338"/>
      <c r="P39" s="338">
        <f>$D$39*$E$39</f>
        <v>1191.5</v>
      </c>
      <c r="Q39" s="338"/>
      <c r="R39" s="338"/>
      <c r="S39" s="338"/>
      <c r="T39" s="338"/>
      <c r="U39" s="338">
        <f>$D$39*$E$39</f>
        <v>1191.5</v>
      </c>
      <c r="V39" s="338"/>
      <c r="W39" s="338"/>
      <c r="X39" s="338"/>
      <c r="Y39" s="338"/>
      <c r="Z39" s="338">
        <f>$D$39*$E$39</f>
        <v>1191.5</v>
      </c>
      <c r="AA39" s="338"/>
      <c r="AB39" s="338"/>
      <c r="AC39" s="338"/>
      <c r="AD39" s="338"/>
      <c r="AE39" s="338">
        <f>$D$39*$E$39</f>
        <v>1191.5</v>
      </c>
      <c r="AF39" s="338"/>
      <c r="AG39" s="338"/>
      <c r="AH39" s="338"/>
      <c r="AI39" s="338"/>
      <c r="AJ39" s="338">
        <f>$D$39*$E$39</f>
        <v>1191.5</v>
      </c>
    </row>
    <row r="40" spans="1:36">
      <c r="A40" s="341">
        <v>9</v>
      </c>
      <c r="B40" s="378"/>
      <c r="C40" s="394" t="s">
        <v>415</v>
      </c>
      <c r="D40" s="334"/>
      <c r="E40" s="377"/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</row>
    <row r="41" spans="1:36">
      <c r="A41" s="334">
        <v>10</v>
      </c>
      <c r="B41" s="378" t="s">
        <v>416</v>
      </c>
      <c r="C41" s="336" t="s">
        <v>345</v>
      </c>
      <c r="D41" s="334">
        <v>2</v>
      </c>
      <c r="E41" s="377">
        <v>2138.5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>
        <f>$D$41*$E$41</f>
        <v>4277</v>
      </c>
      <c r="R41" s="338"/>
      <c r="S41" s="338"/>
      <c r="T41" s="338"/>
      <c r="U41" s="338"/>
      <c r="V41" s="338"/>
      <c r="W41" s="338">
        <f>$D$41*$E$41</f>
        <v>4277</v>
      </c>
      <c r="X41" s="338"/>
      <c r="Y41" s="338"/>
      <c r="Z41" s="338"/>
      <c r="AA41" s="338"/>
      <c r="AB41" s="338"/>
      <c r="AC41" s="338">
        <f>$D$41*$E$41</f>
        <v>4277</v>
      </c>
      <c r="AD41" s="338"/>
      <c r="AE41" s="338"/>
      <c r="AF41" s="338"/>
      <c r="AG41" s="338"/>
      <c r="AH41" s="338"/>
      <c r="AI41" s="338">
        <f>$D$41*$E$41</f>
        <v>4277</v>
      </c>
      <c r="AJ41" s="334"/>
    </row>
    <row r="42" spans="1:36">
      <c r="A42" s="334">
        <v>11</v>
      </c>
      <c r="B42" s="378" t="s">
        <v>417</v>
      </c>
      <c r="C42" s="336" t="s">
        <v>347</v>
      </c>
      <c r="D42" s="334">
        <v>2</v>
      </c>
      <c r="E42" s="377">
        <v>1916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>
        <f>$D$42*$E$42</f>
        <v>3832</v>
      </c>
      <c r="R42" s="338"/>
      <c r="S42" s="338"/>
      <c r="T42" s="338"/>
      <c r="U42" s="338"/>
      <c r="V42" s="338"/>
      <c r="W42" s="338">
        <f>$D$42*$E$42</f>
        <v>3832</v>
      </c>
      <c r="X42" s="338"/>
      <c r="Y42" s="338"/>
      <c r="Z42" s="338"/>
      <c r="AA42" s="338"/>
      <c r="AB42" s="338"/>
      <c r="AC42" s="338">
        <f>$D$42*$E$42</f>
        <v>3832</v>
      </c>
      <c r="AD42" s="338"/>
      <c r="AE42" s="338"/>
      <c r="AF42" s="338"/>
      <c r="AG42" s="338"/>
      <c r="AH42" s="338"/>
      <c r="AI42" s="338">
        <f>$D$42*$E$42</f>
        <v>3832</v>
      </c>
      <c r="AJ42" s="334"/>
    </row>
    <row r="43" spans="1:36">
      <c r="A43" s="341">
        <v>12</v>
      </c>
      <c r="B43" s="342" t="s">
        <v>418</v>
      </c>
      <c r="C43" s="336" t="s">
        <v>349</v>
      </c>
      <c r="D43" s="334">
        <v>2</v>
      </c>
      <c r="E43" s="377">
        <v>2154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>
        <f>$D$43*$E$43</f>
        <v>4308</v>
      </c>
      <c r="R43" s="338"/>
      <c r="S43" s="338"/>
      <c r="T43" s="338"/>
      <c r="U43" s="338"/>
      <c r="V43" s="338"/>
      <c r="W43" s="338">
        <f>$D$43*$E$43</f>
        <v>4308</v>
      </c>
      <c r="X43" s="338"/>
      <c r="Y43" s="338"/>
      <c r="Z43" s="338"/>
      <c r="AA43" s="338"/>
      <c r="AB43" s="338"/>
      <c r="AC43" s="338">
        <f>$D$43*$E$43</f>
        <v>4308</v>
      </c>
      <c r="AD43" s="338"/>
      <c r="AE43" s="338"/>
      <c r="AF43" s="338"/>
      <c r="AG43" s="338"/>
      <c r="AH43" s="338"/>
      <c r="AI43" s="338">
        <f>$D$43*$E$43</f>
        <v>4308</v>
      </c>
      <c r="AJ43" s="334"/>
    </row>
    <row r="44" spans="1:36">
      <c r="A44" s="341">
        <v>13</v>
      </c>
      <c r="B44" s="342" t="s">
        <v>352</v>
      </c>
      <c r="C44" s="336" t="s">
        <v>353</v>
      </c>
      <c r="D44" s="334">
        <v>1.8</v>
      </c>
      <c r="E44" s="379">
        <v>350</v>
      </c>
      <c r="F44" s="338"/>
      <c r="G44" s="338"/>
      <c r="H44" s="338"/>
      <c r="I44" s="338"/>
      <c r="J44" s="338"/>
      <c r="K44" s="338"/>
      <c r="L44" s="338"/>
      <c r="M44" s="338"/>
      <c r="N44" s="338">
        <f>$D$44*$E$44</f>
        <v>630</v>
      </c>
      <c r="O44" s="338"/>
      <c r="P44" s="338"/>
      <c r="Q44" s="338"/>
      <c r="R44" s="338"/>
      <c r="S44" s="338"/>
      <c r="T44" s="338"/>
      <c r="U44" s="338"/>
      <c r="V44" s="338">
        <f>$D$44*$E$44</f>
        <v>630</v>
      </c>
      <c r="W44" s="338"/>
      <c r="X44" s="338"/>
      <c r="Y44" s="338"/>
      <c r="Z44" s="338"/>
      <c r="AA44" s="338"/>
      <c r="AB44" s="338"/>
      <c r="AC44" s="338"/>
      <c r="AD44" s="338">
        <f>$D$44*$E$44</f>
        <v>630</v>
      </c>
      <c r="AE44" s="338"/>
      <c r="AF44" s="338"/>
      <c r="AG44" s="338"/>
      <c r="AH44" s="338"/>
      <c r="AI44" s="338"/>
      <c r="AJ44" s="334"/>
    </row>
    <row r="45" spans="1:36">
      <c r="A45" s="341">
        <v>14</v>
      </c>
      <c r="B45" s="342" t="s">
        <v>419</v>
      </c>
      <c r="C45" s="336" t="s">
        <v>351</v>
      </c>
      <c r="D45" s="334">
        <v>1</v>
      </c>
      <c r="E45" s="377">
        <v>571.5</v>
      </c>
      <c r="F45" s="338"/>
      <c r="G45" s="338"/>
      <c r="H45" s="338"/>
      <c r="I45" s="338"/>
      <c r="J45" s="338"/>
      <c r="K45" s="338"/>
      <c r="L45" s="338"/>
      <c r="M45" s="338"/>
      <c r="N45" s="338"/>
      <c r="O45" s="338"/>
      <c r="P45" s="338">
        <f>$D$45*$E$45</f>
        <v>571.5</v>
      </c>
      <c r="Q45" s="338"/>
      <c r="R45" s="338"/>
      <c r="S45" s="338"/>
      <c r="T45" s="338"/>
      <c r="U45" s="338"/>
      <c r="V45" s="338"/>
      <c r="W45" s="338"/>
      <c r="X45" s="338"/>
      <c r="Y45" s="338"/>
      <c r="Z45" s="338">
        <f>$D$45*$E$45</f>
        <v>571.5</v>
      </c>
      <c r="AA45" s="338"/>
      <c r="AB45" s="338"/>
      <c r="AC45" s="338"/>
      <c r="AD45" s="338"/>
      <c r="AE45" s="338"/>
      <c r="AF45" s="338"/>
      <c r="AG45" s="338"/>
      <c r="AH45" s="338"/>
      <c r="AI45" s="338"/>
      <c r="AJ45" s="338">
        <f>$D$45*$E$45</f>
        <v>571.5</v>
      </c>
    </row>
    <row r="46" spans="1:36">
      <c r="A46" s="331" t="s">
        <v>354</v>
      </c>
      <c r="B46" s="328"/>
      <c r="C46" s="380"/>
      <c r="F46" s="395"/>
      <c r="G46" s="395"/>
      <c r="H46" s="395"/>
      <c r="I46" s="395"/>
      <c r="J46" s="395"/>
      <c r="K46" s="395"/>
      <c r="L46" s="395"/>
      <c r="M46" s="395"/>
      <c r="N46" s="395"/>
      <c r="O46" s="395"/>
      <c r="P46" s="395"/>
      <c r="Q46" s="395"/>
      <c r="R46" s="395"/>
      <c r="S46" s="395"/>
      <c r="T46" s="395"/>
      <c r="U46" s="395"/>
      <c r="V46" s="395"/>
      <c r="W46" s="395"/>
      <c r="X46" s="395"/>
      <c r="Y46" s="395"/>
      <c r="Z46" s="395"/>
      <c r="AA46" s="395"/>
      <c r="AB46" s="395"/>
      <c r="AC46" s="395"/>
      <c r="AD46" s="395"/>
      <c r="AE46" s="395"/>
      <c r="AF46" s="395"/>
      <c r="AG46" s="395"/>
      <c r="AH46" s="395"/>
      <c r="AI46" s="395"/>
      <c r="AJ46" s="395"/>
    </row>
    <row r="47" spans="1:36">
      <c r="A47" s="334">
        <v>1</v>
      </c>
      <c r="B47" s="371" t="s">
        <v>327</v>
      </c>
      <c r="C47" s="336" t="s">
        <v>355</v>
      </c>
      <c r="D47" s="334">
        <v>0.6</v>
      </c>
      <c r="E47" s="337">
        <f>VLOOKUP(B47,[9]Master!$A$6:$D$37,4,0)</f>
        <v>376.40599999999995</v>
      </c>
      <c r="F47" s="338"/>
      <c r="G47" s="338"/>
      <c r="H47" s="338"/>
      <c r="I47" s="338">
        <f>$D$47*$E$47</f>
        <v>225.84359999999995</v>
      </c>
      <c r="J47" s="338"/>
      <c r="K47" s="338"/>
      <c r="L47" s="338">
        <f>$D$47*$E$47</f>
        <v>225.84359999999995</v>
      </c>
      <c r="M47" s="338"/>
      <c r="N47" s="338"/>
      <c r="O47" s="338">
        <f>$D$47*$E$47</f>
        <v>225.84359999999995</v>
      </c>
      <c r="P47" s="338"/>
      <c r="Q47" s="338"/>
      <c r="R47" s="381"/>
      <c r="S47" s="338"/>
      <c r="T47" s="338"/>
      <c r="U47" s="338">
        <f>$D$47*$E$47</f>
        <v>225.84359999999995</v>
      </c>
      <c r="V47" s="338"/>
      <c r="W47" s="338"/>
      <c r="X47" s="338">
        <f>$D$47*$E$47</f>
        <v>225.84359999999995</v>
      </c>
      <c r="Y47" s="338"/>
      <c r="Z47" s="338"/>
      <c r="AA47" s="338">
        <f>$D$47*$E$47</f>
        <v>225.84359999999995</v>
      </c>
      <c r="AB47" s="338"/>
      <c r="AC47" s="338"/>
      <c r="AD47" s="381"/>
      <c r="AE47" s="338"/>
      <c r="AF47" s="338"/>
      <c r="AG47" s="338">
        <f>$D$47*$E$47</f>
        <v>225.84359999999995</v>
      </c>
      <c r="AH47" s="338"/>
      <c r="AI47" s="338"/>
      <c r="AJ47" s="338">
        <f>$D$47*$E$47</f>
        <v>225.84359999999995</v>
      </c>
    </row>
    <row r="48" spans="1:36">
      <c r="A48" s="334">
        <v>2</v>
      </c>
      <c r="B48" s="371" t="s">
        <v>327</v>
      </c>
      <c r="C48" s="336" t="s">
        <v>356</v>
      </c>
      <c r="D48" s="334">
        <v>0.8</v>
      </c>
      <c r="E48" s="337">
        <f>VLOOKUP(B48,[9]Master!$A$6:$D$37,4,0)</f>
        <v>376.40599999999995</v>
      </c>
      <c r="F48" s="338"/>
      <c r="G48" s="338"/>
      <c r="H48" s="338"/>
      <c r="I48" s="338"/>
      <c r="J48" s="338">
        <f>$D$48*$E$48</f>
        <v>301.12479999999999</v>
      </c>
      <c r="K48" s="338"/>
      <c r="L48" s="338"/>
      <c r="M48" s="338"/>
      <c r="N48" s="338">
        <f>$D$48*$E$48</f>
        <v>301.12479999999999</v>
      </c>
      <c r="O48" s="338"/>
      <c r="P48" s="338"/>
      <c r="Q48" s="338"/>
      <c r="R48" s="381">
        <f>$D$48*$E$48</f>
        <v>301.12479999999999</v>
      </c>
      <c r="S48" s="338"/>
      <c r="T48" s="338"/>
      <c r="U48" s="338"/>
      <c r="V48" s="338">
        <f>$D$48*$E$48</f>
        <v>301.12479999999999</v>
      </c>
      <c r="W48" s="338"/>
      <c r="X48" s="338"/>
      <c r="Y48" s="338"/>
      <c r="Z48" s="338">
        <f>$D$48*$E$48</f>
        <v>301.12479999999999</v>
      </c>
      <c r="AA48" s="338"/>
      <c r="AB48" s="338"/>
      <c r="AC48" s="338"/>
      <c r="AD48" s="381">
        <f>$D$48*$E$48</f>
        <v>301.12479999999999</v>
      </c>
      <c r="AE48" s="338"/>
      <c r="AF48" s="338"/>
      <c r="AG48" s="338"/>
      <c r="AH48" s="338">
        <f>$D$48*$E$48</f>
        <v>301.12479999999999</v>
      </c>
      <c r="AI48" s="338"/>
      <c r="AJ48" s="338"/>
    </row>
    <row r="49" spans="1:37">
      <c r="A49" s="334">
        <v>3</v>
      </c>
      <c r="B49" s="371" t="s">
        <v>327</v>
      </c>
      <c r="C49" s="336" t="s">
        <v>357</v>
      </c>
      <c r="D49" s="382">
        <v>1</v>
      </c>
      <c r="E49" s="337">
        <f>VLOOKUP(B49,[9]Master!$A$6:$D$37,4,0)</f>
        <v>376.40599999999995</v>
      </c>
      <c r="F49" s="338"/>
      <c r="G49" s="338"/>
      <c r="H49" s="338"/>
      <c r="I49" s="338"/>
      <c r="J49" s="338"/>
      <c r="K49" s="338"/>
      <c r="L49" s="338">
        <f>$D$49*$E$49</f>
        <v>376.40599999999995</v>
      </c>
      <c r="M49" s="338"/>
      <c r="N49" s="338"/>
      <c r="O49" s="338"/>
      <c r="P49" s="338"/>
      <c r="Q49" s="338"/>
      <c r="R49" s="338">
        <f>$D$49*$E$49</f>
        <v>376.40599999999995</v>
      </c>
      <c r="S49" s="338"/>
      <c r="T49" s="338"/>
      <c r="U49" s="338"/>
      <c r="V49" s="338"/>
      <c r="W49" s="338"/>
      <c r="X49" s="338">
        <f>$D$49*$E$49</f>
        <v>376.40599999999995</v>
      </c>
      <c r="Y49" s="338"/>
      <c r="Z49" s="338"/>
      <c r="AA49" s="338"/>
      <c r="AB49" s="338"/>
      <c r="AC49" s="338"/>
      <c r="AD49" s="338">
        <f>$D$49*$E$49</f>
        <v>376.40599999999995</v>
      </c>
      <c r="AE49" s="338"/>
      <c r="AF49" s="338"/>
      <c r="AG49" s="338"/>
      <c r="AH49" s="338"/>
      <c r="AI49" s="338"/>
      <c r="AJ49" s="338">
        <f>$D$49*$E$49</f>
        <v>376.40599999999995</v>
      </c>
    </row>
    <row r="50" spans="1:37">
      <c r="A50" s="334">
        <v>4</v>
      </c>
      <c r="B50" s="371" t="s">
        <v>327</v>
      </c>
      <c r="C50" s="336" t="s">
        <v>358</v>
      </c>
      <c r="D50" s="334">
        <v>0.2</v>
      </c>
      <c r="E50" s="337">
        <f>VLOOKUP(B50,[9]Master!$A$6:$D$37,4,0)</f>
        <v>376.40599999999995</v>
      </c>
      <c r="F50" s="338"/>
      <c r="G50" s="338"/>
      <c r="H50" s="338"/>
      <c r="I50" s="338"/>
      <c r="J50" s="338"/>
      <c r="K50" s="338"/>
      <c r="L50" s="338">
        <f>$E$50*$D$50</f>
        <v>75.281199999999998</v>
      </c>
      <c r="M50" s="338"/>
      <c r="N50" s="338"/>
      <c r="O50" s="338"/>
      <c r="P50" s="338"/>
      <c r="Q50" s="338"/>
      <c r="R50" s="338">
        <f>$E$50*$D$50</f>
        <v>75.281199999999998</v>
      </c>
      <c r="S50" s="338"/>
      <c r="T50" s="338"/>
      <c r="U50" s="338"/>
      <c r="V50" s="338"/>
      <c r="W50" s="338"/>
      <c r="X50" s="338">
        <f>$E$50*$D$50</f>
        <v>75.281199999999998</v>
      </c>
      <c r="Y50" s="338"/>
      <c r="Z50" s="338"/>
      <c r="AA50" s="338"/>
      <c r="AB50" s="338"/>
      <c r="AC50" s="338"/>
      <c r="AD50" s="338">
        <f>$E$50*$D$50</f>
        <v>75.281199999999998</v>
      </c>
      <c r="AE50" s="338"/>
      <c r="AF50" s="338"/>
      <c r="AG50" s="338"/>
      <c r="AH50" s="338"/>
      <c r="AI50" s="338"/>
      <c r="AJ50" s="338">
        <f>$E$50*$D$50</f>
        <v>75.281199999999998</v>
      </c>
    </row>
    <row r="51" spans="1:37">
      <c r="A51" s="334">
        <v>5</v>
      </c>
      <c r="B51" s="371" t="s">
        <v>327</v>
      </c>
      <c r="C51" s="336" t="s">
        <v>359</v>
      </c>
      <c r="D51" s="334">
        <v>4.3</v>
      </c>
      <c r="E51" s="337">
        <f>VLOOKUP(B51,[9]Master!$A$6:$D$37,4,0)</f>
        <v>376.40599999999995</v>
      </c>
      <c r="F51" s="338"/>
      <c r="G51" s="338"/>
      <c r="H51" s="338"/>
      <c r="I51" s="338"/>
      <c r="J51" s="338"/>
      <c r="K51" s="338">
        <f>$D$51*$E$51</f>
        <v>1618.5457999999996</v>
      </c>
      <c r="L51" s="338"/>
      <c r="M51" s="338"/>
      <c r="N51" s="338"/>
      <c r="O51" s="338"/>
      <c r="P51" s="338">
        <f>$D$51*$E$51</f>
        <v>1618.5457999999996</v>
      </c>
      <c r="Q51" s="338"/>
      <c r="R51" s="338"/>
      <c r="S51" s="338"/>
      <c r="T51" s="338"/>
      <c r="U51" s="338">
        <f>$D$51*$E$51</f>
        <v>1618.5457999999996</v>
      </c>
      <c r="V51" s="338"/>
      <c r="W51" s="338"/>
      <c r="X51" s="338"/>
      <c r="Y51" s="338"/>
      <c r="Z51" s="338">
        <f>$D$51*$E$51</f>
        <v>1618.5457999999996</v>
      </c>
      <c r="AA51" s="338"/>
      <c r="AB51" s="338"/>
      <c r="AC51" s="338"/>
      <c r="AD51" s="338"/>
      <c r="AE51" s="338">
        <f>$D$51*$E$51</f>
        <v>1618.5457999999996</v>
      </c>
      <c r="AF51" s="338"/>
      <c r="AG51" s="338"/>
      <c r="AH51" s="338"/>
      <c r="AI51" s="338"/>
      <c r="AJ51" s="338">
        <f>$D$51*$E$51</f>
        <v>1618.5457999999996</v>
      </c>
    </row>
    <row r="52" spans="1:37">
      <c r="A52" s="334">
        <v>6</v>
      </c>
      <c r="B52" s="371" t="s">
        <v>327</v>
      </c>
      <c r="C52" s="336" t="s">
        <v>360</v>
      </c>
      <c r="D52" s="334">
        <v>1.5</v>
      </c>
      <c r="E52" s="337">
        <f>VLOOKUP(B52,[9]Master!$A$6:$D$37,4,0)</f>
        <v>376.40599999999995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>
        <f>$D$52*$E$52</f>
        <v>564.60899999999992</v>
      </c>
      <c r="R52" s="338"/>
      <c r="S52" s="338"/>
      <c r="T52" s="338"/>
      <c r="U52" s="338"/>
      <c r="V52" s="338"/>
      <c r="W52" s="338">
        <f>$D$52*$E$52</f>
        <v>564.60899999999992</v>
      </c>
      <c r="X52" s="338"/>
      <c r="Y52" s="338"/>
      <c r="Z52" s="338"/>
      <c r="AA52" s="338"/>
      <c r="AB52" s="338"/>
      <c r="AC52" s="338">
        <f>$D$52*$E$52</f>
        <v>564.60899999999992</v>
      </c>
      <c r="AD52" s="338"/>
      <c r="AE52" s="338"/>
      <c r="AF52" s="338"/>
      <c r="AG52" s="338"/>
      <c r="AH52" s="338"/>
      <c r="AI52" s="338">
        <f>$D$52*$E$52</f>
        <v>564.60899999999992</v>
      </c>
      <c r="AJ52" s="334"/>
    </row>
    <row r="53" spans="1:37">
      <c r="A53" s="334">
        <v>7</v>
      </c>
      <c r="B53" s="371" t="s">
        <v>327</v>
      </c>
      <c r="C53" s="336" t="s">
        <v>362</v>
      </c>
      <c r="D53" s="334">
        <v>0.4</v>
      </c>
      <c r="E53" s="337">
        <f>VLOOKUP(B53,[9]Master!$A$6:$D$37,4,0)</f>
        <v>376.40599999999995</v>
      </c>
      <c r="F53" s="338"/>
      <c r="G53" s="338"/>
      <c r="H53" s="338"/>
      <c r="I53" s="338"/>
      <c r="J53" s="338"/>
      <c r="K53" s="338"/>
      <c r="L53" s="338"/>
      <c r="M53" s="338"/>
      <c r="N53" s="338">
        <f>$D$53*$E$53</f>
        <v>150.5624</v>
      </c>
      <c r="O53" s="338"/>
      <c r="P53" s="338"/>
      <c r="Q53" s="338"/>
      <c r="R53" s="338"/>
      <c r="S53" s="338"/>
      <c r="T53" s="338"/>
      <c r="U53" s="338"/>
      <c r="V53" s="338">
        <f>$D$53*$E$53</f>
        <v>150.5624</v>
      </c>
      <c r="W53" s="338"/>
      <c r="X53" s="338"/>
      <c r="Y53" s="338"/>
      <c r="Z53" s="338"/>
      <c r="AA53" s="338"/>
      <c r="AB53" s="338"/>
      <c r="AC53" s="338"/>
      <c r="AD53" s="338">
        <f>$D$53*$E$53</f>
        <v>150.5624</v>
      </c>
      <c r="AE53" s="338"/>
      <c r="AF53" s="338"/>
      <c r="AG53" s="338"/>
      <c r="AH53" s="338"/>
      <c r="AI53" s="338"/>
      <c r="AJ53" s="334"/>
    </row>
    <row r="54" spans="1:37">
      <c r="A54" s="334">
        <v>8</v>
      </c>
      <c r="B54" s="371" t="s">
        <v>327</v>
      </c>
      <c r="C54" s="336" t="s">
        <v>361</v>
      </c>
      <c r="D54" s="334">
        <v>0.4</v>
      </c>
      <c r="E54" s="337">
        <f>VLOOKUP(B54,[9]Master!$A$6:$D$37,4,0)</f>
        <v>376.40599999999995</v>
      </c>
      <c r="F54" s="338"/>
      <c r="G54" s="338"/>
      <c r="H54" s="338"/>
      <c r="I54" s="338"/>
      <c r="J54" s="338"/>
      <c r="K54" s="338"/>
      <c r="L54" s="338"/>
      <c r="M54" s="338"/>
      <c r="N54" s="338"/>
      <c r="O54" s="338"/>
      <c r="P54" s="338">
        <f>$D$54*$E$54</f>
        <v>150.5624</v>
      </c>
      <c r="Q54" s="338"/>
      <c r="R54" s="338"/>
      <c r="S54" s="338"/>
      <c r="T54" s="338"/>
      <c r="U54" s="338"/>
      <c r="V54" s="338"/>
      <c r="W54" s="338"/>
      <c r="X54" s="338"/>
      <c r="Y54" s="338"/>
      <c r="Z54" s="338">
        <f>$D$54*$E$54</f>
        <v>150.5624</v>
      </c>
      <c r="AA54" s="338"/>
      <c r="AB54" s="338"/>
      <c r="AC54" s="338"/>
      <c r="AD54" s="338"/>
      <c r="AE54" s="338"/>
      <c r="AF54" s="338"/>
      <c r="AG54" s="338"/>
      <c r="AH54" s="338"/>
      <c r="AI54" s="338"/>
      <c r="AJ54" s="338">
        <f>$D$54*$E$54</f>
        <v>150.5624</v>
      </c>
    </row>
    <row r="55" spans="1:37">
      <c r="C55" s="324"/>
      <c r="D55" s="349"/>
      <c r="E55" s="349"/>
      <c r="F55" s="396">
        <f>SUM(F47:F54)</f>
        <v>0</v>
      </c>
      <c r="G55" s="396">
        <f t="shared" ref="G55:AJ55" si="9">SUM(G47:G54)</f>
        <v>0</v>
      </c>
      <c r="H55" s="396">
        <f t="shared" si="9"/>
        <v>0</v>
      </c>
      <c r="I55" s="396">
        <f t="shared" si="9"/>
        <v>225.84359999999995</v>
      </c>
      <c r="J55" s="396">
        <f t="shared" si="9"/>
        <v>301.12479999999999</v>
      </c>
      <c r="K55" s="396">
        <f t="shared" si="9"/>
        <v>1618.5457999999996</v>
      </c>
      <c r="L55" s="396">
        <f t="shared" si="9"/>
        <v>677.53079999999989</v>
      </c>
      <c r="M55" s="396">
        <f t="shared" si="9"/>
        <v>0</v>
      </c>
      <c r="N55" s="396">
        <f t="shared" si="9"/>
        <v>451.68719999999996</v>
      </c>
      <c r="O55" s="396">
        <f t="shared" si="9"/>
        <v>225.84359999999995</v>
      </c>
      <c r="P55" s="396">
        <f t="shared" si="9"/>
        <v>1769.1081999999997</v>
      </c>
      <c r="Q55" s="396">
        <f t="shared" si="9"/>
        <v>564.60899999999992</v>
      </c>
      <c r="R55" s="396">
        <f t="shared" si="9"/>
        <v>752.81200000000001</v>
      </c>
      <c r="S55" s="396">
        <f t="shared" si="9"/>
        <v>0</v>
      </c>
      <c r="T55" s="396">
        <f t="shared" si="9"/>
        <v>0</v>
      </c>
      <c r="U55" s="396">
        <f t="shared" si="9"/>
        <v>1844.3893999999996</v>
      </c>
      <c r="V55" s="396">
        <f t="shared" si="9"/>
        <v>451.68719999999996</v>
      </c>
      <c r="W55" s="396">
        <f t="shared" si="9"/>
        <v>564.60899999999992</v>
      </c>
      <c r="X55" s="396">
        <f t="shared" si="9"/>
        <v>677.53079999999989</v>
      </c>
      <c r="Y55" s="396">
        <f t="shared" si="9"/>
        <v>0</v>
      </c>
      <c r="Z55" s="396">
        <f t="shared" si="9"/>
        <v>2070.2329999999997</v>
      </c>
      <c r="AA55" s="396">
        <f t="shared" si="9"/>
        <v>225.84359999999995</v>
      </c>
      <c r="AB55" s="396">
        <f t="shared" si="9"/>
        <v>0</v>
      </c>
      <c r="AC55" s="396">
        <f t="shared" si="9"/>
        <v>564.60899999999992</v>
      </c>
      <c r="AD55" s="396">
        <f t="shared" si="9"/>
        <v>903.37440000000004</v>
      </c>
      <c r="AE55" s="396">
        <f t="shared" si="9"/>
        <v>1618.5457999999996</v>
      </c>
      <c r="AF55" s="396">
        <f t="shared" si="9"/>
        <v>0</v>
      </c>
      <c r="AG55" s="396">
        <f t="shared" si="9"/>
        <v>225.84359999999995</v>
      </c>
      <c r="AH55" s="396">
        <f t="shared" si="9"/>
        <v>301.12479999999999</v>
      </c>
      <c r="AI55" s="396">
        <f t="shared" si="9"/>
        <v>564.60899999999992</v>
      </c>
      <c r="AJ55" s="396">
        <f t="shared" si="9"/>
        <v>2446.6389999999992</v>
      </c>
    </row>
    <row r="56" spans="1:37" ht="18.75">
      <c r="B56" s="352" t="s">
        <v>363</v>
      </c>
      <c r="C56" s="353" t="s">
        <v>364</v>
      </c>
      <c r="D56" s="328"/>
      <c r="E56" s="321"/>
      <c r="F56" s="355">
        <f>SUM(F32:F54)</f>
        <v>0</v>
      </c>
      <c r="G56" s="355">
        <f t="shared" ref="G56:AJ56" si="10">SUM(G32:G54)</f>
        <v>0</v>
      </c>
      <c r="H56" s="355">
        <f t="shared" si="10"/>
        <v>0</v>
      </c>
      <c r="I56" s="355">
        <f t="shared" si="10"/>
        <v>2959.3436000000002</v>
      </c>
      <c r="J56" s="355">
        <f t="shared" si="10"/>
        <v>3919.1248000000001</v>
      </c>
      <c r="K56" s="355">
        <f t="shared" si="10"/>
        <v>5314.5457999999999</v>
      </c>
      <c r="L56" s="355">
        <f t="shared" si="10"/>
        <v>9098.0307999999986</v>
      </c>
      <c r="M56" s="355">
        <f t="shared" si="10"/>
        <v>0</v>
      </c>
      <c r="N56" s="355">
        <f t="shared" si="10"/>
        <v>4699.6871999999994</v>
      </c>
      <c r="O56" s="355">
        <f t="shared" si="10"/>
        <v>2959.3436000000002</v>
      </c>
      <c r="P56" s="355">
        <f t="shared" si="10"/>
        <v>6036.6081999999997</v>
      </c>
      <c r="Q56" s="355">
        <f t="shared" si="10"/>
        <v>12981.609</v>
      </c>
      <c r="R56" s="355">
        <f t="shared" si="10"/>
        <v>12791.312</v>
      </c>
      <c r="S56" s="355">
        <f t="shared" si="10"/>
        <v>0</v>
      </c>
      <c r="T56" s="355">
        <f t="shared" si="10"/>
        <v>0</v>
      </c>
      <c r="U56" s="355">
        <f t="shared" si="10"/>
        <v>8273.8894</v>
      </c>
      <c r="V56" s="355">
        <f t="shared" si="10"/>
        <v>4699.6871999999994</v>
      </c>
      <c r="W56" s="355">
        <f t="shared" si="10"/>
        <v>12981.609</v>
      </c>
      <c r="X56" s="355">
        <f t="shared" si="10"/>
        <v>9098.0307999999986</v>
      </c>
      <c r="Y56" s="355">
        <f t="shared" si="10"/>
        <v>0</v>
      </c>
      <c r="Z56" s="355">
        <f t="shared" si="10"/>
        <v>9955.7330000000002</v>
      </c>
      <c r="AA56" s="355">
        <f t="shared" si="10"/>
        <v>2959.3436000000002</v>
      </c>
      <c r="AB56" s="355">
        <f t="shared" si="10"/>
        <v>0</v>
      </c>
      <c r="AC56" s="355">
        <f t="shared" si="10"/>
        <v>12981.609</v>
      </c>
      <c r="AD56" s="355">
        <f t="shared" si="10"/>
        <v>13571.874400000001</v>
      </c>
      <c r="AE56" s="355">
        <f t="shared" si="10"/>
        <v>5314.5457999999999</v>
      </c>
      <c r="AF56" s="355">
        <f t="shared" si="10"/>
        <v>0</v>
      </c>
      <c r="AG56" s="355">
        <f t="shared" si="10"/>
        <v>2959.3436000000002</v>
      </c>
      <c r="AH56" s="355">
        <f t="shared" si="10"/>
        <v>3919.1248000000001</v>
      </c>
      <c r="AI56" s="355">
        <f t="shared" si="10"/>
        <v>12981.609</v>
      </c>
      <c r="AJ56" s="355">
        <f t="shared" si="10"/>
        <v>15134.638999999999</v>
      </c>
      <c r="AK56" s="385"/>
    </row>
    <row r="57" spans="1:37">
      <c r="C57" s="324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</row>
    <row r="58" spans="1:37">
      <c r="B58" s="365" t="s">
        <v>365</v>
      </c>
      <c r="C58" s="366" t="s">
        <v>366</v>
      </c>
      <c r="F58" s="367">
        <f t="shared" ref="F58:AJ58" si="11">F27+F56</f>
        <v>0</v>
      </c>
      <c r="G58" s="367">
        <f t="shared" si="11"/>
        <v>2447.3743999999997</v>
      </c>
      <c r="H58" s="367">
        <f t="shared" si="11"/>
        <v>3067.3743999999997</v>
      </c>
      <c r="I58" s="367">
        <f t="shared" si="11"/>
        <v>6935.3519999999999</v>
      </c>
      <c r="J58" s="367">
        <f t="shared" si="11"/>
        <v>8864.2572</v>
      </c>
      <c r="K58" s="367">
        <f t="shared" si="11"/>
        <v>8958.5541999999987</v>
      </c>
      <c r="L58" s="367">
        <f t="shared" si="11"/>
        <v>13694.039199999999</v>
      </c>
      <c r="M58" s="367">
        <f t="shared" si="11"/>
        <v>3644.0083999999997</v>
      </c>
      <c r="N58" s="367">
        <f t="shared" si="11"/>
        <v>10996.819599999999</v>
      </c>
      <c r="O58" s="367">
        <f t="shared" si="11"/>
        <v>6935.3519999999999</v>
      </c>
      <c r="P58" s="367">
        <f t="shared" si="11"/>
        <v>10300.616599999999</v>
      </c>
      <c r="Q58" s="367">
        <f t="shared" si="11"/>
        <v>16625.617399999999</v>
      </c>
      <c r="R58" s="367">
        <f t="shared" si="11"/>
        <v>18068.4444</v>
      </c>
      <c r="S58" s="367">
        <f t="shared" si="11"/>
        <v>3644.0083999999997</v>
      </c>
      <c r="T58" s="367">
        <f t="shared" si="11"/>
        <v>4264.0083999999997</v>
      </c>
      <c r="U58" s="367">
        <f t="shared" si="11"/>
        <v>12249.897799999999</v>
      </c>
      <c r="V58" s="367">
        <f t="shared" si="11"/>
        <v>12441.6196</v>
      </c>
      <c r="W58" s="367">
        <f t="shared" si="11"/>
        <v>16625.617399999999</v>
      </c>
      <c r="X58" s="367">
        <f t="shared" si="11"/>
        <v>13694.039199999999</v>
      </c>
      <c r="Y58" s="367">
        <f t="shared" si="11"/>
        <v>3644.0083999999997</v>
      </c>
      <c r="Z58" s="367">
        <f t="shared" si="11"/>
        <v>14900.865400000001</v>
      </c>
      <c r="AA58" s="367">
        <f t="shared" si="11"/>
        <v>6935.3519999999999</v>
      </c>
      <c r="AB58" s="367">
        <f t="shared" si="11"/>
        <v>4264.0083999999997</v>
      </c>
      <c r="AC58" s="367">
        <f t="shared" si="11"/>
        <v>16625.617399999999</v>
      </c>
      <c r="AD58" s="367">
        <f t="shared" si="11"/>
        <v>21645.806800000002</v>
      </c>
      <c r="AE58" s="367">
        <f t="shared" si="11"/>
        <v>8958.5541999999987</v>
      </c>
      <c r="AF58" s="367">
        <f t="shared" si="11"/>
        <v>4264.0083999999997</v>
      </c>
      <c r="AG58" s="367">
        <f t="shared" si="11"/>
        <v>6935.3519999999999</v>
      </c>
      <c r="AH58" s="367">
        <f t="shared" si="11"/>
        <v>8864.2572</v>
      </c>
      <c r="AI58" s="367">
        <f t="shared" si="11"/>
        <v>16625.617399999999</v>
      </c>
      <c r="AJ58" s="367">
        <f t="shared" si="11"/>
        <v>19730.647400000002</v>
      </c>
    </row>
    <row r="59" spans="1:37">
      <c r="C59" s="368" t="s">
        <v>323</v>
      </c>
      <c r="P59" s="369">
        <f>SUM(F58:P58)/P4</f>
        <v>0.75843747999999989</v>
      </c>
      <c r="Z59" s="369">
        <f>SUM(F58:Z58)/Z4</f>
        <v>0.96000937200000003</v>
      </c>
      <c r="AJ59" s="369">
        <f>SUM(F58:AJ58)/AJ4</f>
        <v>1.0228369853333332</v>
      </c>
    </row>
    <row r="62" spans="1:37">
      <c r="A62" s="331" t="s">
        <v>367</v>
      </c>
    </row>
    <row r="63" spans="1:37">
      <c r="C63" s="336" t="s">
        <v>368</v>
      </c>
      <c r="D63" s="334">
        <v>5</v>
      </c>
      <c r="E63" s="377">
        <v>5620</v>
      </c>
      <c r="F63" s="338"/>
      <c r="G63" s="338"/>
      <c r="H63" s="338"/>
      <c r="I63" s="338"/>
      <c r="J63" s="338"/>
      <c r="K63" s="338"/>
      <c r="L63" s="338">
        <f>$D$63*$E$63</f>
        <v>28100</v>
      </c>
      <c r="M63" s="338"/>
      <c r="N63" s="338"/>
      <c r="O63" s="338"/>
      <c r="P63" s="338"/>
      <c r="Q63" s="338"/>
      <c r="R63" s="338">
        <f>$D$63*$E$63</f>
        <v>28100</v>
      </c>
      <c r="S63" s="338"/>
      <c r="T63" s="338"/>
      <c r="U63" s="338"/>
      <c r="V63" s="338"/>
      <c r="W63" s="338"/>
      <c r="X63" s="338">
        <f>$D$63*$E$63</f>
        <v>28100</v>
      </c>
      <c r="Y63" s="338"/>
      <c r="Z63" s="338"/>
      <c r="AA63" s="338"/>
      <c r="AB63" s="338"/>
      <c r="AC63" s="338"/>
      <c r="AD63" s="338">
        <f>$D$63*$E$63</f>
        <v>28100</v>
      </c>
      <c r="AE63" s="338"/>
      <c r="AF63" s="338"/>
      <c r="AG63" s="338"/>
      <c r="AH63" s="338"/>
      <c r="AI63" s="338"/>
      <c r="AJ63" s="338">
        <f>$D$63*$E$63</f>
        <v>28100</v>
      </c>
    </row>
    <row r="64" spans="1:37">
      <c r="C64" s="336" t="s">
        <v>369</v>
      </c>
      <c r="D64" s="334">
        <v>1</v>
      </c>
      <c r="E64" s="377">
        <v>4659</v>
      </c>
      <c r="F64" s="338"/>
      <c r="G64" s="338"/>
      <c r="H64" s="338"/>
      <c r="I64" s="338"/>
      <c r="J64" s="338"/>
      <c r="K64" s="338"/>
      <c r="L64" s="338"/>
      <c r="M64" s="338"/>
      <c r="N64" s="338"/>
      <c r="O64" s="338"/>
      <c r="P64" s="338">
        <f>$D$64*$E$64</f>
        <v>4659</v>
      </c>
      <c r="Q64" s="338"/>
      <c r="R64" s="338"/>
      <c r="S64" s="338"/>
      <c r="T64" s="338"/>
      <c r="U64" s="338"/>
      <c r="V64" s="338"/>
      <c r="W64" s="338"/>
      <c r="X64" s="338"/>
      <c r="Y64" s="338"/>
      <c r="Z64" s="338">
        <f>$D$64*$E$64</f>
        <v>4659</v>
      </c>
      <c r="AA64" s="338"/>
      <c r="AB64" s="338"/>
      <c r="AC64" s="338"/>
      <c r="AD64" s="338"/>
      <c r="AE64" s="338"/>
      <c r="AF64" s="338"/>
      <c r="AG64" s="338"/>
      <c r="AH64" s="338"/>
      <c r="AI64" s="338"/>
      <c r="AJ64" s="338">
        <f>$D$64*$E$64</f>
        <v>4659</v>
      </c>
    </row>
    <row r="66" spans="2:36">
      <c r="B66" s="365" t="s">
        <v>370</v>
      </c>
      <c r="C66" s="366" t="s">
        <v>371</v>
      </c>
      <c r="F66" s="367">
        <f t="shared" ref="F66:AJ66" si="12">F58+F63+F64</f>
        <v>0</v>
      </c>
      <c r="G66" s="367">
        <f t="shared" si="12"/>
        <v>2447.3743999999997</v>
      </c>
      <c r="H66" s="367">
        <f t="shared" si="12"/>
        <v>3067.3743999999997</v>
      </c>
      <c r="I66" s="367">
        <f t="shared" si="12"/>
        <v>6935.3519999999999</v>
      </c>
      <c r="J66" s="367">
        <f t="shared" si="12"/>
        <v>8864.2572</v>
      </c>
      <c r="K66" s="367">
        <f t="shared" si="12"/>
        <v>8958.5541999999987</v>
      </c>
      <c r="L66" s="367">
        <f t="shared" si="12"/>
        <v>41794.039199999999</v>
      </c>
      <c r="M66" s="367">
        <f t="shared" si="12"/>
        <v>3644.0083999999997</v>
      </c>
      <c r="N66" s="367">
        <f t="shared" si="12"/>
        <v>10996.819599999999</v>
      </c>
      <c r="O66" s="367">
        <f t="shared" si="12"/>
        <v>6935.3519999999999</v>
      </c>
      <c r="P66" s="367">
        <f t="shared" si="12"/>
        <v>14959.616599999999</v>
      </c>
      <c r="Q66" s="367">
        <f t="shared" si="12"/>
        <v>16625.617399999999</v>
      </c>
      <c r="R66" s="367">
        <f t="shared" si="12"/>
        <v>46168.4444</v>
      </c>
      <c r="S66" s="367">
        <f t="shared" si="12"/>
        <v>3644.0083999999997</v>
      </c>
      <c r="T66" s="367">
        <f t="shared" si="12"/>
        <v>4264.0083999999997</v>
      </c>
      <c r="U66" s="367">
        <f t="shared" si="12"/>
        <v>12249.897799999999</v>
      </c>
      <c r="V66" s="367">
        <f t="shared" si="12"/>
        <v>12441.6196</v>
      </c>
      <c r="W66" s="367">
        <f t="shared" si="12"/>
        <v>16625.617399999999</v>
      </c>
      <c r="X66" s="367">
        <f t="shared" si="12"/>
        <v>41794.039199999999</v>
      </c>
      <c r="Y66" s="367">
        <f t="shared" si="12"/>
        <v>3644.0083999999997</v>
      </c>
      <c r="Z66" s="367">
        <f t="shared" si="12"/>
        <v>19559.865400000002</v>
      </c>
      <c r="AA66" s="367">
        <f t="shared" si="12"/>
        <v>6935.3519999999999</v>
      </c>
      <c r="AB66" s="367">
        <f t="shared" si="12"/>
        <v>4264.0083999999997</v>
      </c>
      <c r="AC66" s="367">
        <f t="shared" si="12"/>
        <v>16625.617399999999</v>
      </c>
      <c r="AD66" s="367">
        <f t="shared" si="12"/>
        <v>49745.806800000006</v>
      </c>
      <c r="AE66" s="367">
        <f t="shared" si="12"/>
        <v>8958.5541999999987</v>
      </c>
      <c r="AF66" s="367">
        <f t="shared" si="12"/>
        <v>4264.0083999999997</v>
      </c>
      <c r="AG66" s="367">
        <f t="shared" si="12"/>
        <v>6935.3519999999999</v>
      </c>
      <c r="AH66" s="367">
        <f t="shared" si="12"/>
        <v>8864.2572</v>
      </c>
      <c r="AI66" s="367">
        <f t="shared" si="12"/>
        <v>16625.617399999999</v>
      </c>
      <c r="AJ66" s="367">
        <f t="shared" si="12"/>
        <v>52489.647400000002</v>
      </c>
    </row>
    <row r="67" spans="2:36">
      <c r="C67" s="368" t="s">
        <v>323</v>
      </c>
      <c r="P67" s="369">
        <f>SUM(F66:P66)/P4</f>
        <v>1.0860274799999998</v>
      </c>
      <c r="Z67" s="369">
        <f>SUM(F66:Z66)/Z4</f>
        <v>1.4280993719999999</v>
      </c>
      <c r="AJ67" s="369">
        <f>SUM(F66:AJ66)/AJ4</f>
        <v>1.5377603186666666</v>
      </c>
    </row>
  </sheetData>
  <protectedRanges>
    <protectedRange sqref="E24:E25 E48:E54 E6:E15" name="Range1_2"/>
  </protectedRanges>
  <mergeCells count="1">
    <mergeCell ref="F3:AJ3"/>
  </mergeCells>
  <pageMargins left="0.70866141732283472" right="0.70866141732283472" top="0.74803149606299213" bottom="0.74803149606299213" header="0.31496062992125984" footer="0.31496062992125984"/>
  <pageSetup paperSize="8" scale="3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U34"/>
  <sheetViews>
    <sheetView zoomScale="70" zoomScaleNormal="75" workbookViewId="0">
      <selection activeCell="D8" sqref="D8"/>
    </sheetView>
  </sheetViews>
  <sheetFormatPr defaultColWidth="9.140625" defaultRowHeight="18"/>
  <cols>
    <col min="1" max="1" width="10.7109375" style="104" customWidth="1"/>
    <col min="2" max="2" width="20.7109375" style="104" customWidth="1"/>
    <col min="3" max="3" width="36.85546875" style="104" bestFit="1" customWidth="1"/>
    <col min="4" max="4" width="15.7109375" style="104" customWidth="1"/>
    <col min="5" max="5" width="13.85546875" style="104" customWidth="1"/>
    <col min="6" max="16" width="13.42578125" style="104" customWidth="1"/>
    <col min="17" max="16384" width="9.140625" style="104"/>
  </cols>
  <sheetData>
    <row r="1" spans="1:47" ht="45" customHeight="1">
      <c r="A1" s="1393" t="s">
        <v>272</v>
      </c>
      <c r="B1" s="1394"/>
      <c r="C1" s="1394"/>
      <c r="D1" s="1394"/>
      <c r="E1" s="1394"/>
      <c r="F1" s="1394"/>
      <c r="G1" s="1394"/>
      <c r="H1" s="1394"/>
      <c r="I1" s="1394"/>
      <c r="J1" s="1394"/>
    </row>
    <row r="3" spans="1:47" ht="20.100000000000001" customHeight="1">
      <c r="A3" s="1404" t="s">
        <v>13</v>
      </c>
      <c r="B3" s="1404" t="s">
        <v>3</v>
      </c>
      <c r="C3" s="1404" t="s">
        <v>15</v>
      </c>
      <c r="D3" s="1405" t="s">
        <v>7</v>
      </c>
      <c r="E3" s="1405" t="s">
        <v>64</v>
      </c>
      <c r="F3" s="1406" t="s">
        <v>268</v>
      </c>
      <c r="G3" s="1404"/>
      <c r="H3" s="1404"/>
      <c r="I3" s="1404"/>
      <c r="J3" s="1404"/>
    </row>
    <row r="4" spans="1:47" ht="39.950000000000003" customHeight="1">
      <c r="A4" s="1404"/>
      <c r="B4" s="1404"/>
      <c r="C4" s="1404"/>
      <c r="D4" s="1405"/>
      <c r="E4" s="1405"/>
      <c r="F4" s="256">
        <v>1000</v>
      </c>
      <c r="G4" s="256">
        <v>10000</v>
      </c>
      <c r="H4" s="256">
        <v>20000</v>
      </c>
      <c r="I4" s="256">
        <v>30000</v>
      </c>
      <c r="J4" s="256">
        <v>40000</v>
      </c>
      <c r="K4" s="256">
        <v>50000</v>
      </c>
      <c r="L4" s="256">
        <v>60000</v>
      </c>
      <c r="M4" s="256">
        <v>70000</v>
      </c>
      <c r="N4" s="256">
        <v>80000</v>
      </c>
      <c r="O4" s="256">
        <v>90000</v>
      </c>
      <c r="P4" s="256">
        <v>100000</v>
      </c>
    </row>
    <row r="5" spans="1:47" ht="20.100000000000001" customHeight="1">
      <c r="B5" s="105"/>
      <c r="C5" s="105"/>
      <c r="D5" s="105"/>
      <c r="E5" s="105"/>
      <c r="F5" s="106"/>
      <c r="G5" s="106"/>
      <c r="H5" s="106"/>
      <c r="I5" s="106"/>
      <c r="J5" s="106"/>
    </row>
    <row r="6" spans="1:47" ht="35.1" customHeight="1">
      <c r="A6" s="107">
        <v>1</v>
      </c>
      <c r="B6" s="184" t="s">
        <v>163</v>
      </c>
      <c r="C6" s="108" t="s">
        <v>632</v>
      </c>
      <c r="D6" s="107">
        <v>3.9</v>
      </c>
      <c r="E6" s="25">
        <f>VLOOKUP(B6,MRP!$A:$B,2,0)</f>
        <v>325</v>
      </c>
      <c r="F6" s="138"/>
      <c r="G6" s="138">
        <f t="shared" ref="G6:P6" si="0">$D$6*$E$6</f>
        <v>1267.5</v>
      </c>
      <c r="H6" s="138">
        <f t="shared" si="0"/>
        <v>1267.5</v>
      </c>
      <c r="I6" s="138">
        <f t="shared" si="0"/>
        <v>1267.5</v>
      </c>
      <c r="J6" s="138">
        <f t="shared" si="0"/>
        <v>1267.5</v>
      </c>
      <c r="K6" s="138">
        <f t="shared" si="0"/>
        <v>1267.5</v>
      </c>
      <c r="L6" s="138">
        <f t="shared" si="0"/>
        <v>1267.5</v>
      </c>
      <c r="M6" s="138">
        <f t="shared" si="0"/>
        <v>1267.5</v>
      </c>
      <c r="N6" s="138">
        <f t="shared" si="0"/>
        <v>1267.5</v>
      </c>
      <c r="O6" s="138">
        <f t="shared" si="0"/>
        <v>1267.5</v>
      </c>
      <c r="P6" s="138">
        <f t="shared" si="0"/>
        <v>1267.5</v>
      </c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</row>
    <row r="7" spans="1:47" ht="35.1" customHeight="1">
      <c r="A7" s="107">
        <v>2</v>
      </c>
      <c r="B7" s="184" t="s">
        <v>445</v>
      </c>
      <c r="C7" s="108" t="s">
        <v>16</v>
      </c>
      <c r="D7" s="107">
        <v>1</v>
      </c>
      <c r="E7" s="25">
        <f>VLOOKUP(B7,MRP!$A:$B,2,0)</f>
        <v>437</v>
      </c>
      <c r="F7" s="138"/>
      <c r="G7" s="138">
        <f t="shared" ref="G7:P7" si="1">$D$7*$E$7</f>
        <v>437</v>
      </c>
      <c r="H7" s="138">
        <f t="shared" si="1"/>
        <v>437</v>
      </c>
      <c r="I7" s="138">
        <f t="shared" si="1"/>
        <v>437</v>
      </c>
      <c r="J7" s="138">
        <f t="shared" si="1"/>
        <v>437</v>
      </c>
      <c r="K7" s="138">
        <f t="shared" si="1"/>
        <v>437</v>
      </c>
      <c r="L7" s="138">
        <f t="shared" si="1"/>
        <v>437</v>
      </c>
      <c r="M7" s="138">
        <f t="shared" si="1"/>
        <v>437</v>
      </c>
      <c r="N7" s="138">
        <f t="shared" si="1"/>
        <v>437</v>
      </c>
      <c r="O7" s="138">
        <f t="shared" si="1"/>
        <v>437</v>
      </c>
      <c r="P7" s="138">
        <f t="shared" si="1"/>
        <v>437</v>
      </c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</row>
    <row r="8" spans="1:47" s="109" customFormat="1" ht="35.1" customHeight="1">
      <c r="A8" s="107">
        <v>3</v>
      </c>
      <c r="B8" s="184" t="s">
        <v>165</v>
      </c>
      <c r="C8" s="108" t="s">
        <v>18</v>
      </c>
      <c r="D8" s="107">
        <v>1</v>
      </c>
      <c r="E8" s="25">
        <f>VLOOKUP(B8,MRP!$A:$B,2,0)</f>
        <v>58</v>
      </c>
      <c r="F8" s="139"/>
      <c r="G8" s="139">
        <f t="shared" ref="G8:P8" si="2">$D$8*$E$8</f>
        <v>58</v>
      </c>
      <c r="H8" s="139">
        <f t="shared" si="2"/>
        <v>58</v>
      </c>
      <c r="I8" s="139">
        <f t="shared" si="2"/>
        <v>58</v>
      </c>
      <c r="J8" s="139">
        <f t="shared" si="2"/>
        <v>58</v>
      </c>
      <c r="K8" s="139">
        <f t="shared" si="2"/>
        <v>58</v>
      </c>
      <c r="L8" s="139">
        <f t="shared" si="2"/>
        <v>58</v>
      </c>
      <c r="M8" s="139">
        <f t="shared" si="2"/>
        <v>58</v>
      </c>
      <c r="N8" s="139">
        <f t="shared" si="2"/>
        <v>58</v>
      </c>
      <c r="O8" s="139">
        <f t="shared" si="2"/>
        <v>58</v>
      </c>
      <c r="P8" s="139">
        <f t="shared" si="2"/>
        <v>58</v>
      </c>
      <c r="Q8" s="146"/>
      <c r="R8" s="146"/>
      <c r="S8" s="146"/>
      <c r="T8" s="146"/>
      <c r="U8" s="146"/>
      <c r="V8" s="146"/>
      <c r="W8" s="146"/>
      <c r="X8" s="146"/>
      <c r="Y8" s="146"/>
      <c r="Z8" s="146"/>
      <c r="AA8" s="146"/>
      <c r="AB8" s="146"/>
      <c r="AC8" s="146"/>
      <c r="AD8" s="146"/>
      <c r="AE8" s="146"/>
      <c r="AF8" s="146"/>
      <c r="AG8" s="146"/>
      <c r="AH8" s="146"/>
      <c r="AI8" s="146"/>
      <c r="AJ8" s="146"/>
      <c r="AK8" s="146"/>
      <c r="AL8" s="146"/>
      <c r="AM8" s="146"/>
      <c r="AN8" s="146"/>
      <c r="AO8" s="146"/>
      <c r="AP8" s="146"/>
      <c r="AQ8" s="146"/>
      <c r="AR8" s="146"/>
      <c r="AS8" s="146"/>
      <c r="AT8" s="146"/>
      <c r="AU8" s="146"/>
    </row>
    <row r="9" spans="1:47" ht="35.1" customHeight="1">
      <c r="A9" s="107">
        <v>5</v>
      </c>
      <c r="B9" s="184" t="s">
        <v>157</v>
      </c>
      <c r="C9" s="108" t="s">
        <v>12</v>
      </c>
      <c r="D9" s="107">
        <v>1</v>
      </c>
      <c r="E9" s="25">
        <f>VLOOKUP(B9,MRP!$A:$B,2,0)</f>
        <v>235</v>
      </c>
      <c r="F9" s="138"/>
      <c r="G9" s="138"/>
      <c r="H9" s="138"/>
      <c r="I9" s="138"/>
      <c r="J9" s="138">
        <f>$D$9*$E$9</f>
        <v>235</v>
      </c>
      <c r="K9" s="918"/>
      <c r="L9" s="918"/>
      <c r="M9" s="918"/>
      <c r="N9" s="138">
        <f>$D$9*$E$9</f>
        <v>235</v>
      </c>
      <c r="O9" s="918"/>
      <c r="P9" s="918"/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</row>
    <row r="10" spans="1:47" ht="35.1" customHeight="1">
      <c r="A10" s="107">
        <v>6</v>
      </c>
      <c r="B10" s="184" t="s">
        <v>62</v>
      </c>
      <c r="C10" s="108" t="s">
        <v>17</v>
      </c>
      <c r="D10" s="107">
        <v>1</v>
      </c>
      <c r="E10" s="25">
        <f>VLOOKUP(B10,MRP!$A:$B,2,0)</f>
        <v>332</v>
      </c>
      <c r="F10" s="138"/>
      <c r="G10" s="138"/>
      <c r="H10" s="138"/>
      <c r="I10" s="138">
        <f>$D$10*$E$10</f>
        <v>332</v>
      </c>
      <c r="J10" s="138"/>
      <c r="K10" s="918"/>
      <c r="L10" s="138">
        <f>$D$10*$E$10</f>
        <v>332</v>
      </c>
      <c r="M10" s="918"/>
      <c r="N10" s="918"/>
      <c r="O10" s="138">
        <f>$D$10*$E$10</f>
        <v>332</v>
      </c>
      <c r="P10" s="918"/>
      <c r="Q10" s="135"/>
      <c r="R10" s="135"/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</row>
    <row r="11" spans="1:47" s="167" customFormat="1" ht="35.1" customHeight="1">
      <c r="A11" s="163">
        <v>7</v>
      </c>
      <c r="B11" s="184" t="s">
        <v>168</v>
      </c>
      <c r="C11" s="164" t="s">
        <v>47</v>
      </c>
      <c r="D11" s="163">
        <v>5.0999999999999996</v>
      </c>
      <c r="E11" s="25">
        <f>VLOOKUP(B11,MRP!$A:$B,2,0)</f>
        <v>301</v>
      </c>
      <c r="F11" s="165"/>
      <c r="G11" s="165"/>
      <c r="H11" s="165"/>
      <c r="I11" s="165"/>
      <c r="J11" s="165"/>
      <c r="K11" s="919"/>
      <c r="L11" s="919"/>
      <c r="M11" s="919"/>
      <c r="N11" s="919"/>
      <c r="O11" s="919"/>
      <c r="P11" s="919"/>
      <c r="Q11" s="166"/>
      <c r="R11" s="166"/>
      <c r="S11" s="166"/>
      <c r="T11" s="166"/>
      <c r="U11" s="16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6"/>
      <c r="AT11" s="166"/>
      <c r="AU11" s="166"/>
    </row>
    <row r="12" spans="1:47" s="167" customFormat="1" ht="35.1" customHeight="1">
      <c r="A12" s="163">
        <v>8</v>
      </c>
      <c r="B12" s="184" t="s">
        <v>169</v>
      </c>
      <c r="C12" s="164" t="s">
        <v>25</v>
      </c>
      <c r="D12" s="163">
        <v>2</v>
      </c>
      <c r="E12" s="25">
        <f>VLOOKUP(B12,MRP!$A:$B,2,0)</f>
        <v>172.5</v>
      </c>
      <c r="F12" s="165"/>
      <c r="G12" s="165"/>
      <c r="H12" s="165"/>
      <c r="I12" s="165"/>
      <c r="J12" s="165">
        <f>$D$12*$E$12</f>
        <v>345</v>
      </c>
      <c r="K12" s="919"/>
      <c r="L12" s="919"/>
      <c r="M12" s="919"/>
      <c r="N12" s="165">
        <f>$D$12*$E$12</f>
        <v>345</v>
      </c>
      <c r="O12" s="919"/>
      <c r="P12" s="919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6"/>
      <c r="AG12" s="166"/>
      <c r="AH12" s="166"/>
      <c r="AI12" s="166"/>
      <c r="AJ12" s="166"/>
      <c r="AK12" s="166"/>
      <c r="AL12" s="166"/>
      <c r="AM12" s="166"/>
      <c r="AN12" s="166"/>
      <c r="AO12" s="166"/>
      <c r="AP12" s="166"/>
      <c r="AQ12" s="166"/>
      <c r="AR12" s="166"/>
      <c r="AS12" s="166"/>
      <c r="AT12" s="166"/>
      <c r="AU12" s="166"/>
    </row>
    <row r="13" spans="1:47" ht="30" customHeight="1">
      <c r="B13" s="110"/>
      <c r="C13" s="111"/>
      <c r="D13" s="112"/>
      <c r="E13" s="113"/>
      <c r="F13" s="113"/>
      <c r="G13" s="113"/>
      <c r="H13" s="113"/>
      <c r="I13" s="134"/>
      <c r="J13" s="134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</row>
    <row r="14" spans="1:47" s="105" customFormat="1" ht="35.1" customHeight="1">
      <c r="A14" s="1395" t="s">
        <v>529</v>
      </c>
      <c r="B14" s="1396"/>
      <c r="C14" s="1397"/>
      <c r="D14" s="114" t="s">
        <v>29</v>
      </c>
      <c r="E14" s="194"/>
      <c r="F14" s="920" t="s">
        <v>225</v>
      </c>
      <c r="G14" s="921">
        <f>SUM(G6:G12)</f>
        <v>1762.5</v>
      </c>
      <c r="H14" s="921">
        <f>SUM(H6:H12)</f>
        <v>1762.5</v>
      </c>
      <c r="I14" s="921">
        <f>SUM(I6:I12)</f>
        <v>2094.5</v>
      </c>
      <c r="J14" s="921">
        <f t="shared" ref="J14:P14" si="3">SUM(J6:J12)</f>
        <v>2342.5</v>
      </c>
      <c r="K14" s="921">
        <f t="shared" si="3"/>
        <v>1762.5</v>
      </c>
      <c r="L14" s="921">
        <f t="shared" si="3"/>
        <v>2094.5</v>
      </c>
      <c r="M14" s="921">
        <f t="shared" si="3"/>
        <v>1762.5</v>
      </c>
      <c r="N14" s="921">
        <f t="shared" si="3"/>
        <v>2342.5</v>
      </c>
      <c r="O14" s="921">
        <f t="shared" si="3"/>
        <v>2094.5</v>
      </c>
      <c r="P14" s="921">
        <f t="shared" si="3"/>
        <v>1762.5</v>
      </c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  <c r="AH14" s="106"/>
      <c r="AI14" s="106"/>
      <c r="AJ14" s="106"/>
      <c r="AK14" s="106"/>
      <c r="AL14" s="106"/>
      <c r="AM14" s="106"/>
      <c r="AN14" s="106"/>
      <c r="AO14" s="106"/>
      <c r="AP14" s="106"/>
      <c r="AQ14" s="106"/>
      <c r="AR14" s="106"/>
      <c r="AS14" s="106"/>
      <c r="AT14" s="106"/>
      <c r="AU14" s="106"/>
    </row>
    <row r="15" spans="1:47" ht="35.1" hidden="1" customHeight="1">
      <c r="A15" s="1398"/>
      <c r="B15" s="1399"/>
      <c r="C15" s="1400"/>
      <c r="D15" s="114" t="s">
        <v>28</v>
      </c>
      <c r="E15" s="195"/>
      <c r="F15" s="918">
        <v>772.1</v>
      </c>
      <c r="G15" s="918">
        <v>772.1</v>
      </c>
      <c r="H15" s="922">
        <v>838.28</v>
      </c>
      <c r="I15" s="922">
        <v>838.28</v>
      </c>
      <c r="J15" s="922">
        <v>838.28</v>
      </c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5"/>
      <c r="AU15" s="135"/>
    </row>
    <row r="16" spans="1:47" s="105" customFormat="1" ht="35.1" customHeight="1">
      <c r="A16" s="1398"/>
      <c r="B16" s="1399"/>
      <c r="C16" s="1400"/>
      <c r="D16" s="114" t="s">
        <v>150</v>
      </c>
      <c r="E16" s="114"/>
      <c r="F16" s="921" t="s">
        <v>572</v>
      </c>
      <c r="G16" s="921" t="s">
        <v>572</v>
      </c>
      <c r="H16" s="921" t="s">
        <v>572</v>
      </c>
      <c r="I16" s="921">
        <f>'PM &amp; GR Charge'!C65</f>
        <v>2365.9</v>
      </c>
      <c r="J16" s="921">
        <f>'PM &amp; GR Charge'!D65</f>
        <v>2537</v>
      </c>
      <c r="K16" s="106">
        <f>I16</f>
        <v>2365.9</v>
      </c>
      <c r="L16" s="106">
        <f>I16</f>
        <v>2365.9</v>
      </c>
      <c r="M16" s="106">
        <f>I16</f>
        <v>2365.9</v>
      </c>
      <c r="N16" s="106">
        <f>J16</f>
        <v>2537</v>
      </c>
      <c r="O16" s="106">
        <f>I16</f>
        <v>2365.9</v>
      </c>
      <c r="P16" s="106">
        <f>I16</f>
        <v>2365.9</v>
      </c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106"/>
      <c r="AG16" s="106"/>
      <c r="AH16" s="106"/>
      <c r="AI16" s="106"/>
      <c r="AJ16" s="106"/>
      <c r="AK16" s="106"/>
      <c r="AL16" s="106"/>
      <c r="AM16" s="106"/>
      <c r="AN16" s="106"/>
      <c r="AO16" s="106"/>
      <c r="AP16" s="106"/>
      <c r="AQ16" s="106"/>
      <c r="AR16" s="106"/>
      <c r="AS16" s="106"/>
      <c r="AT16" s="106"/>
      <c r="AU16" s="106"/>
    </row>
    <row r="17" spans="1:47" s="105" customFormat="1" ht="35.1" customHeight="1">
      <c r="A17" s="1401"/>
      <c r="B17" s="1402"/>
      <c r="C17" s="1403"/>
      <c r="D17" s="114" t="s">
        <v>30</v>
      </c>
      <c r="E17" s="114"/>
      <c r="F17" s="920" t="s">
        <v>225</v>
      </c>
      <c r="G17" s="920">
        <f>G14</f>
        <v>1762.5</v>
      </c>
      <c r="H17" s="920">
        <f>H14</f>
        <v>1762.5</v>
      </c>
      <c r="I17" s="921">
        <f>+I16+I14</f>
        <v>4460.3999999999996</v>
      </c>
      <c r="J17" s="921">
        <f>+J16+J14</f>
        <v>4879.5</v>
      </c>
      <c r="K17" s="921">
        <f t="shared" ref="K17:P17" si="4">+K16+K14</f>
        <v>4128.3999999999996</v>
      </c>
      <c r="L17" s="921">
        <f t="shared" si="4"/>
        <v>4460.3999999999996</v>
      </c>
      <c r="M17" s="921">
        <f t="shared" si="4"/>
        <v>4128.3999999999996</v>
      </c>
      <c r="N17" s="921">
        <f t="shared" si="4"/>
        <v>4879.5</v>
      </c>
      <c r="O17" s="921">
        <f t="shared" si="4"/>
        <v>4460.3999999999996</v>
      </c>
      <c r="P17" s="921">
        <f t="shared" si="4"/>
        <v>4128.3999999999996</v>
      </c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106"/>
      <c r="AL17" s="106"/>
      <c r="AM17" s="106"/>
      <c r="AN17" s="106"/>
      <c r="AO17" s="106"/>
      <c r="AP17" s="106"/>
      <c r="AQ17" s="106"/>
      <c r="AR17" s="106"/>
      <c r="AS17" s="106"/>
      <c r="AT17" s="106"/>
      <c r="AU17" s="106"/>
    </row>
    <row r="18" spans="1:47"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</row>
    <row r="19" spans="1:47"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</row>
    <row r="20" spans="1:47"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</row>
    <row r="21" spans="1:47"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</row>
    <row r="22" spans="1:47"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</row>
    <row r="23" spans="1:47"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</row>
    <row r="24" spans="1:47"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</row>
    <row r="25" spans="1:47"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</row>
    <row r="26" spans="1:47"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</row>
    <row r="27" spans="1:47"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</row>
    <row r="28" spans="1:47"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</row>
    <row r="29" spans="1:47"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</row>
    <row r="30" spans="1:47"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</row>
    <row r="31" spans="1:47">
      <c r="F31" s="135"/>
      <c r="G31" s="135"/>
      <c r="H31" s="135"/>
      <c r="I31" s="135"/>
      <c r="J31" s="135"/>
      <c r="K31" s="135"/>
      <c r="L31" s="135"/>
      <c r="M31" s="135"/>
      <c r="N31" s="135"/>
      <c r="O31" s="135"/>
      <c r="P31" s="135"/>
      <c r="Q31" s="135"/>
      <c r="R31" s="135"/>
      <c r="S31" s="135"/>
      <c r="T31" s="135"/>
      <c r="U31" s="135"/>
      <c r="V31" s="135"/>
      <c r="W31" s="135"/>
      <c r="X31" s="135"/>
      <c r="Y31" s="135"/>
      <c r="Z31" s="135"/>
      <c r="AA31" s="135"/>
      <c r="AB31" s="135"/>
      <c r="AC31" s="135"/>
      <c r="AD31" s="135"/>
      <c r="AE31" s="135"/>
      <c r="AF31" s="135"/>
      <c r="AG31" s="135"/>
      <c r="AH31" s="135"/>
      <c r="AI31" s="135"/>
      <c r="AJ31" s="135"/>
      <c r="AK31" s="135"/>
      <c r="AL31" s="135"/>
      <c r="AM31" s="135"/>
      <c r="AN31" s="135"/>
      <c r="AO31" s="135"/>
      <c r="AP31" s="135"/>
      <c r="AQ31" s="135"/>
      <c r="AR31" s="135"/>
      <c r="AS31" s="135"/>
      <c r="AT31" s="135"/>
      <c r="AU31" s="135"/>
    </row>
    <row r="32" spans="1:47"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/>
      <c r="W32" s="135"/>
      <c r="X32" s="135"/>
      <c r="Y32" s="135"/>
      <c r="Z32" s="135"/>
      <c r="AA32" s="135"/>
      <c r="AB32" s="135"/>
      <c r="AC32" s="135"/>
      <c r="AD32" s="135"/>
      <c r="AE32" s="135"/>
      <c r="AF32" s="135"/>
      <c r="AG32" s="135"/>
      <c r="AH32" s="135"/>
      <c r="AI32" s="135"/>
      <c r="AJ32" s="135"/>
      <c r="AK32" s="135"/>
      <c r="AL32" s="135"/>
      <c r="AM32" s="135"/>
      <c r="AN32" s="135"/>
      <c r="AO32" s="135"/>
      <c r="AP32" s="135"/>
      <c r="AQ32" s="135"/>
      <c r="AR32" s="135"/>
      <c r="AS32" s="135"/>
      <c r="AT32" s="135"/>
      <c r="AU32" s="135"/>
    </row>
    <row r="33" spans="6:47"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N33" s="135"/>
      <c r="AO33" s="135"/>
      <c r="AP33" s="135"/>
      <c r="AQ33" s="135"/>
      <c r="AR33" s="135"/>
      <c r="AS33" s="135"/>
      <c r="AT33" s="135"/>
      <c r="AU33" s="135"/>
    </row>
    <row r="34" spans="6:47">
      <c r="F34" s="135"/>
      <c r="G34" s="135"/>
      <c r="H34" s="135"/>
      <c r="I34" s="135"/>
      <c r="J34" s="135"/>
      <c r="K34" s="135"/>
      <c r="L34" s="135"/>
      <c r="M34" s="135"/>
      <c r="N34" s="135"/>
      <c r="O34" s="135"/>
      <c r="P34" s="135"/>
      <c r="Q34" s="135"/>
      <c r="R34" s="135"/>
      <c r="S34" s="135"/>
      <c r="T34" s="135"/>
      <c r="U34" s="135"/>
      <c r="V34" s="135"/>
      <c r="W34" s="135"/>
      <c r="X34" s="135"/>
      <c r="Y34" s="135"/>
      <c r="Z34" s="135"/>
      <c r="AA34" s="135"/>
      <c r="AB34" s="135"/>
      <c r="AC34" s="135"/>
      <c r="AD34" s="135"/>
      <c r="AE34" s="135"/>
      <c r="AF34" s="135"/>
      <c r="AG34" s="135"/>
      <c r="AH34" s="135"/>
      <c r="AI34" s="135"/>
      <c r="AJ34" s="135"/>
      <c r="AK34" s="135"/>
      <c r="AL34" s="135"/>
      <c r="AM34" s="135"/>
      <c r="AN34" s="135"/>
      <c r="AO34" s="135"/>
      <c r="AP34" s="135"/>
      <c r="AQ34" s="135"/>
      <c r="AR34" s="135"/>
      <c r="AS34" s="135"/>
      <c r="AT34" s="135"/>
      <c r="AU34" s="135"/>
    </row>
  </sheetData>
  <protectedRanges>
    <protectedRange sqref="E6:E12" name="Range1"/>
  </protectedRanges>
  <mergeCells count="8">
    <mergeCell ref="A1:J1"/>
    <mergeCell ref="A14:C17"/>
    <mergeCell ref="A3:A4"/>
    <mergeCell ref="B3:B4"/>
    <mergeCell ref="C3:C4"/>
    <mergeCell ref="D3:D4"/>
    <mergeCell ref="E3:E4"/>
    <mergeCell ref="F3:J3"/>
  </mergeCells>
  <phoneticPr fontId="0" type="noConversion"/>
  <printOptions horizontalCentered="1"/>
  <pageMargins left="0" right="0" top="1.47" bottom="0.54" header="0.5" footer="0.5"/>
  <pageSetup paperSize="9" scale="83" orientation="landscape" horizontalDpi="1200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7"/>
  <sheetViews>
    <sheetView view="pageBreakPreview" topLeftCell="A4" zoomScale="85" zoomScaleNormal="100" zoomScaleSheetLayoutView="85" workbookViewId="0">
      <selection activeCell="B1" sqref="B1:O18"/>
    </sheetView>
  </sheetViews>
  <sheetFormatPr defaultColWidth="9.140625" defaultRowHeight="15"/>
  <cols>
    <col min="1" max="1" width="2.7109375" style="251" customWidth="1"/>
    <col min="2" max="2" width="30.140625" style="269" customWidth="1"/>
    <col min="3" max="4" width="13.7109375" style="253" customWidth="1"/>
    <col min="5" max="9" width="10.7109375" style="254" customWidth="1"/>
    <col min="10" max="15" width="10.7109375" style="251" customWidth="1"/>
    <col min="16" max="16384" width="9.140625" style="251"/>
  </cols>
  <sheetData>
    <row r="1" spans="1:15" ht="39.950000000000003" customHeight="1">
      <c r="B1" s="1153"/>
      <c r="C1" s="1392" t="s">
        <v>616</v>
      </c>
      <c r="D1" s="1392"/>
      <c r="E1" s="1392"/>
      <c r="F1" s="1392"/>
      <c r="G1" s="1392"/>
      <c r="H1" s="1392"/>
      <c r="I1" s="1392"/>
      <c r="J1" s="897"/>
      <c r="K1" s="1144" t="str">
        <f>'Dlr Category'!D4</f>
        <v>A++</v>
      </c>
      <c r="L1" s="1144" t="s">
        <v>596</v>
      </c>
      <c r="M1" s="897"/>
      <c r="N1" s="897"/>
      <c r="O1" s="898"/>
    </row>
    <row r="2" spans="1:15" ht="39.950000000000003" customHeight="1">
      <c r="A2" s="1407"/>
      <c r="B2" s="1296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9.950000000000003" customHeight="1">
      <c r="A3" s="1407"/>
      <c r="B3" s="1297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9.950000000000003" customHeight="1">
      <c r="A4" s="1407"/>
      <c r="B4" s="1009" t="str">
        <f>VLOOKUP(C29,'Etios D'!$B$6:$E$12,2,0)</f>
        <v>Engine Oil Mineral</v>
      </c>
      <c r="C4" s="1112">
        <f>VLOOKUP(C29,'Etios D'!$B$6:$E$12,3,0)</f>
        <v>3.9</v>
      </c>
      <c r="D4" s="1011">
        <f>VLOOKUP(C29,'Etios D'!$B$6:$E$12,4,0)</f>
        <v>325</v>
      </c>
      <c r="E4" s="1113"/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2" t="s">
        <v>286</v>
      </c>
      <c r="O4" s="1013" t="s">
        <v>286</v>
      </c>
    </row>
    <row r="5" spans="1:15" ht="39.950000000000003" customHeight="1">
      <c r="A5" s="1407"/>
      <c r="B5" s="1097" t="str">
        <f>VLOOKUP(C30,'Etios D'!$B$6:$E$12,2,0)</f>
        <v>Engine Oil Filter</v>
      </c>
      <c r="C5" s="1104">
        <f>VLOOKUP(C30,'Etios D'!$B$6:$E$12,3,0)</f>
        <v>1</v>
      </c>
      <c r="D5" s="1105">
        <f>VLOOKUP(C30,'Etios D'!$B$6:$E$12,4,0)</f>
        <v>437</v>
      </c>
      <c r="E5" s="1106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407"/>
      <c r="B6" s="1097" t="str">
        <f>VLOOKUP(C31,'Etios D'!$B$6:$E$12,2,0)</f>
        <v>Gasket Engine Oil Drain Plug</v>
      </c>
      <c r="C6" s="1104">
        <f>VLOOKUP(C31,'Etios D'!$B$6:$E$12,3,0)</f>
        <v>1</v>
      </c>
      <c r="D6" s="1105">
        <f>VLOOKUP(C31,'Etios D'!$B$6:$E$12,4,0)</f>
        <v>58</v>
      </c>
      <c r="E6" s="1106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407"/>
      <c r="B7" s="1097" t="str">
        <f>VLOOKUP(C32,'Etios D'!$B$6:$E$12,2,0)</f>
        <v>Air Cleaner Filter</v>
      </c>
      <c r="C7" s="1104">
        <f>VLOOKUP(C32,'Etios D'!$B$6:$E$12,3,0)</f>
        <v>1</v>
      </c>
      <c r="D7" s="1105">
        <f>VLOOKUP(C32,'Etios D'!$B$6:$E$12,4,0)</f>
        <v>235</v>
      </c>
      <c r="E7" s="1106"/>
      <c r="F7" s="1054"/>
      <c r="G7" s="1054" t="s">
        <v>576</v>
      </c>
      <c r="H7" s="1054"/>
      <c r="I7" s="1054" t="s">
        <v>286</v>
      </c>
      <c r="J7" s="1054"/>
      <c r="K7" s="1054" t="s">
        <v>576</v>
      </c>
      <c r="L7" s="1054"/>
      <c r="M7" s="1054" t="s">
        <v>286</v>
      </c>
      <c r="N7" s="1054"/>
      <c r="O7" s="1055" t="s">
        <v>576</v>
      </c>
    </row>
    <row r="8" spans="1:15" ht="39.950000000000003" customHeight="1">
      <c r="A8" s="1407"/>
      <c r="B8" s="1097" t="str">
        <f>VLOOKUP(C33,'Etios D'!$B$6:$E$12,2,0)</f>
        <v>Air Conditioning Filter</v>
      </c>
      <c r="C8" s="1104">
        <f>VLOOKUP(C33,'Etios D'!$B$6:$E$12,3,0)</f>
        <v>1</v>
      </c>
      <c r="D8" s="1105">
        <f>VLOOKUP(C33,'Etios D'!$B$6:$E$12,4,0)</f>
        <v>332</v>
      </c>
      <c r="E8" s="1106"/>
      <c r="F8" s="1054"/>
      <c r="G8" s="1054"/>
      <c r="H8" s="1054" t="s">
        <v>286</v>
      </c>
      <c r="I8" s="1054"/>
      <c r="J8" s="1054"/>
      <c r="K8" s="1054" t="s">
        <v>286</v>
      </c>
      <c r="L8" s="1054"/>
      <c r="M8" s="1054"/>
      <c r="N8" s="1054" t="s">
        <v>286</v>
      </c>
      <c r="O8" s="1055"/>
    </row>
    <row r="9" spans="1:15" ht="39.950000000000003" customHeight="1">
      <c r="A9" s="1407"/>
      <c r="B9" s="1097" t="str">
        <f>VLOOKUP(C34,'Etios D'!$B$6:$E$12,2,0)</f>
        <v>Super Long Life Coolant</v>
      </c>
      <c r="C9" s="1104">
        <f>VLOOKUP(C34,'Etios D'!$B$6:$E$12,3,0)</f>
        <v>5.0999999999999996</v>
      </c>
      <c r="D9" s="1105">
        <f>VLOOKUP(C34,'Etios D'!$B$6:$E$12,4,0)</f>
        <v>301</v>
      </c>
      <c r="E9" s="1106"/>
      <c r="F9" s="1054"/>
      <c r="G9" s="1054"/>
      <c r="H9" s="1054"/>
      <c r="I9" s="1054" t="s">
        <v>576</v>
      </c>
      <c r="J9" s="1054"/>
      <c r="K9" s="1054"/>
      <c r="L9" s="1054"/>
      <c r="M9" s="1054" t="s">
        <v>576</v>
      </c>
      <c r="N9" s="1054"/>
      <c r="O9" s="1055"/>
    </row>
    <row r="10" spans="1:15" ht="39.950000000000003" customHeight="1">
      <c r="A10" s="1407"/>
      <c r="B10" s="1102" t="str">
        <f>VLOOKUP(C35,'Etios D'!$B$6:$E$12,2,0)</f>
        <v>Brake Fluid (250 ml)</v>
      </c>
      <c r="C10" s="1109">
        <v>2</v>
      </c>
      <c r="D10" s="1110">
        <f>VLOOKUP(C35,'Etios D'!$B$6:$E$12,4,0)</f>
        <v>172.5</v>
      </c>
      <c r="E10" s="1111"/>
      <c r="F10" s="1057"/>
      <c r="G10" s="1057"/>
      <c r="H10" s="1057"/>
      <c r="I10" s="1057" t="s">
        <v>286</v>
      </c>
      <c r="J10" s="1057"/>
      <c r="K10" s="1057"/>
      <c r="L10" s="1057"/>
      <c r="M10" s="1057" t="s">
        <v>286</v>
      </c>
      <c r="N10" s="1057"/>
      <c r="O10" s="1058"/>
    </row>
    <row r="11" spans="1:15" ht="39.950000000000003" customHeight="1">
      <c r="A11" s="1407"/>
      <c r="B11" s="633" t="s">
        <v>289</v>
      </c>
      <c r="C11" s="1265" t="s">
        <v>290</v>
      </c>
      <c r="D11" s="1265"/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19">
        <f>'Etios D'!O14</f>
        <v>2094.5</v>
      </c>
      <c r="O11" s="1020">
        <f>'Etios D'!P14</f>
        <v>1762.5</v>
      </c>
    </row>
    <row r="12" spans="1:15" ht="39.950000000000003" customHeight="1">
      <c r="A12" s="1407"/>
      <c r="B12" s="1266" t="s">
        <v>639</v>
      </c>
      <c r="C12" s="1268" t="s">
        <v>150</v>
      </c>
      <c r="D12" s="1268"/>
      <c r="E12" s="1021" t="str">
        <f>'Etios D'!F16</f>
        <v>Free</v>
      </c>
      <c r="F12" s="1021" t="str">
        <f>'Etios D'!G16</f>
        <v>Free</v>
      </c>
      <c r="G12" s="1021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7">
        <f>'Etios D'!O16</f>
        <v>2365.9</v>
      </c>
      <c r="O12" s="1108">
        <f>'Etios D'!P16</f>
        <v>2365.9</v>
      </c>
    </row>
    <row r="13" spans="1:15" ht="39.950000000000003" customHeight="1">
      <c r="A13" s="1407"/>
      <c r="B13" s="1305"/>
      <c r="C13" s="1269" t="s">
        <v>30</v>
      </c>
      <c r="D13" s="1269"/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3">
        <f>'Etios D'!O17</f>
        <v>4460.3999999999996</v>
      </c>
      <c r="O13" s="1024">
        <f>'Etios D'!P17</f>
        <v>4128.3999999999996</v>
      </c>
    </row>
    <row r="14" spans="1:15" ht="15" customHeight="1">
      <c r="A14" s="1407"/>
      <c r="B14" s="1206" t="str">
        <f>MRP!A162</f>
        <v>Price applicable from 1st Oct 2019 [All prices are inclusive of Tax]</v>
      </c>
      <c r="E14" s="936"/>
      <c r="F14" s="936"/>
      <c r="G14" s="936"/>
      <c r="H14" s="936"/>
      <c r="I14" s="936"/>
      <c r="J14" s="274"/>
    </row>
    <row r="15" spans="1:15" ht="15" customHeight="1">
      <c r="A15" s="1407"/>
      <c r="B15" s="901" t="s">
        <v>573</v>
      </c>
      <c r="E15" s="871"/>
      <c r="F15" s="871"/>
      <c r="G15" s="871"/>
      <c r="H15" s="871"/>
      <c r="I15" s="871"/>
      <c r="J15" s="274"/>
    </row>
    <row r="16" spans="1:15">
      <c r="A16" s="1407"/>
      <c r="B16" s="1203" t="s">
        <v>643</v>
      </c>
      <c r="H16" s="1256"/>
      <c r="I16" s="1256"/>
    </row>
    <row r="17" spans="1:10" ht="15" customHeight="1">
      <c r="A17" s="1407"/>
      <c r="B17" s="1161" t="s">
        <v>623</v>
      </c>
      <c r="E17" s="871"/>
      <c r="F17" s="871"/>
      <c r="G17" s="871"/>
      <c r="H17" s="871"/>
      <c r="I17" s="871"/>
      <c r="J17" s="274"/>
    </row>
    <row r="18" spans="1:10">
      <c r="A18" s="1407"/>
      <c r="B18" s="1207" t="s">
        <v>642</v>
      </c>
      <c r="H18" s="1256"/>
      <c r="I18" s="1256"/>
    </row>
    <row r="19" spans="1:10">
      <c r="A19" s="1407"/>
      <c r="B19" s="1143"/>
      <c r="H19" s="1142"/>
      <c r="I19" s="1142"/>
    </row>
    <row r="20" spans="1:10" ht="15" customHeight="1">
      <c r="A20" s="1407"/>
      <c r="E20" s="871"/>
      <c r="F20" s="871"/>
      <c r="G20" s="871"/>
      <c r="H20" s="871"/>
      <c r="I20" s="871"/>
      <c r="J20" s="274"/>
    </row>
    <row r="21" spans="1:10">
      <c r="A21" s="1407"/>
      <c r="B21" s="269" t="str">
        <f>MRP!A163</f>
        <v>* Terms &amp; Conditions Apply (COM value is for vehicle running up to 1 lakh km)</v>
      </c>
      <c r="H21" s="1256"/>
      <c r="I21" s="1256"/>
    </row>
    <row r="22" spans="1:10" ht="15" customHeight="1">
      <c r="A22" s="1407"/>
      <c r="B22" s="881" t="s">
        <v>574</v>
      </c>
      <c r="C22" s="884"/>
      <c r="D22" s="881" t="s">
        <v>578</v>
      </c>
      <c r="E22" s="253"/>
      <c r="F22" s="871"/>
      <c r="G22" s="871"/>
      <c r="H22" s="871"/>
      <c r="I22" s="871"/>
      <c r="J22" s="274"/>
    </row>
    <row r="23" spans="1:10">
      <c r="A23" s="1407"/>
      <c r="H23" s="1256"/>
      <c r="I23" s="1256"/>
    </row>
    <row r="24" spans="1:10" ht="15" customHeight="1">
      <c r="A24" s="1407"/>
      <c r="E24" s="871"/>
      <c r="F24" s="871"/>
      <c r="G24" s="871"/>
      <c r="H24" s="871"/>
      <c r="I24" s="871"/>
      <c r="J24" s="274"/>
    </row>
    <row r="25" spans="1:10">
      <c r="A25" s="1407"/>
      <c r="H25" s="1256"/>
      <c r="I25" s="1256"/>
    </row>
    <row r="26" spans="1:10" ht="15" customHeight="1">
      <c r="A26" s="1407"/>
      <c r="E26" s="871"/>
      <c r="F26" s="871"/>
      <c r="G26" s="871"/>
      <c r="H26" s="871"/>
      <c r="I26" s="871"/>
      <c r="J26" s="274"/>
    </row>
    <row r="27" spans="1:10">
      <c r="A27" s="1407"/>
      <c r="H27" s="1256"/>
      <c r="I27" s="1256"/>
    </row>
    <row r="28" spans="1:10">
      <c r="A28" s="1407"/>
      <c r="B28" s="634">
        <f>ROUND(B29,2)</f>
        <v>0.31</v>
      </c>
    </row>
    <row r="29" spans="1:10" ht="18">
      <c r="A29" s="1407"/>
      <c r="B29" s="634">
        <f>'COM Etios  Liva Diesel'!P21</f>
        <v>0.30621320000000002</v>
      </c>
      <c r="C29" s="275" t="s">
        <v>163</v>
      </c>
    </row>
    <row r="30" spans="1:10" ht="18">
      <c r="C30" s="275" t="s">
        <v>445</v>
      </c>
      <c r="D30" s="253">
        <v>672.5</v>
      </c>
    </row>
    <row r="31" spans="1:10" ht="18">
      <c r="C31" s="275" t="s">
        <v>165</v>
      </c>
    </row>
    <row r="32" spans="1:10" ht="18">
      <c r="C32" s="275" t="s">
        <v>157</v>
      </c>
    </row>
    <row r="33" spans="2:3" ht="18">
      <c r="C33" s="275" t="s">
        <v>62</v>
      </c>
    </row>
    <row r="34" spans="2:3" ht="18">
      <c r="C34" s="275" t="s">
        <v>168</v>
      </c>
    </row>
    <row r="35" spans="2:3" ht="18">
      <c r="B35" s="1257"/>
      <c r="C35" s="275" t="s">
        <v>169</v>
      </c>
    </row>
    <row r="36" spans="2:3" ht="18">
      <c r="B36" s="1257"/>
      <c r="C36" s="275" t="s">
        <v>170</v>
      </c>
    </row>
    <row r="37" spans="2:3">
      <c r="B37" s="1257"/>
    </row>
  </sheetData>
  <mergeCells count="17">
    <mergeCell ref="C1:I1"/>
    <mergeCell ref="H27:I27"/>
    <mergeCell ref="B35:B37"/>
    <mergeCell ref="E2:O2"/>
    <mergeCell ref="H25:I25"/>
    <mergeCell ref="H21:I21"/>
    <mergeCell ref="H23:I23"/>
    <mergeCell ref="H16:I16"/>
    <mergeCell ref="H18:I18"/>
    <mergeCell ref="A2:A29"/>
    <mergeCell ref="B12:B13"/>
    <mergeCell ref="C2:C3"/>
    <mergeCell ref="D2:D3"/>
    <mergeCell ref="B2:B3"/>
    <mergeCell ref="C12:D12"/>
    <mergeCell ref="C13:D13"/>
    <mergeCell ref="C11:D11"/>
  </mergeCells>
  <printOptions horizontalCentered="1" verticalCentered="1"/>
  <pageMargins left="0" right="0" top="0" bottom="0" header="0" footer="0"/>
  <pageSetup paperSize="9" scale="8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N18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tabSelected="1" workbookViewId="0">
      <selection activeCell="S11" sqref="S11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"/>
  <sheetViews>
    <sheetView workbookViewId="0">
      <selection sqref="A1:XFD1048576"/>
    </sheetView>
  </sheetViews>
  <sheetFormatPr defaultRowHeight="12.75"/>
  <sheetData>
    <row r="1" spans="1:14" ht="46.5">
      <c r="A1" s="1153"/>
      <c r="B1" s="1392" t="s">
        <v>616</v>
      </c>
      <c r="C1" s="1392"/>
      <c r="D1" s="1392"/>
      <c r="E1" s="1392"/>
      <c r="F1" s="1392"/>
      <c r="G1" s="1392"/>
      <c r="H1" s="1392"/>
      <c r="I1" s="897"/>
      <c r="J1" s="1144" t="str">
        <f>'Dlr Category'!C4</f>
        <v>A++</v>
      </c>
      <c r="K1" s="1144" t="s">
        <v>596</v>
      </c>
      <c r="L1" s="897"/>
      <c r="M1" s="897"/>
      <c r="N1" s="898"/>
    </row>
    <row r="2" spans="1:14" ht="15.75">
      <c r="A2" s="1296" t="s">
        <v>282</v>
      </c>
      <c r="B2" s="1260" t="s">
        <v>279</v>
      </c>
      <c r="C2" s="1260" t="s">
        <v>280</v>
      </c>
      <c r="D2" s="1262" t="s">
        <v>570</v>
      </c>
      <c r="E2" s="1263"/>
      <c r="F2" s="1263"/>
      <c r="G2" s="1263"/>
      <c r="H2" s="1263"/>
      <c r="I2" s="1263"/>
      <c r="J2" s="1263"/>
      <c r="K2" s="1263"/>
      <c r="L2" s="1263"/>
      <c r="M2" s="1263"/>
      <c r="N2" s="1264"/>
    </row>
    <row r="3" spans="1:14" ht="15.75">
      <c r="A3" s="1297"/>
      <c r="B3" s="1261"/>
      <c r="C3" s="1261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09" t="e">
        <f>VLOOKUP(B29,'Etios D'!$B$6:$E$12,2,0)</f>
        <v>#N/A</v>
      </c>
      <c r="B4" s="1112" t="e">
        <f>VLOOKUP(B29,'Etios D'!$B$6:$E$12,3,0)</f>
        <v>#N/A</v>
      </c>
      <c r="C4" s="1011" t="e">
        <f>VLOOKUP(B29,'Etios D'!$B$6:$E$12,4,0)</f>
        <v>#N/A</v>
      </c>
      <c r="D4" s="1113"/>
      <c r="E4" s="1012" t="s">
        <v>286</v>
      </c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3" t="s">
        <v>286</v>
      </c>
    </row>
    <row r="5" spans="1:14" ht="15.75">
      <c r="A5" s="1097" t="e">
        <f>VLOOKUP(B30,'Etios D'!$B$6:$E$12,2,0)</f>
        <v>#N/A</v>
      </c>
      <c r="B5" s="1104" t="e">
        <f>VLOOKUP(B30,'Etios D'!$B$6:$E$12,3,0)</f>
        <v>#N/A</v>
      </c>
      <c r="C5" s="1105" t="e">
        <f>VLOOKUP(B30,'Etios D'!$B$6:$E$12,4,0)</f>
        <v>#N/A</v>
      </c>
      <c r="D5" s="1106"/>
      <c r="E5" s="1054" t="s">
        <v>286</v>
      </c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5" t="s">
        <v>286</v>
      </c>
    </row>
    <row r="6" spans="1:14" ht="15.75">
      <c r="A6" s="1097" t="e">
        <f>VLOOKUP(B31,'Etios D'!$B$6:$E$12,2,0)</f>
        <v>#N/A</v>
      </c>
      <c r="B6" s="1104" t="e">
        <f>VLOOKUP(B31,'Etios D'!$B$6:$E$12,3,0)</f>
        <v>#N/A</v>
      </c>
      <c r="C6" s="1105" t="e">
        <f>VLOOKUP(B31,'Etios D'!$B$6:$E$12,4,0)</f>
        <v>#N/A</v>
      </c>
      <c r="D6" s="1106"/>
      <c r="E6" s="1054" t="s">
        <v>286</v>
      </c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5" t="s">
        <v>286</v>
      </c>
    </row>
    <row r="7" spans="1:14" ht="15.75">
      <c r="A7" s="1097" t="e">
        <f>VLOOKUP(B32,'Etios D'!$B$6:$E$12,2,0)</f>
        <v>#N/A</v>
      </c>
      <c r="B7" s="1104" t="e">
        <f>VLOOKUP(B32,'Etios D'!$B$6:$E$12,3,0)</f>
        <v>#N/A</v>
      </c>
      <c r="C7" s="1105" t="e">
        <f>VLOOKUP(B32,'Etios D'!$B$6:$E$12,4,0)</f>
        <v>#N/A</v>
      </c>
      <c r="D7" s="1106"/>
      <c r="E7" s="1054"/>
      <c r="F7" s="1054" t="s">
        <v>576</v>
      </c>
      <c r="G7" s="1054"/>
      <c r="H7" s="1054" t="s">
        <v>286</v>
      </c>
      <c r="I7" s="1054"/>
      <c r="J7" s="1054" t="s">
        <v>576</v>
      </c>
      <c r="K7" s="1054"/>
      <c r="L7" s="1054" t="s">
        <v>286</v>
      </c>
      <c r="M7" s="1054"/>
      <c r="N7" s="1055" t="s">
        <v>576</v>
      </c>
    </row>
    <row r="8" spans="1:14" ht="15.75">
      <c r="A8" s="1097" t="e">
        <f>VLOOKUP(B33,'Etios D'!$B$6:$E$12,2,0)</f>
        <v>#N/A</v>
      </c>
      <c r="B8" s="1104" t="e">
        <f>VLOOKUP(B33,'Etios D'!$B$6:$E$12,3,0)</f>
        <v>#N/A</v>
      </c>
      <c r="C8" s="1105" t="e">
        <f>VLOOKUP(B33,'Etios D'!$B$6:$E$12,4,0)</f>
        <v>#N/A</v>
      </c>
      <c r="D8" s="1106"/>
      <c r="E8" s="1054"/>
      <c r="F8" s="1054"/>
      <c r="G8" s="1054" t="s">
        <v>286</v>
      </c>
      <c r="H8" s="1054"/>
      <c r="I8" s="1054"/>
      <c r="J8" s="1054" t="s">
        <v>286</v>
      </c>
      <c r="K8" s="1054"/>
      <c r="L8" s="1054"/>
      <c r="M8" s="1054" t="s">
        <v>286</v>
      </c>
      <c r="N8" s="1055"/>
    </row>
    <row r="9" spans="1:14" ht="15.75">
      <c r="A9" s="1097" t="e">
        <f>VLOOKUP(B34,'Etios D'!$B$6:$E$12,2,0)</f>
        <v>#N/A</v>
      </c>
      <c r="B9" s="1104" t="e">
        <f>VLOOKUP(B34,'Etios D'!$B$6:$E$12,3,0)</f>
        <v>#N/A</v>
      </c>
      <c r="C9" s="1105" t="e">
        <f>VLOOKUP(B34,'Etios D'!$B$6:$E$12,4,0)</f>
        <v>#N/A</v>
      </c>
      <c r="D9" s="1106"/>
      <c r="E9" s="1054"/>
      <c r="F9" s="1054"/>
      <c r="G9" s="1054"/>
      <c r="H9" s="1054" t="s">
        <v>576</v>
      </c>
      <c r="I9" s="1054"/>
      <c r="J9" s="1054"/>
      <c r="K9" s="1054"/>
      <c r="L9" s="1054" t="s">
        <v>576</v>
      </c>
      <c r="M9" s="1054"/>
      <c r="N9" s="1055"/>
    </row>
    <row r="10" spans="1:14" ht="15.75">
      <c r="A10" s="1102" t="e">
        <f>VLOOKUP(B35,'Etios D'!$B$6:$E$12,2,0)</f>
        <v>#N/A</v>
      </c>
      <c r="B10" s="1109">
        <v>2</v>
      </c>
      <c r="C10" s="1110" t="e">
        <f>VLOOKUP(B35,'Etios D'!$B$6:$E$12,4,0)</f>
        <v>#N/A</v>
      </c>
      <c r="D10" s="1111"/>
      <c r="E10" s="1057"/>
      <c r="F10" s="1057"/>
      <c r="G10" s="1057"/>
      <c r="H10" s="1057" t="s">
        <v>286</v>
      </c>
      <c r="I10" s="1057"/>
      <c r="J10" s="1057"/>
      <c r="K10" s="1057"/>
      <c r="L10" s="1057" t="s">
        <v>286</v>
      </c>
      <c r="M10" s="1057"/>
      <c r="N10" s="1058"/>
    </row>
    <row r="11" spans="1:14" ht="97.5">
      <c r="A11" s="633" t="s">
        <v>289</v>
      </c>
      <c r="B11" s="1265" t="s">
        <v>290</v>
      </c>
      <c r="C11" s="1265"/>
      <c r="D11" s="1019">
        <f>'Etios D'!E14</f>
        <v>0</v>
      </c>
      <c r="E11" s="1019" t="str">
        <f>'Etios D'!F14</f>
        <v>-</v>
      </c>
      <c r="F11" s="1019">
        <f>'Etios D'!G14</f>
        <v>1762.5</v>
      </c>
      <c r="G11" s="1019">
        <f>'Etios D'!H14</f>
        <v>1762.5</v>
      </c>
      <c r="H11" s="1019">
        <f>'Etios D'!I14</f>
        <v>2094.5</v>
      </c>
      <c r="I11" s="1019">
        <f>'Etios D'!J14</f>
        <v>2342.5</v>
      </c>
      <c r="J11" s="1019">
        <f>'Etios D'!K14</f>
        <v>1762.5</v>
      </c>
      <c r="K11" s="1019">
        <f>'Etios D'!L14</f>
        <v>2094.5</v>
      </c>
      <c r="L11" s="1019">
        <f>'Etios D'!M14</f>
        <v>1762.5</v>
      </c>
      <c r="M11" s="1019">
        <f>'Etios D'!N14</f>
        <v>2342.5</v>
      </c>
      <c r="N11" s="1020">
        <f>'Etios D'!O14</f>
        <v>2094.5</v>
      </c>
    </row>
    <row r="12" spans="1:14" ht="15.75">
      <c r="A12" s="1266" t="s">
        <v>639</v>
      </c>
      <c r="B12" s="1268" t="s">
        <v>150</v>
      </c>
      <c r="C12" s="1268"/>
      <c r="D12" s="1021">
        <f>'Etios D'!E16</f>
        <v>0</v>
      </c>
      <c r="E12" s="1021" t="str">
        <f>'Etios D'!F16</f>
        <v>Free</v>
      </c>
      <c r="F12" s="1021" t="str">
        <f>'Etios D'!G16</f>
        <v>Free</v>
      </c>
      <c r="G12" s="1107" t="str">
        <f>'Etios D'!H16</f>
        <v>Free</v>
      </c>
      <c r="H12" s="1107">
        <f>'Etios D'!I16</f>
        <v>2365.9</v>
      </c>
      <c r="I12" s="1107">
        <f>'Etios D'!J16</f>
        <v>2537</v>
      </c>
      <c r="J12" s="1107">
        <f>'Etios D'!K16</f>
        <v>2365.9</v>
      </c>
      <c r="K12" s="1107">
        <f>'Etios D'!L16</f>
        <v>2365.9</v>
      </c>
      <c r="L12" s="1107">
        <f>'Etios D'!M16</f>
        <v>2365.9</v>
      </c>
      <c r="M12" s="1107">
        <f>'Etios D'!N16</f>
        <v>2537</v>
      </c>
      <c r="N12" s="1108">
        <f>'Etios D'!O16</f>
        <v>2365.9</v>
      </c>
    </row>
    <row r="13" spans="1:14" ht="15.75">
      <c r="A13" s="1305"/>
      <c r="B13" s="1269" t="s">
        <v>30</v>
      </c>
      <c r="C13" s="1269"/>
      <c r="D13" s="1023">
        <f>'Etios D'!E17</f>
        <v>0</v>
      </c>
      <c r="E13" s="1023" t="str">
        <f>'Etios D'!F17</f>
        <v>-</v>
      </c>
      <c r="F13" s="1023">
        <f>'Etios D'!G17</f>
        <v>1762.5</v>
      </c>
      <c r="G13" s="1023">
        <f>'Etios D'!H17</f>
        <v>1762.5</v>
      </c>
      <c r="H13" s="1023">
        <f>'Etios D'!I17</f>
        <v>4460.3999999999996</v>
      </c>
      <c r="I13" s="1023">
        <f>'Etios D'!J17</f>
        <v>4879.5</v>
      </c>
      <c r="J13" s="1023">
        <f>'Etios D'!K17</f>
        <v>4128.3999999999996</v>
      </c>
      <c r="K13" s="1023">
        <f>'Etios D'!L17</f>
        <v>4460.3999999999996</v>
      </c>
      <c r="L13" s="1023">
        <f>'Etios D'!M17</f>
        <v>4128.3999999999996</v>
      </c>
      <c r="M13" s="1023">
        <f>'Etios D'!N17</f>
        <v>4879.5</v>
      </c>
      <c r="N13" s="1024">
        <f>'Etios D'!O17</f>
        <v>4460.3999999999996</v>
      </c>
    </row>
    <row r="14" spans="1:14" ht="15">
      <c r="A14" s="1206" t="e">
        <f>MRP!#REF!</f>
        <v>#REF!</v>
      </c>
      <c r="B14" s="1219"/>
      <c r="C14" s="1219"/>
      <c r="D14" s="936"/>
      <c r="E14" s="936"/>
      <c r="F14" s="936"/>
      <c r="G14" s="936"/>
      <c r="H14" s="936"/>
      <c r="I14" s="1218"/>
      <c r="J14" s="251"/>
      <c r="K14" s="251"/>
      <c r="L14" s="251"/>
      <c r="M14" s="251"/>
      <c r="N14" s="251"/>
    </row>
    <row r="15" spans="1:14" ht="15">
      <c r="A15" s="901" t="s">
        <v>573</v>
      </c>
      <c r="B15" s="1219"/>
      <c r="C15" s="1219"/>
      <c r="D15" s="1221"/>
      <c r="E15" s="1221"/>
      <c r="F15" s="1221"/>
      <c r="G15" s="1221"/>
      <c r="H15" s="1221"/>
      <c r="I15" s="1218"/>
      <c r="J15" s="251"/>
      <c r="K15" s="251"/>
      <c r="L15" s="251"/>
      <c r="M15" s="251"/>
      <c r="N15" s="251"/>
    </row>
    <row r="16" spans="1:14" ht="15">
      <c r="A16" s="1203" t="s">
        <v>643</v>
      </c>
      <c r="B16" s="1219"/>
      <c r="C16" s="1219"/>
      <c r="D16" s="1220"/>
      <c r="E16" s="1220"/>
      <c r="F16" s="1220"/>
      <c r="G16" s="1256"/>
      <c r="H16" s="1256"/>
      <c r="I16" s="251"/>
      <c r="J16" s="251"/>
      <c r="K16" s="251"/>
      <c r="L16" s="251"/>
      <c r="M16" s="251"/>
      <c r="N16" s="251"/>
    </row>
    <row r="17" spans="1:14" ht="15">
      <c r="A17" s="1161" t="s">
        <v>623</v>
      </c>
      <c r="B17" s="1219"/>
      <c r="C17" s="1219"/>
      <c r="D17" s="1221"/>
      <c r="E17" s="1221"/>
      <c r="F17" s="1221"/>
      <c r="G17" s="1221"/>
      <c r="H17" s="1221"/>
      <c r="I17" s="1218"/>
      <c r="J17" s="251"/>
      <c r="K17" s="251"/>
      <c r="L17" s="251"/>
      <c r="M17" s="251"/>
      <c r="N17" s="251"/>
    </row>
    <row r="18" spans="1:14" ht="15">
      <c r="A18" s="1207" t="s">
        <v>642</v>
      </c>
      <c r="B18" s="1219"/>
      <c r="C18" s="1219"/>
      <c r="D18" s="1220"/>
      <c r="E18" s="1220"/>
      <c r="F18" s="1220"/>
      <c r="G18" s="1256"/>
      <c r="H18" s="1256"/>
      <c r="I18" s="251"/>
      <c r="J18" s="251"/>
      <c r="K18" s="251"/>
      <c r="L18" s="251"/>
      <c r="M18" s="251"/>
      <c r="N18" s="251"/>
    </row>
  </sheetData>
  <mergeCells count="11">
    <mergeCell ref="A12:A13"/>
    <mergeCell ref="B12:C12"/>
    <mergeCell ref="B13:C13"/>
    <mergeCell ref="G16:H16"/>
    <mergeCell ref="G18:H18"/>
    <mergeCell ref="B1:H1"/>
    <mergeCell ref="A2:A3"/>
    <mergeCell ref="B2:B3"/>
    <mergeCell ref="C2:C3"/>
    <mergeCell ref="D2:N2"/>
    <mergeCell ref="B11:C1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2"/>
  <sheetViews>
    <sheetView workbookViewId="0">
      <selection sqref="A1:N22"/>
    </sheetView>
  </sheetViews>
  <sheetFormatPr defaultRowHeight="12.75"/>
  <sheetData>
    <row r="1" spans="1:14" ht="46.5">
      <c r="A1" s="1155"/>
      <c r="B1" s="1255" t="s">
        <v>611</v>
      </c>
      <c r="C1" s="1255"/>
      <c r="D1" s="1255"/>
      <c r="E1" s="1255"/>
      <c r="F1" s="1255"/>
      <c r="G1" s="1255"/>
      <c r="H1" s="1255"/>
      <c r="I1" s="1255"/>
      <c r="J1" s="1154" t="str">
        <f>'Dlr Category'!C4</f>
        <v>A++</v>
      </c>
      <c r="K1" s="1154" t="s">
        <v>596</v>
      </c>
      <c r="L1" s="1156"/>
      <c r="M1" s="1156"/>
      <c r="N1" s="1157"/>
    </row>
    <row r="2" spans="1:14" ht="15.75">
      <c r="A2" s="1296" t="s">
        <v>282</v>
      </c>
      <c r="B2" s="1289" t="s">
        <v>279</v>
      </c>
      <c r="C2" s="1289" t="s">
        <v>280</v>
      </c>
      <c r="D2" s="1291" t="s">
        <v>569</v>
      </c>
      <c r="E2" s="1292"/>
      <c r="F2" s="1292"/>
      <c r="G2" s="1292"/>
      <c r="H2" s="1292"/>
      <c r="I2" s="1292"/>
      <c r="J2" s="1292"/>
      <c r="K2" s="1292"/>
      <c r="L2" s="1292"/>
      <c r="M2" s="1292"/>
      <c r="N2" s="1293"/>
    </row>
    <row r="3" spans="1:14" ht="15.75">
      <c r="A3" s="1297"/>
      <c r="B3" s="1302"/>
      <c r="C3" s="1302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25" t="e">
        <f>VLOOKUP($B34,'Innova Crysta(P) AT'!$B$6:$C$16,2,0)</f>
        <v>#N/A</v>
      </c>
      <c r="B4" s="1026" t="e">
        <f>VLOOKUP($B34,'Innova Crysta(P) AT'!$B$6:$D$16,3,0)</f>
        <v>#N/A</v>
      </c>
      <c r="C4" s="1027" t="e">
        <f>VLOOKUP(A4,'Innova Crysta(P) AT'!$C:$E,3,0)</f>
        <v>#N/A</v>
      </c>
      <c r="D4" s="1028"/>
      <c r="E4" s="1028" t="s">
        <v>286</v>
      </c>
      <c r="F4" s="1028" t="s">
        <v>286</v>
      </c>
      <c r="G4" s="1028" t="s">
        <v>286</v>
      </c>
      <c r="H4" s="1028" t="s">
        <v>286</v>
      </c>
      <c r="I4" s="1028" t="s">
        <v>286</v>
      </c>
      <c r="J4" s="1028" t="s">
        <v>286</v>
      </c>
      <c r="K4" s="1028" t="s">
        <v>286</v>
      </c>
      <c r="L4" s="1028" t="s">
        <v>286</v>
      </c>
      <c r="M4" s="1028" t="s">
        <v>286</v>
      </c>
      <c r="N4" s="1029" t="s">
        <v>286</v>
      </c>
    </row>
    <row r="5" spans="1:14" ht="15.75">
      <c r="A5" s="1030" t="e">
        <f>VLOOKUP($B35,'Innova Crysta(P) AT'!$B$6:$C$16,2,0)</f>
        <v>#N/A</v>
      </c>
      <c r="B5" s="1031" t="e">
        <f>VLOOKUP($B35,'Innova Crysta(P) AT'!$B$6:$D$16,3,0)</f>
        <v>#N/A</v>
      </c>
      <c r="C5" s="1032" t="e">
        <f>VLOOKUP(A5,'Innova Crysta(P) AT'!$C:$E,3,0)</f>
        <v>#N/A</v>
      </c>
      <c r="D5" s="1033"/>
      <c r="E5" s="1033" t="s">
        <v>286</v>
      </c>
      <c r="F5" s="1033" t="s">
        <v>286</v>
      </c>
      <c r="G5" s="1033" t="s">
        <v>286</v>
      </c>
      <c r="H5" s="1033" t="s">
        <v>286</v>
      </c>
      <c r="I5" s="1033" t="s">
        <v>286</v>
      </c>
      <c r="J5" s="1033" t="s">
        <v>286</v>
      </c>
      <c r="K5" s="1033" t="s">
        <v>286</v>
      </c>
      <c r="L5" s="1033" t="s">
        <v>286</v>
      </c>
      <c r="M5" s="1033" t="s">
        <v>286</v>
      </c>
      <c r="N5" s="1034" t="s">
        <v>286</v>
      </c>
    </row>
    <row r="6" spans="1:14" ht="15.75">
      <c r="A6" s="1030" t="e">
        <f>VLOOKUP($B36,'Innova Crysta(P) AT'!$B$6:$C$16,2,0)</f>
        <v>#N/A</v>
      </c>
      <c r="B6" s="1031" t="e">
        <f>VLOOKUP($B36,'Innova Crysta(P) AT'!$B$6:$D$16,3,0)</f>
        <v>#N/A</v>
      </c>
      <c r="C6" s="1032" t="e">
        <f>VLOOKUP(A6,'Innova Crysta(P) AT'!$C:$E,3,0)</f>
        <v>#N/A</v>
      </c>
      <c r="D6" s="1033"/>
      <c r="E6" s="1033" t="s">
        <v>286</v>
      </c>
      <c r="F6" s="1033" t="s">
        <v>286</v>
      </c>
      <c r="G6" s="1033" t="s">
        <v>286</v>
      </c>
      <c r="H6" s="1033" t="s">
        <v>286</v>
      </c>
      <c r="I6" s="1033" t="s">
        <v>286</v>
      </c>
      <c r="J6" s="1033" t="s">
        <v>286</v>
      </c>
      <c r="K6" s="1033" t="s">
        <v>286</v>
      </c>
      <c r="L6" s="1033" t="s">
        <v>286</v>
      </c>
      <c r="M6" s="1033" t="s">
        <v>286</v>
      </c>
      <c r="N6" s="1034" t="s">
        <v>286</v>
      </c>
    </row>
    <row r="7" spans="1:14" ht="15.75">
      <c r="A7" s="1030" t="e">
        <f>VLOOKUP($B37,'Innova Crysta(P) AT'!$B$6:$C$16,2,0)</f>
        <v>#N/A</v>
      </c>
      <c r="B7" s="1031" t="e">
        <f>VLOOKUP($B37,'Innova Crysta(P) AT'!$B$6:$D$16,3,0)</f>
        <v>#N/A</v>
      </c>
      <c r="C7" s="1032" t="e">
        <f>VLOOKUP(A7,'Innova Crysta(P) AT'!$C:$E,3,0)</f>
        <v>#N/A</v>
      </c>
      <c r="D7" s="1033"/>
      <c r="E7" s="1033"/>
      <c r="F7" s="1033" t="s">
        <v>576</v>
      </c>
      <c r="G7" s="1033"/>
      <c r="H7" s="1033" t="s">
        <v>286</v>
      </c>
      <c r="I7" s="1033"/>
      <c r="J7" s="1033" t="s">
        <v>576</v>
      </c>
      <c r="K7" s="1033"/>
      <c r="L7" s="1033" t="s">
        <v>286</v>
      </c>
      <c r="M7" s="1033"/>
      <c r="N7" s="1034" t="s">
        <v>576</v>
      </c>
    </row>
    <row r="8" spans="1:14" ht="15.75">
      <c r="A8" s="1030" t="e">
        <f>VLOOKUP($B38,'Innova Crysta(P) AT'!$B$6:$C$16,2,0)</f>
        <v>#N/A</v>
      </c>
      <c r="B8" s="1031" t="e">
        <f>VLOOKUP($B38,'Innova Crysta(P) AT'!$B$6:$D$16,3,0)</f>
        <v>#N/A</v>
      </c>
      <c r="C8" s="1032" t="e">
        <f>VLOOKUP(A8,'Innova Crysta(P) AT'!$C:$E,3,0)</f>
        <v>#N/A</v>
      </c>
      <c r="D8" s="1033"/>
      <c r="E8" s="1033"/>
      <c r="F8" s="1033" t="s">
        <v>286</v>
      </c>
      <c r="G8" s="1033"/>
      <c r="H8" s="1033" t="s">
        <v>286</v>
      </c>
      <c r="I8" s="1033"/>
      <c r="J8" s="1033" t="s">
        <v>286</v>
      </c>
      <c r="K8" s="1033"/>
      <c r="L8" s="1033" t="s">
        <v>286</v>
      </c>
      <c r="M8" s="1033"/>
      <c r="N8" s="1034" t="s">
        <v>286</v>
      </c>
    </row>
    <row r="9" spans="1:14" ht="15.75">
      <c r="A9" s="1030" t="e">
        <f>VLOOKUP($B39,'Innova Crysta(P) AT'!$B$6:$C$16,2,0)</f>
        <v>#N/A</v>
      </c>
      <c r="B9" s="1031" t="e">
        <f>VLOOKUP($B39,'Innova Crysta(P) AT'!$B$6:$D$16,3,0)</f>
        <v>#N/A</v>
      </c>
      <c r="C9" s="1032" t="e">
        <f>VLOOKUP(A9,'Innova Crysta(P) AT'!$C:$E,3,0)</f>
        <v>#N/A</v>
      </c>
      <c r="D9" s="1033"/>
      <c r="E9" s="1033"/>
      <c r="F9" s="1033"/>
      <c r="G9" s="1033"/>
      <c r="H9" s="1033" t="s">
        <v>576</v>
      </c>
      <c r="I9" s="1033"/>
      <c r="J9" s="1033"/>
      <c r="K9" s="1033"/>
      <c r="L9" s="1033" t="s">
        <v>576</v>
      </c>
      <c r="M9" s="1033"/>
      <c r="N9" s="1034"/>
    </row>
    <row r="10" spans="1:14" ht="15.75">
      <c r="A10" s="1030" t="e">
        <f>VLOOKUP($B40,'Innova Crysta(P) AT'!$B$6:$C$16,2,0)</f>
        <v>#N/A</v>
      </c>
      <c r="B10" s="1031" t="e">
        <f>VLOOKUP($B40,'Innova Crysta(P) AT'!$B$6:$D$16,3,0)</f>
        <v>#N/A</v>
      </c>
      <c r="C10" s="1032" t="e">
        <f>VLOOKUP(A10,'Innova Crysta(P) AT'!$C:$E,3,0)</f>
        <v>#N/A</v>
      </c>
      <c r="D10" s="1033"/>
      <c r="E10" s="1033"/>
      <c r="F10" s="1033"/>
      <c r="G10" s="1033"/>
      <c r="H10" s="1033" t="s">
        <v>286</v>
      </c>
      <c r="I10" s="1033"/>
      <c r="J10" s="1033"/>
      <c r="K10" s="1033"/>
      <c r="L10" s="1033" t="s">
        <v>286</v>
      </c>
      <c r="M10" s="1033"/>
      <c r="N10" s="1034"/>
    </row>
    <row r="11" spans="1:14" ht="15.75">
      <c r="A11" s="1030" t="e">
        <f>VLOOKUP($B42,'Innova Crysta(P) AT'!$B$6:$C$16,2,0)</f>
        <v>#N/A</v>
      </c>
      <c r="B11" s="1031" t="e">
        <f>VLOOKUP($B42,'Innova Crysta(P) AT'!$B$6:$D$16,3,0)</f>
        <v>#N/A</v>
      </c>
      <c r="C11" s="1032" t="e">
        <f>VLOOKUP(A11,'Innova Crysta(P) AT'!$C:$E,3,0)</f>
        <v>#N/A</v>
      </c>
      <c r="D11" s="1033"/>
      <c r="E11" s="1033"/>
      <c r="F11" s="1033"/>
      <c r="G11" s="1033"/>
      <c r="H11" s="1033" t="s">
        <v>286</v>
      </c>
      <c r="I11" s="1033"/>
      <c r="J11" s="1033"/>
      <c r="K11" s="1033"/>
      <c r="L11" s="1033" t="s">
        <v>286</v>
      </c>
      <c r="M11" s="1033"/>
      <c r="N11" s="1034"/>
    </row>
    <row r="12" spans="1:14" ht="15.75">
      <c r="A12" s="1030" t="e">
        <f>VLOOKUP($B43,'Innova Crysta(P) AT'!$B$6:$C$16,2,0)</f>
        <v>#N/A</v>
      </c>
      <c r="B12" s="1031" t="e">
        <f>VLOOKUP($B43,'Innova Crysta(P) AT'!$B$6:$D$16,3,0)</f>
        <v>#N/A</v>
      </c>
      <c r="C12" s="1032" t="e">
        <f>VLOOKUP(A12,'Innova Crysta(P) AT'!$C:$E,3,0)</f>
        <v>#N/A</v>
      </c>
      <c r="D12" s="1033"/>
      <c r="E12" s="1033"/>
      <c r="F12" s="1033"/>
      <c r="G12" s="1033"/>
      <c r="H12" s="1033" t="s">
        <v>286</v>
      </c>
      <c r="I12" s="1033"/>
      <c r="J12" s="1033"/>
      <c r="K12" s="1033"/>
      <c r="L12" s="1033" t="s">
        <v>286</v>
      </c>
      <c r="M12" s="1033"/>
      <c r="N12" s="1034"/>
    </row>
    <row r="13" spans="1:14" ht="15.75">
      <c r="A13" s="1030" t="e">
        <f>VLOOKUP($B44,'Innova Crysta(P) AT'!$B$6:$C$16,2,0)</f>
        <v>#N/A</v>
      </c>
      <c r="B13" s="1031" t="e">
        <f>VLOOKUP($B44,'Innova Crysta(P) AT'!$B$6:$D$16,3,0)</f>
        <v>#N/A</v>
      </c>
      <c r="C13" s="1032" t="e">
        <f>VLOOKUP(A13,'Innova Crysta(P) AT'!$C:$E,3,0)</f>
        <v>#N/A</v>
      </c>
      <c r="D13" s="1033"/>
      <c r="E13" s="1033"/>
      <c r="F13" s="1033"/>
      <c r="G13" s="1033"/>
      <c r="H13" s="1033"/>
      <c r="I13" s="1033"/>
      <c r="J13" s="1033"/>
      <c r="K13" s="1033"/>
      <c r="L13" s="1033"/>
      <c r="M13" s="1033"/>
      <c r="N13" s="1034" t="s">
        <v>286</v>
      </c>
    </row>
    <row r="14" spans="1:14" ht="15.75">
      <c r="A14" s="1035" t="e">
        <f>VLOOKUP($B45,'Innova Crysta(P) AT'!$B$6:$C$16,2,0)</f>
        <v>#N/A</v>
      </c>
      <c r="B14" s="1036" t="e">
        <f>VLOOKUP($B45,'Innova Crysta(P) AT'!$B$6:$D$16,3,0)</f>
        <v>#N/A</v>
      </c>
      <c r="C14" s="1037" t="e">
        <f>VLOOKUP(A14,'Innova Crysta(P) AT'!$C:$E,3,0)</f>
        <v>#N/A</v>
      </c>
      <c r="D14" s="1038"/>
      <c r="E14" s="1038"/>
      <c r="F14" s="1038"/>
      <c r="G14" s="1038"/>
      <c r="H14" s="1038"/>
      <c r="I14" s="1038"/>
      <c r="J14" s="1038"/>
      <c r="K14" s="1038"/>
      <c r="L14" s="1038" t="s">
        <v>286</v>
      </c>
      <c r="M14" s="1038"/>
      <c r="N14" s="1039"/>
    </row>
    <row r="15" spans="1:14" ht="97.5">
      <c r="A15" s="633" t="s">
        <v>289</v>
      </c>
      <c r="B15" s="1303" t="s">
        <v>290</v>
      </c>
      <c r="C15" s="1304"/>
      <c r="D15" s="1040">
        <f>'Innova Crysta(P) AT'!E18</f>
        <v>0</v>
      </c>
      <c r="E15" s="1040">
        <f>'Innova Crysta(P) AT'!F18</f>
        <v>0</v>
      </c>
      <c r="F15" s="1040">
        <f>'Innova Crysta(P) AT'!G18</f>
        <v>2278.5</v>
      </c>
      <c r="G15" s="1040">
        <f>'Innova Crysta(P) AT'!H18</f>
        <v>4118.5</v>
      </c>
      <c r="H15" s="1040">
        <f>'Innova Crysta(P) AT'!I18</f>
        <v>2278.5</v>
      </c>
      <c r="I15" s="1040">
        <f>'Innova Crysta(P) AT'!J18</f>
        <v>7135</v>
      </c>
      <c r="J15" s="1040">
        <f>'Innova Crysta(P) AT'!K18</f>
        <v>2278.5</v>
      </c>
      <c r="K15" s="1040">
        <f>'Innova Crysta(P) AT'!L18</f>
        <v>4118.5</v>
      </c>
      <c r="L15" s="1040">
        <f>'Innova Crysta(P) AT'!M18</f>
        <v>2278.5</v>
      </c>
      <c r="M15" s="1040">
        <f>'Innova Crysta(P) AT'!N18</f>
        <v>9530.5</v>
      </c>
      <c r="N15" s="1041">
        <f>'Innova Crysta(P) AT'!O18</f>
        <v>2278.5</v>
      </c>
    </row>
    <row r="16" spans="1:14" ht="15.75">
      <c r="A16" s="1266" t="s">
        <v>647</v>
      </c>
      <c r="B16" s="1306" t="s">
        <v>150</v>
      </c>
      <c r="C16" s="1307"/>
      <c r="D16" s="1042">
        <f>'Innova Crysta(P) AT'!E20</f>
        <v>0</v>
      </c>
      <c r="E16" s="1042" t="str">
        <f>'Innova Crysta(P) AT'!F20</f>
        <v>Free</v>
      </c>
      <c r="F16" s="1042" t="str">
        <f>'Innova Crysta(P) AT'!G20</f>
        <v>Free</v>
      </c>
      <c r="G16" s="1043" t="str">
        <f>'Innova Crysta(P) AT'!H20</f>
        <v>Free</v>
      </c>
      <c r="H16" s="1043">
        <f>'Innova Crysta(P) AT'!I20</f>
        <v>2678.6</v>
      </c>
      <c r="I16" s="1043">
        <f>'Innova Crysta(P) AT'!J20</f>
        <v>3138.7999999999997</v>
      </c>
      <c r="J16" s="1043">
        <f>'Innova Crysta(P) AT'!K20</f>
        <v>2678.6</v>
      </c>
      <c r="K16" s="1043">
        <f>'Innova Crysta(P) AT'!L20</f>
        <v>2678.6</v>
      </c>
      <c r="L16" s="1043">
        <f>'Innova Crysta(P) AT'!M20</f>
        <v>2678.6</v>
      </c>
      <c r="M16" s="1043">
        <f>'Innova Crysta(P) AT'!N20</f>
        <v>3138.7999999999997</v>
      </c>
      <c r="N16" s="1044">
        <f>'Innova Crysta(P) AT'!O20</f>
        <v>2678.6</v>
      </c>
    </row>
    <row r="17" spans="1:14" ht="15.75">
      <c r="A17" s="1305"/>
      <c r="B17" s="1308" t="s">
        <v>30</v>
      </c>
      <c r="C17" s="1309"/>
      <c r="D17" s="1023">
        <f>'Innova Crysta(P) AT'!E22</f>
        <v>0</v>
      </c>
      <c r="E17" s="1023" t="str">
        <f>'Innova Crysta(P) AT'!F22</f>
        <v>-</v>
      </c>
      <c r="F17" s="1023">
        <f>'Innova Crysta(P) AT'!G22</f>
        <v>2278.5</v>
      </c>
      <c r="G17" s="1023">
        <f>'Innova Crysta(P) AT'!H22</f>
        <v>4118.5</v>
      </c>
      <c r="H17" s="1023">
        <f>'Innova Crysta(P) AT'!I22</f>
        <v>4957.1000000000004</v>
      </c>
      <c r="I17" s="1023">
        <f>'Innova Crysta(P) AT'!J22</f>
        <v>10273.799999999999</v>
      </c>
      <c r="J17" s="1023">
        <f>'Innova Crysta(P) AT'!K22</f>
        <v>4957.1000000000004</v>
      </c>
      <c r="K17" s="1023">
        <f>'Innova Crysta(P) AT'!L22</f>
        <v>6797.1</v>
      </c>
      <c r="L17" s="1023">
        <f>'Innova Crysta(P) AT'!M22</f>
        <v>4957.1000000000004</v>
      </c>
      <c r="M17" s="1023">
        <f>'Innova Crysta(P) AT'!N22</f>
        <v>12669.3</v>
      </c>
      <c r="N17" s="1024">
        <f>'Innova Crysta(P) AT'!O22</f>
        <v>4957.1000000000004</v>
      </c>
    </row>
    <row r="18" spans="1:14" ht="15">
      <c r="A18" s="1204" t="str">
        <f>MRP!$A$162</f>
        <v>Price applicable from 1st Oct 2019 [All prices are inclusive of Tax]</v>
      </c>
      <c r="B18" s="1217"/>
      <c r="C18" s="1217"/>
      <c r="D18" s="677"/>
      <c r="E18" s="677"/>
      <c r="F18" s="677"/>
      <c r="G18" s="677"/>
      <c r="H18" s="861"/>
      <c r="I18" s="861"/>
      <c r="J18" s="861"/>
      <c r="K18" s="861"/>
      <c r="L18" s="861"/>
      <c r="M18" s="861"/>
      <c r="N18" s="862"/>
    </row>
    <row r="19" spans="1:14" ht="15">
      <c r="A19" s="901" t="s">
        <v>573</v>
      </c>
      <c r="B19" s="1217"/>
      <c r="C19" s="1217"/>
      <c r="D19" s="677"/>
      <c r="E19" s="677"/>
      <c r="F19" s="677"/>
      <c r="G19" s="677"/>
      <c r="H19" s="861"/>
      <c r="I19" s="861"/>
      <c r="J19" s="861"/>
      <c r="K19" s="861"/>
      <c r="L19" s="861"/>
      <c r="M19" s="861"/>
      <c r="N19" s="862"/>
    </row>
    <row r="20" spans="1:14" ht="15">
      <c r="A20" s="1203" t="s">
        <v>643</v>
      </c>
      <c r="B20" s="902"/>
      <c r="C20" s="902"/>
      <c r="D20" s="903"/>
      <c r="E20" s="677"/>
      <c r="F20" s="677"/>
      <c r="G20" s="677"/>
      <c r="H20" s="861"/>
      <c r="I20" s="861"/>
      <c r="J20" s="861"/>
      <c r="K20" s="861"/>
      <c r="L20" s="861"/>
      <c r="M20" s="861"/>
      <c r="N20" s="862"/>
    </row>
    <row r="21" spans="1:14" ht="15">
      <c r="A21" s="1161" t="s">
        <v>623</v>
      </c>
      <c r="B21" s="902"/>
      <c r="C21" s="902"/>
      <c r="D21" s="903"/>
      <c r="E21" s="677"/>
      <c r="F21" s="677"/>
      <c r="G21" s="677"/>
      <c r="H21" s="861"/>
      <c r="I21" s="861"/>
      <c r="J21" s="861"/>
      <c r="K21" s="861"/>
      <c r="L21" s="861"/>
      <c r="M21" s="861"/>
      <c r="N21" s="862"/>
    </row>
    <row r="22" spans="1:14" ht="15">
      <c r="A22" s="1207" t="s">
        <v>642</v>
      </c>
      <c r="B22" s="902"/>
      <c r="C22" s="902"/>
      <c r="D22" s="903"/>
      <c r="E22" s="677"/>
      <c r="F22" s="677"/>
      <c r="G22" s="677"/>
      <c r="H22" s="861"/>
      <c r="I22" s="861"/>
      <c r="J22" s="861"/>
      <c r="K22" s="861"/>
      <c r="L22" s="861"/>
      <c r="M22" s="861"/>
      <c r="N22" s="862"/>
    </row>
  </sheetData>
  <mergeCells count="9">
    <mergeCell ref="A16:A17"/>
    <mergeCell ref="B16:C16"/>
    <mergeCell ref="B17:C17"/>
    <mergeCell ref="B1:I1"/>
    <mergeCell ref="A2:A3"/>
    <mergeCell ref="B2:B3"/>
    <mergeCell ref="C2:C3"/>
    <mergeCell ref="D2:N2"/>
    <mergeCell ref="B15:C15"/>
  </mergeCells>
  <conditionalFormatting sqref="D2">
    <cfRule type="cellIs" dxfId="231" priority="22" operator="equal">
      <formula>#REF!</formula>
    </cfRule>
    <cfRule type="cellIs" dxfId="230" priority="23" operator="equal">
      <formula>#REF!</formula>
    </cfRule>
    <cfRule type="containsText" dxfId="229" priority="24" operator="containsText" text="B">
      <formula>NOT(ISERROR(SEARCH("B",D2)))</formula>
    </cfRule>
  </conditionalFormatting>
  <conditionalFormatting sqref="C2">
    <cfRule type="cellIs" dxfId="228" priority="13" operator="equal">
      <formula>#REF!</formula>
    </cfRule>
    <cfRule type="cellIs" dxfId="227" priority="14" operator="equal">
      <formula>#REF!</formula>
    </cfRule>
    <cfRule type="containsText" dxfId="226" priority="15" operator="containsText" text="B">
      <formula>NOT(ISERROR(SEARCH("B",C2)))</formula>
    </cfRule>
  </conditionalFormatting>
  <conditionalFormatting sqref="A2">
    <cfRule type="cellIs" dxfId="225" priority="19" operator="equal">
      <formula>#REF!</formula>
    </cfRule>
    <cfRule type="cellIs" dxfId="224" priority="20" operator="equal">
      <formula>#REF!</formula>
    </cfRule>
    <cfRule type="containsText" dxfId="223" priority="21" operator="containsText" text="B">
      <formula>NOT(ISERROR(SEARCH("B",A2)))</formula>
    </cfRule>
  </conditionalFormatting>
  <conditionalFormatting sqref="B2">
    <cfRule type="cellIs" dxfId="222" priority="16" operator="equal">
      <formula>#REF!</formula>
    </cfRule>
    <cfRule type="cellIs" dxfId="221" priority="17" operator="equal">
      <formula>#REF!</formula>
    </cfRule>
    <cfRule type="containsText" dxfId="220" priority="18" operator="containsText" text="B">
      <formula>NOT(ISERROR(SEARCH("B",B2)))</formula>
    </cfRule>
  </conditionalFormatting>
  <conditionalFormatting sqref="G3 J3 M3">
    <cfRule type="cellIs" dxfId="219" priority="1" operator="equal">
      <formula>#REF!</formula>
    </cfRule>
    <cfRule type="cellIs" dxfId="218" priority="2" operator="equal">
      <formula>#REF!</formula>
    </cfRule>
    <cfRule type="containsText" dxfId="217" priority="3" operator="containsText" text="B">
      <formula>NOT(ISERROR(SEARCH("B",G3)))</formula>
    </cfRule>
  </conditionalFormatting>
  <conditionalFormatting sqref="D3">
    <cfRule type="cellIs" dxfId="216" priority="10" operator="equal">
      <formula>#REF!</formula>
    </cfRule>
    <cfRule type="cellIs" dxfId="215" priority="11" operator="equal">
      <formula>#REF!</formula>
    </cfRule>
    <cfRule type="containsText" dxfId="214" priority="12" operator="containsText" text="B">
      <formula>NOT(ISERROR(SEARCH("B",D3)))</formula>
    </cfRule>
  </conditionalFormatting>
  <conditionalFormatting sqref="E3 H3 K3 N3">
    <cfRule type="cellIs" dxfId="213" priority="7" operator="equal">
      <formula>#REF!</formula>
    </cfRule>
    <cfRule type="cellIs" dxfId="212" priority="8" operator="equal">
      <formula>#REF!</formula>
    </cfRule>
    <cfRule type="containsText" dxfId="211" priority="9" operator="containsText" text="B">
      <formula>NOT(ISERROR(SEARCH("B",E3)))</formula>
    </cfRule>
  </conditionalFormatting>
  <conditionalFormatting sqref="F3 I3 L3">
    <cfRule type="cellIs" dxfId="210" priority="4" operator="equal">
      <formula>#REF!</formula>
    </cfRule>
    <cfRule type="cellIs" dxfId="209" priority="5" operator="equal">
      <formula>#REF!</formula>
    </cfRule>
    <cfRule type="containsText" dxfId="208" priority="6" operator="containsText" text="B">
      <formula>NOT(ISERROR(SEARCH("B",F3)))</formula>
    </cfRule>
  </conditionalFormatting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2"/>
  <sheetViews>
    <sheetView workbookViewId="0">
      <selection sqref="A1:N22"/>
    </sheetView>
  </sheetViews>
  <sheetFormatPr defaultRowHeight="12.75"/>
  <sheetData>
    <row r="1" spans="1:14" ht="46.5">
      <c r="A1" s="1155"/>
      <c r="B1" s="1255" t="s">
        <v>611</v>
      </c>
      <c r="C1" s="1255"/>
      <c r="D1" s="1255"/>
      <c r="E1" s="1255"/>
      <c r="F1" s="1255"/>
      <c r="G1" s="1255"/>
      <c r="H1" s="1255"/>
      <c r="I1" s="1255"/>
      <c r="J1" s="1154" t="str">
        <f>'Dlr Category'!C4</f>
        <v>A++</v>
      </c>
      <c r="K1" s="1154" t="s">
        <v>596</v>
      </c>
      <c r="L1" s="1156"/>
      <c r="M1" s="1156"/>
      <c r="N1" s="1157"/>
    </row>
    <row r="2" spans="1:14" ht="15.75">
      <c r="A2" s="1296" t="s">
        <v>282</v>
      </c>
      <c r="B2" s="1289" t="s">
        <v>279</v>
      </c>
      <c r="C2" s="1289" t="s">
        <v>280</v>
      </c>
      <c r="D2" s="1291" t="s">
        <v>569</v>
      </c>
      <c r="E2" s="1292"/>
      <c r="F2" s="1292"/>
      <c r="G2" s="1292"/>
      <c r="H2" s="1292"/>
      <c r="I2" s="1292"/>
      <c r="J2" s="1292"/>
      <c r="K2" s="1292"/>
      <c r="L2" s="1292"/>
      <c r="M2" s="1292"/>
      <c r="N2" s="1293"/>
    </row>
    <row r="3" spans="1:14" ht="15.75">
      <c r="A3" s="1297"/>
      <c r="B3" s="1302"/>
      <c r="C3" s="1302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25" t="e">
        <f>VLOOKUP($B34,'Innova Crysta(P) AT'!$B$6:$C$16,2,0)</f>
        <v>#N/A</v>
      </c>
      <c r="B4" s="1026" t="e">
        <f>VLOOKUP($B34,'Innova Crysta(P) AT'!$B$6:$D$16,3,0)</f>
        <v>#N/A</v>
      </c>
      <c r="C4" s="1027" t="e">
        <f>VLOOKUP(A4,'Innova Crysta(P) AT'!$C:$E,3,0)</f>
        <v>#N/A</v>
      </c>
      <c r="D4" s="1028"/>
      <c r="E4" s="1028" t="s">
        <v>286</v>
      </c>
      <c r="F4" s="1028" t="s">
        <v>286</v>
      </c>
      <c r="G4" s="1028" t="s">
        <v>286</v>
      </c>
      <c r="H4" s="1028" t="s">
        <v>286</v>
      </c>
      <c r="I4" s="1028" t="s">
        <v>286</v>
      </c>
      <c r="J4" s="1028" t="s">
        <v>286</v>
      </c>
      <c r="K4" s="1028" t="s">
        <v>286</v>
      </c>
      <c r="L4" s="1028" t="s">
        <v>286</v>
      </c>
      <c r="M4" s="1028" t="s">
        <v>286</v>
      </c>
      <c r="N4" s="1029" t="s">
        <v>286</v>
      </c>
    </row>
    <row r="5" spans="1:14" ht="15.75">
      <c r="A5" s="1030" t="e">
        <f>VLOOKUP($B35,'Innova Crysta(P) AT'!$B$6:$C$16,2,0)</f>
        <v>#N/A</v>
      </c>
      <c r="B5" s="1031" t="e">
        <f>VLOOKUP($B35,'Innova Crysta(P) AT'!$B$6:$D$16,3,0)</f>
        <v>#N/A</v>
      </c>
      <c r="C5" s="1032" t="e">
        <f>VLOOKUP(A5,'Innova Crysta(P) AT'!$C:$E,3,0)</f>
        <v>#N/A</v>
      </c>
      <c r="D5" s="1033"/>
      <c r="E5" s="1033" t="s">
        <v>286</v>
      </c>
      <c r="F5" s="1033" t="s">
        <v>286</v>
      </c>
      <c r="G5" s="1033" t="s">
        <v>286</v>
      </c>
      <c r="H5" s="1033" t="s">
        <v>286</v>
      </c>
      <c r="I5" s="1033" t="s">
        <v>286</v>
      </c>
      <c r="J5" s="1033" t="s">
        <v>286</v>
      </c>
      <c r="K5" s="1033" t="s">
        <v>286</v>
      </c>
      <c r="L5" s="1033" t="s">
        <v>286</v>
      </c>
      <c r="M5" s="1033" t="s">
        <v>286</v>
      </c>
      <c r="N5" s="1034" t="s">
        <v>286</v>
      </c>
    </row>
    <row r="6" spans="1:14" ht="15.75">
      <c r="A6" s="1030" t="e">
        <f>VLOOKUP($B36,'Innova Crysta(P) AT'!$B$6:$C$16,2,0)</f>
        <v>#N/A</v>
      </c>
      <c r="B6" s="1031" t="e">
        <f>VLOOKUP($B36,'Innova Crysta(P) AT'!$B$6:$D$16,3,0)</f>
        <v>#N/A</v>
      </c>
      <c r="C6" s="1032" t="e">
        <f>VLOOKUP(A6,'Innova Crysta(P) AT'!$C:$E,3,0)</f>
        <v>#N/A</v>
      </c>
      <c r="D6" s="1033"/>
      <c r="E6" s="1033" t="s">
        <v>286</v>
      </c>
      <c r="F6" s="1033" t="s">
        <v>286</v>
      </c>
      <c r="G6" s="1033" t="s">
        <v>286</v>
      </c>
      <c r="H6" s="1033" t="s">
        <v>286</v>
      </c>
      <c r="I6" s="1033" t="s">
        <v>286</v>
      </c>
      <c r="J6" s="1033" t="s">
        <v>286</v>
      </c>
      <c r="K6" s="1033" t="s">
        <v>286</v>
      </c>
      <c r="L6" s="1033" t="s">
        <v>286</v>
      </c>
      <c r="M6" s="1033" t="s">
        <v>286</v>
      </c>
      <c r="N6" s="1034" t="s">
        <v>286</v>
      </c>
    </row>
    <row r="7" spans="1:14" ht="15.75">
      <c r="A7" s="1030" t="e">
        <f>VLOOKUP($B37,'Innova Crysta(P) AT'!$B$6:$C$16,2,0)</f>
        <v>#N/A</v>
      </c>
      <c r="B7" s="1031" t="e">
        <f>VLOOKUP($B37,'Innova Crysta(P) AT'!$B$6:$D$16,3,0)</f>
        <v>#N/A</v>
      </c>
      <c r="C7" s="1032" t="e">
        <f>VLOOKUP(A7,'Innova Crysta(P) AT'!$C:$E,3,0)</f>
        <v>#N/A</v>
      </c>
      <c r="D7" s="1033"/>
      <c r="E7" s="1033"/>
      <c r="F7" s="1033" t="s">
        <v>576</v>
      </c>
      <c r="G7" s="1033"/>
      <c r="H7" s="1033" t="s">
        <v>286</v>
      </c>
      <c r="I7" s="1033"/>
      <c r="J7" s="1033" t="s">
        <v>576</v>
      </c>
      <c r="K7" s="1033"/>
      <c r="L7" s="1033" t="s">
        <v>286</v>
      </c>
      <c r="M7" s="1033"/>
      <c r="N7" s="1034" t="s">
        <v>576</v>
      </c>
    </row>
    <row r="8" spans="1:14" ht="15.75">
      <c r="A8" s="1030" t="e">
        <f>VLOOKUP($B38,'Innova Crysta(P) AT'!$B$6:$C$16,2,0)</f>
        <v>#N/A</v>
      </c>
      <c r="B8" s="1031" t="e">
        <f>VLOOKUP($B38,'Innova Crysta(P) AT'!$B$6:$D$16,3,0)</f>
        <v>#N/A</v>
      </c>
      <c r="C8" s="1032" t="e">
        <f>VLOOKUP(A8,'Innova Crysta(P) AT'!$C:$E,3,0)</f>
        <v>#N/A</v>
      </c>
      <c r="D8" s="1033"/>
      <c r="E8" s="1033"/>
      <c r="F8" s="1033" t="s">
        <v>286</v>
      </c>
      <c r="G8" s="1033"/>
      <c r="H8" s="1033" t="s">
        <v>286</v>
      </c>
      <c r="I8" s="1033"/>
      <c r="J8" s="1033" t="s">
        <v>286</v>
      </c>
      <c r="K8" s="1033"/>
      <c r="L8" s="1033" t="s">
        <v>286</v>
      </c>
      <c r="M8" s="1033"/>
      <c r="N8" s="1034" t="s">
        <v>286</v>
      </c>
    </row>
    <row r="9" spans="1:14" ht="15.75">
      <c r="A9" s="1030" t="e">
        <f>VLOOKUP($B39,'Innova Crysta(P) AT'!$B$6:$C$16,2,0)</f>
        <v>#N/A</v>
      </c>
      <c r="B9" s="1031" t="e">
        <f>VLOOKUP($B39,'Innova Crysta(P) AT'!$B$6:$D$16,3,0)</f>
        <v>#N/A</v>
      </c>
      <c r="C9" s="1032" t="e">
        <f>VLOOKUP(A9,'Innova Crysta(P) AT'!$C:$E,3,0)</f>
        <v>#N/A</v>
      </c>
      <c r="D9" s="1033"/>
      <c r="E9" s="1033"/>
      <c r="F9" s="1033"/>
      <c r="G9" s="1033"/>
      <c r="H9" s="1033" t="s">
        <v>576</v>
      </c>
      <c r="I9" s="1033"/>
      <c r="J9" s="1033"/>
      <c r="K9" s="1033"/>
      <c r="L9" s="1033" t="s">
        <v>576</v>
      </c>
      <c r="M9" s="1033"/>
      <c r="N9" s="1034"/>
    </row>
    <row r="10" spans="1:14" ht="15.75">
      <c r="A10" s="1030" t="e">
        <f>VLOOKUP($B40,'Innova Crysta(P) AT'!$B$6:$C$16,2,0)</f>
        <v>#N/A</v>
      </c>
      <c r="B10" s="1031" t="e">
        <f>VLOOKUP($B40,'Innova Crysta(P) AT'!$B$6:$D$16,3,0)</f>
        <v>#N/A</v>
      </c>
      <c r="C10" s="1032" t="e">
        <f>VLOOKUP(A10,'Innova Crysta(P) AT'!$C:$E,3,0)</f>
        <v>#N/A</v>
      </c>
      <c r="D10" s="1033"/>
      <c r="E10" s="1033"/>
      <c r="F10" s="1033"/>
      <c r="G10" s="1033"/>
      <c r="H10" s="1033" t="s">
        <v>286</v>
      </c>
      <c r="I10" s="1033"/>
      <c r="J10" s="1033"/>
      <c r="K10" s="1033"/>
      <c r="L10" s="1033" t="s">
        <v>286</v>
      </c>
      <c r="M10" s="1033"/>
      <c r="N10" s="1034"/>
    </row>
    <row r="11" spans="1:14" ht="15.75">
      <c r="A11" s="1030" t="e">
        <f>VLOOKUP($B42,'Innova Crysta(P) AT'!$B$6:$C$16,2,0)</f>
        <v>#N/A</v>
      </c>
      <c r="B11" s="1031" t="e">
        <f>VLOOKUP($B42,'Innova Crysta(P) AT'!$B$6:$D$16,3,0)</f>
        <v>#N/A</v>
      </c>
      <c r="C11" s="1032" t="e">
        <f>VLOOKUP(A11,'Innova Crysta(P) AT'!$C:$E,3,0)</f>
        <v>#N/A</v>
      </c>
      <c r="D11" s="1033"/>
      <c r="E11" s="1033"/>
      <c r="F11" s="1033"/>
      <c r="G11" s="1033"/>
      <c r="H11" s="1033" t="s">
        <v>286</v>
      </c>
      <c r="I11" s="1033"/>
      <c r="J11" s="1033"/>
      <c r="K11" s="1033"/>
      <c r="L11" s="1033" t="s">
        <v>286</v>
      </c>
      <c r="M11" s="1033"/>
      <c r="N11" s="1034"/>
    </row>
    <row r="12" spans="1:14" ht="15.75">
      <c r="A12" s="1030" t="e">
        <f>VLOOKUP($B43,'Innova Crysta(P) AT'!$B$6:$C$16,2,0)</f>
        <v>#N/A</v>
      </c>
      <c r="B12" s="1031" t="e">
        <f>VLOOKUP($B43,'Innova Crysta(P) AT'!$B$6:$D$16,3,0)</f>
        <v>#N/A</v>
      </c>
      <c r="C12" s="1032" t="e">
        <f>VLOOKUP(A12,'Innova Crysta(P) AT'!$C:$E,3,0)</f>
        <v>#N/A</v>
      </c>
      <c r="D12" s="1033"/>
      <c r="E12" s="1033"/>
      <c r="F12" s="1033"/>
      <c r="G12" s="1033"/>
      <c r="H12" s="1033" t="s">
        <v>286</v>
      </c>
      <c r="I12" s="1033"/>
      <c r="J12" s="1033"/>
      <c r="K12" s="1033"/>
      <c r="L12" s="1033" t="s">
        <v>286</v>
      </c>
      <c r="M12" s="1033"/>
      <c r="N12" s="1034"/>
    </row>
    <row r="13" spans="1:14" ht="15.75">
      <c r="A13" s="1030" t="e">
        <f>VLOOKUP($B44,'Innova Crysta(P) AT'!$B$6:$C$16,2,0)</f>
        <v>#N/A</v>
      </c>
      <c r="B13" s="1031" t="e">
        <f>VLOOKUP($B44,'Innova Crysta(P) AT'!$B$6:$D$16,3,0)</f>
        <v>#N/A</v>
      </c>
      <c r="C13" s="1032" t="e">
        <f>VLOOKUP(A13,'Innova Crysta(P) AT'!$C:$E,3,0)</f>
        <v>#N/A</v>
      </c>
      <c r="D13" s="1033"/>
      <c r="E13" s="1033"/>
      <c r="F13" s="1033"/>
      <c r="G13" s="1033"/>
      <c r="H13" s="1033"/>
      <c r="I13" s="1033"/>
      <c r="J13" s="1033"/>
      <c r="K13" s="1033"/>
      <c r="L13" s="1033"/>
      <c r="M13" s="1033"/>
      <c r="N13" s="1034" t="s">
        <v>286</v>
      </c>
    </row>
    <row r="14" spans="1:14" ht="15.75">
      <c r="A14" s="1035" t="e">
        <f>VLOOKUP($B45,'Innova Crysta(P) AT'!$B$6:$C$16,2,0)</f>
        <v>#N/A</v>
      </c>
      <c r="B14" s="1036" t="e">
        <f>VLOOKUP($B45,'Innova Crysta(P) AT'!$B$6:$D$16,3,0)</f>
        <v>#N/A</v>
      </c>
      <c r="C14" s="1037" t="e">
        <f>VLOOKUP(A14,'Innova Crysta(P) AT'!$C:$E,3,0)</f>
        <v>#N/A</v>
      </c>
      <c r="D14" s="1038"/>
      <c r="E14" s="1038"/>
      <c r="F14" s="1038"/>
      <c r="G14" s="1038"/>
      <c r="H14" s="1038"/>
      <c r="I14" s="1038"/>
      <c r="J14" s="1038"/>
      <c r="K14" s="1038"/>
      <c r="L14" s="1038" t="s">
        <v>286</v>
      </c>
      <c r="M14" s="1038"/>
      <c r="N14" s="1039"/>
    </row>
    <row r="15" spans="1:14" ht="97.5">
      <c r="A15" s="633" t="s">
        <v>289</v>
      </c>
      <c r="B15" s="1303" t="s">
        <v>290</v>
      </c>
      <c r="C15" s="1304"/>
      <c r="D15" s="1040">
        <f>'Innova Crysta(P) AT'!E18</f>
        <v>0</v>
      </c>
      <c r="E15" s="1040">
        <f>'Innova Crysta(P) AT'!F18</f>
        <v>0</v>
      </c>
      <c r="F15" s="1040">
        <f>'Innova Crysta(P) AT'!G18</f>
        <v>2278.5</v>
      </c>
      <c r="G15" s="1040">
        <f>'Innova Crysta(P) AT'!H18</f>
        <v>4118.5</v>
      </c>
      <c r="H15" s="1040">
        <f>'Innova Crysta(P) AT'!I18</f>
        <v>2278.5</v>
      </c>
      <c r="I15" s="1040">
        <f>'Innova Crysta(P) AT'!J18</f>
        <v>7135</v>
      </c>
      <c r="J15" s="1040">
        <f>'Innova Crysta(P) AT'!K18</f>
        <v>2278.5</v>
      </c>
      <c r="K15" s="1040">
        <f>'Innova Crysta(P) AT'!L18</f>
        <v>4118.5</v>
      </c>
      <c r="L15" s="1040">
        <f>'Innova Crysta(P) AT'!M18</f>
        <v>2278.5</v>
      </c>
      <c r="M15" s="1040">
        <f>'Innova Crysta(P) AT'!N18</f>
        <v>9530.5</v>
      </c>
      <c r="N15" s="1041">
        <f>'Innova Crysta(P) AT'!O18</f>
        <v>2278.5</v>
      </c>
    </row>
    <row r="16" spans="1:14" ht="15.75">
      <c r="A16" s="1266" t="s">
        <v>647</v>
      </c>
      <c r="B16" s="1306" t="s">
        <v>150</v>
      </c>
      <c r="C16" s="1307"/>
      <c r="D16" s="1042">
        <f>'Innova Crysta(P) AT'!E20</f>
        <v>0</v>
      </c>
      <c r="E16" s="1042" t="str">
        <f>'Innova Crysta(P) AT'!F20</f>
        <v>Free</v>
      </c>
      <c r="F16" s="1042" t="str">
        <f>'Innova Crysta(P) AT'!G20</f>
        <v>Free</v>
      </c>
      <c r="G16" s="1043" t="str">
        <f>'Innova Crysta(P) AT'!H20</f>
        <v>Free</v>
      </c>
      <c r="H16" s="1043">
        <f>'Innova Crysta(P) AT'!I20</f>
        <v>2678.6</v>
      </c>
      <c r="I16" s="1043">
        <f>'Innova Crysta(P) AT'!J20</f>
        <v>3138.7999999999997</v>
      </c>
      <c r="J16" s="1043">
        <f>'Innova Crysta(P) AT'!K20</f>
        <v>2678.6</v>
      </c>
      <c r="K16" s="1043">
        <f>'Innova Crysta(P) AT'!L20</f>
        <v>2678.6</v>
      </c>
      <c r="L16" s="1043">
        <f>'Innova Crysta(P) AT'!M20</f>
        <v>2678.6</v>
      </c>
      <c r="M16" s="1043">
        <f>'Innova Crysta(P) AT'!N20</f>
        <v>3138.7999999999997</v>
      </c>
      <c r="N16" s="1044">
        <f>'Innova Crysta(P) AT'!O20</f>
        <v>2678.6</v>
      </c>
    </row>
    <row r="17" spans="1:14" ht="15.75">
      <c r="A17" s="1305"/>
      <c r="B17" s="1308" t="s">
        <v>30</v>
      </c>
      <c r="C17" s="1309"/>
      <c r="D17" s="1023">
        <f>'Innova Crysta(P) AT'!E22</f>
        <v>0</v>
      </c>
      <c r="E17" s="1023" t="str">
        <f>'Innova Crysta(P) AT'!F22</f>
        <v>-</v>
      </c>
      <c r="F17" s="1023">
        <f>'Innova Crysta(P) AT'!G22</f>
        <v>2278.5</v>
      </c>
      <c r="G17" s="1023">
        <f>'Innova Crysta(P) AT'!H22</f>
        <v>4118.5</v>
      </c>
      <c r="H17" s="1023">
        <f>'Innova Crysta(P) AT'!I22</f>
        <v>4957.1000000000004</v>
      </c>
      <c r="I17" s="1023">
        <f>'Innova Crysta(P) AT'!J22</f>
        <v>10273.799999999999</v>
      </c>
      <c r="J17" s="1023">
        <f>'Innova Crysta(P) AT'!K22</f>
        <v>4957.1000000000004</v>
      </c>
      <c r="K17" s="1023">
        <f>'Innova Crysta(P) AT'!L22</f>
        <v>6797.1</v>
      </c>
      <c r="L17" s="1023">
        <f>'Innova Crysta(P) AT'!M22</f>
        <v>4957.1000000000004</v>
      </c>
      <c r="M17" s="1023">
        <f>'Innova Crysta(P) AT'!N22</f>
        <v>12669.3</v>
      </c>
      <c r="N17" s="1024">
        <f>'Innova Crysta(P) AT'!O22</f>
        <v>4957.1000000000004</v>
      </c>
    </row>
    <row r="18" spans="1:14" ht="15">
      <c r="A18" s="1204" t="str">
        <f>MRP!$A$162</f>
        <v>Price applicable from 1st Oct 2019 [All prices are inclusive of Tax]</v>
      </c>
      <c r="B18" s="1217"/>
      <c r="C18" s="1217"/>
      <c r="D18" s="677"/>
      <c r="E18" s="677"/>
      <c r="F18" s="677"/>
      <c r="G18" s="677"/>
      <c r="H18" s="861"/>
      <c r="I18" s="861"/>
      <c r="J18" s="861"/>
      <c r="K18" s="861"/>
      <c r="L18" s="861"/>
      <c r="M18" s="861"/>
      <c r="N18" s="862"/>
    </row>
    <row r="19" spans="1:14" ht="15">
      <c r="A19" s="901" t="s">
        <v>573</v>
      </c>
      <c r="B19" s="1217"/>
      <c r="C19" s="1217"/>
      <c r="D19" s="677"/>
      <c r="E19" s="677"/>
      <c r="F19" s="677"/>
      <c r="G19" s="677"/>
      <c r="H19" s="861"/>
      <c r="I19" s="861"/>
      <c r="J19" s="861"/>
      <c r="K19" s="861"/>
      <c r="L19" s="861"/>
      <c r="M19" s="861"/>
      <c r="N19" s="862"/>
    </row>
    <row r="20" spans="1:14" ht="15">
      <c r="A20" s="1203" t="s">
        <v>643</v>
      </c>
      <c r="B20" s="902"/>
      <c r="C20" s="902"/>
      <c r="D20" s="903"/>
      <c r="E20" s="677"/>
      <c r="F20" s="677"/>
      <c r="G20" s="677"/>
      <c r="H20" s="861"/>
      <c r="I20" s="861"/>
      <c r="J20" s="861"/>
      <c r="K20" s="861"/>
      <c r="L20" s="861"/>
      <c r="M20" s="861"/>
      <c r="N20" s="862"/>
    </row>
    <row r="21" spans="1:14" ht="15">
      <c r="A21" s="1161" t="s">
        <v>623</v>
      </c>
      <c r="B21" s="902"/>
      <c r="C21" s="902"/>
      <c r="D21" s="903"/>
      <c r="E21" s="677"/>
      <c r="F21" s="677"/>
      <c r="G21" s="677"/>
      <c r="H21" s="861"/>
      <c r="I21" s="861"/>
      <c r="J21" s="861"/>
      <c r="K21" s="861"/>
      <c r="L21" s="861"/>
      <c r="M21" s="861"/>
      <c r="N21" s="862"/>
    </row>
    <row r="22" spans="1:14" ht="15">
      <c r="A22" s="1207" t="s">
        <v>642</v>
      </c>
      <c r="B22" s="902"/>
      <c r="C22" s="902"/>
      <c r="D22" s="903"/>
      <c r="E22" s="677"/>
      <c r="F22" s="677"/>
      <c r="G22" s="677"/>
      <c r="H22" s="861"/>
      <c r="I22" s="861"/>
      <c r="J22" s="861"/>
      <c r="K22" s="861"/>
      <c r="L22" s="861"/>
      <c r="M22" s="861"/>
      <c r="N22" s="862"/>
    </row>
  </sheetData>
  <mergeCells count="9">
    <mergeCell ref="A16:A17"/>
    <mergeCell ref="B16:C16"/>
    <mergeCell ref="B17:C17"/>
    <mergeCell ref="B1:I1"/>
    <mergeCell ref="A2:A3"/>
    <mergeCell ref="B2:B3"/>
    <mergeCell ref="C2:C3"/>
    <mergeCell ref="D2:N2"/>
    <mergeCell ref="B15:C15"/>
  </mergeCells>
  <conditionalFormatting sqref="D2">
    <cfRule type="cellIs" dxfId="207" priority="22" operator="equal">
      <formula>#REF!</formula>
    </cfRule>
    <cfRule type="cellIs" dxfId="206" priority="23" operator="equal">
      <formula>#REF!</formula>
    </cfRule>
    <cfRule type="containsText" dxfId="205" priority="24" operator="containsText" text="B">
      <formula>NOT(ISERROR(SEARCH("B",D2)))</formula>
    </cfRule>
  </conditionalFormatting>
  <conditionalFormatting sqref="C2">
    <cfRule type="cellIs" dxfId="204" priority="13" operator="equal">
      <formula>#REF!</formula>
    </cfRule>
    <cfRule type="cellIs" dxfId="203" priority="14" operator="equal">
      <formula>#REF!</formula>
    </cfRule>
    <cfRule type="containsText" dxfId="202" priority="15" operator="containsText" text="B">
      <formula>NOT(ISERROR(SEARCH("B",C2)))</formula>
    </cfRule>
  </conditionalFormatting>
  <conditionalFormatting sqref="A2">
    <cfRule type="cellIs" dxfId="201" priority="19" operator="equal">
      <formula>#REF!</formula>
    </cfRule>
    <cfRule type="cellIs" dxfId="200" priority="20" operator="equal">
      <formula>#REF!</formula>
    </cfRule>
    <cfRule type="containsText" dxfId="199" priority="21" operator="containsText" text="B">
      <formula>NOT(ISERROR(SEARCH("B",A2)))</formula>
    </cfRule>
  </conditionalFormatting>
  <conditionalFormatting sqref="B2">
    <cfRule type="cellIs" dxfId="198" priority="16" operator="equal">
      <formula>#REF!</formula>
    </cfRule>
    <cfRule type="cellIs" dxfId="197" priority="17" operator="equal">
      <formula>#REF!</formula>
    </cfRule>
    <cfRule type="containsText" dxfId="196" priority="18" operator="containsText" text="B">
      <formula>NOT(ISERROR(SEARCH("B",B2)))</formula>
    </cfRule>
  </conditionalFormatting>
  <conditionalFormatting sqref="G3 J3 M3">
    <cfRule type="cellIs" dxfId="195" priority="1" operator="equal">
      <formula>#REF!</formula>
    </cfRule>
    <cfRule type="cellIs" dxfId="194" priority="2" operator="equal">
      <formula>#REF!</formula>
    </cfRule>
    <cfRule type="containsText" dxfId="193" priority="3" operator="containsText" text="B">
      <formula>NOT(ISERROR(SEARCH("B",G3)))</formula>
    </cfRule>
  </conditionalFormatting>
  <conditionalFormatting sqref="D3">
    <cfRule type="cellIs" dxfId="192" priority="10" operator="equal">
      <formula>#REF!</formula>
    </cfRule>
    <cfRule type="cellIs" dxfId="191" priority="11" operator="equal">
      <formula>#REF!</formula>
    </cfRule>
    <cfRule type="containsText" dxfId="190" priority="12" operator="containsText" text="B">
      <formula>NOT(ISERROR(SEARCH("B",D3)))</formula>
    </cfRule>
  </conditionalFormatting>
  <conditionalFormatting sqref="E3 H3 K3 N3">
    <cfRule type="cellIs" dxfId="189" priority="7" operator="equal">
      <formula>#REF!</formula>
    </cfRule>
    <cfRule type="cellIs" dxfId="188" priority="8" operator="equal">
      <formula>#REF!</formula>
    </cfRule>
    <cfRule type="containsText" dxfId="187" priority="9" operator="containsText" text="B">
      <formula>NOT(ISERROR(SEARCH("B",E3)))</formula>
    </cfRule>
  </conditionalFormatting>
  <conditionalFormatting sqref="F3 I3 L3">
    <cfRule type="cellIs" dxfId="186" priority="4" operator="equal">
      <formula>#REF!</formula>
    </cfRule>
    <cfRule type="cellIs" dxfId="185" priority="5" operator="equal">
      <formula>#REF!</formula>
    </cfRule>
    <cfRule type="containsText" dxfId="184" priority="6" operator="containsText" text="B">
      <formula>NOT(ISERROR(SEARCH("B",F3)))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2"/>
  <sheetViews>
    <sheetView workbookViewId="0">
      <selection activeCell="Q8" sqref="Q8"/>
    </sheetView>
  </sheetViews>
  <sheetFormatPr defaultRowHeight="12.75"/>
  <sheetData>
    <row r="1" spans="1:14" ht="46.5">
      <c r="A1" s="1155"/>
      <c r="B1" s="1255" t="s">
        <v>611</v>
      </c>
      <c r="C1" s="1255"/>
      <c r="D1" s="1255"/>
      <c r="E1" s="1255"/>
      <c r="F1" s="1255"/>
      <c r="G1" s="1255"/>
      <c r="H1" s="1255"/>
      <c r="I1" s="1255"/>
      <c r="J1" s="1154" t="str">
        <f>'Dlr Category'!C4</f>
        <v>A++</v>
      </c>
      <c r="K1" s="1154" t="s">
        <v>596</v>
      </c>
      <c r="L1" s="1156"/>
      <c r="M1" s="1156"/>
      <c r="N1" s="1157"/>
    </row>
    <row r="2" spans="1:14" ht="15.75">
      <c r="A2" s="1296" t="s">
        <v>282</v>
      </c>
      <c r="B2" s="1289" t="s">
        <v>279</v>
      </c>
      <c r="C2" s="1289" t="s">
        <v>280</v>
      </c>
      <c r="D2" s="1291" t="s">
        <v>569</v>
      </c>
      <c r="E2" s="1292"/>
      <c r="F2" s="1292"/>
      <c r="G2" s="1292"/>
      <c r="H2" s="1292"/>
      <c r="I2" s="1292"/>
      <c r="J2" s="1292"/>
      <c r="K2" s="1292"/>
      <c r="L2" s="1292"/>
      <c r="M2" s="1292"/>
      <c r="N2" s="1293"/>
    </row>
    <row r="3" spans="1:14" ht="15.75">
      <c r="A3" s="1297"/>
      <c r="B3" s="1302"/>
      <c r="C3" s="1302"/>
      <c r="D3" s="1007">
        <v>1000</v>
      </c>
      <c r="E3" s="1007">
        <v>10000</v>
      </c>
      <c r="F3" s="1007">
        <v>20000</v>
      </c>
      <c r="G3" s="1007">
        <v>30000</v>
      </c>
      <c r="H3" s="1007">
        <v>40000</v>
      </c>
      <c r="I3" s="1007">
        <v>50000</v>
      </c>
      <c r="J3" s="1007">
        <v>60000</v>
      </c>
      <c r="K3" s="1007">
        <v>70000</v>
      </c>
      <c r="L3" s="1007">
        <v>80000</v>
      </c>
      <c r="M3" s="1007">
        <v>90000</v>
      </c>
      <c r="N3" s="1008">
        <v>100000</v>
      </c>
    </row>
    <row r="4" spans="1:14" ht="15.75">
      <c r="A4" s="1025" t="e">
        <f>VLOOKUP($B34,'Innova Crysta(P) AT'!$B$6:$C$16,2,0)</f>
        <v>#N/A</v>
      </c>
      <c r="B4" s="1026" t="e">
        <f>VLOOKUP($B34,'Innova Crysta(P) AT'!$B$6:$D$16,3,0)</f>
        <v>#N/A</v>
      </c>
      <c r="C4" s="1027" t="e">
        <f>VLOOKUP(A4,'Innova Crysta(P) AT'!$C:$E,3,0)</f>
        <v>#N/A</v>
      </c>
      <c r="D4" s="1028"/>
      <c r="E4" s="1028" t="s">
        <v>286</v>
      </c>
      <c r="F4" s="1028" t="s">
        <v>286</v>
      </c>
      <c r="G4" s="1028" t="s">
        <v>286</v>
      </c>
      <c r="H4" s="1028" t="s">
        <v>286</v>
      </c>
      <c r="I4" s="1028" t="s">
        <v>286</v>
      </c>
      <c r="J4" s="1028" t="s">
        <v>286</v>
      </c>
      <c r="K4" s="1028" t="s">
        <v>286</v>
      </c>
      <c r="L4" s="1028" t="s">
        <v>286</v>
      </c>
      <c r="M4" s="1028" t="s">
        <v>286</v>
      </c>
      <c r="N4" s="1029" t="s">
        <v>286</v>
      </c>
    </row>
    <row r="5" spans="1:14" ht="15.75">
      <c r="A5" s="1030" t="e">
        <f>VLOOKUP($B35,'Innova Crysta(P) AT'!$B$6:$C$16,2,0)</f>
        <v>#N/A</v>
      </c>
      <c r="B5" s="1031" t="e">
        <f>VLOOKUP($B35,'Innova Crysta(P) AT'!$B$6:$D$16,3,0)</f>
        <v>#N/A</v>
      </c>
      <c r="C5" s="1032" t="e">
        <f>VLOOKUP(A5,'Innova Crysta(P) AT'!$C:$E,3,0)</f>
        <v>#N/A</v>
      </c>
      <c r="D5" s="1033"/>
      <c r="E5" s="1033" t="s">
        <v>286</v>
      </c>
      <c r="F5" s="1033" t="s">
        <v>286</v>
      </c>
      <c r="G5" s="1033" t="s">
        <v>286</v>
      </c>
      <c r="H5" s="1033" t="s">
        <v>286</v>
      </c>
      <c r="I5" s="1033" t="s">
        <v>286</v>
      </c>
      <c r="J5" s="1033" t="s">
        <v>286</v>
      </c>
      <c r="K5" s="1033" t="s">
        <v>286</v>
      </c>
      <c r="L5" s="1033" t="s">
        <v>286</v>
      </c>
      <c r="M5" s="1033" t="s">
        <v>286</v>
      </c>
      <c r="N5" s="1034" t="s">
        <v>286</v>
      </c>
    </row>
    <row r="6" spans="1:14" ht="15.75">
      <c r="A6" s="1030" t="e">
        <f>VLOOKUP($B36,'Innova Crysta(P) AT'!$B$6:$C$16,2,0)</f>
        <v>#N/A</v>
      </c>
      <c r="B6" s="1031" t="e">
        <f>VLOOKUP($B36,'Innova Crysta(P) AT'!$B$6:$D$16,3,0)</f>
        <v>#N/A</v>
      </c>
      <c r="C6" s="1032" t="e">
        <f>VLOOKUP(A6,'Innova Crysta(P) AT'!$C:$E,3,0)</f>
        <v>#N/A</v>
      </c>
      <c r="D6" s="1033"/>
      <c r="E6" s="1033" t="s">
        <v>286</v>
      </c>
      <c r="F6" s="1033" t="s">
        <v>286</v>
      </c>
      <c r="G6" s="1033" t="s">
        <v>286</v>
      </c>
      <c r="H6" s="1033" t="s">
        <v>286</v>
      </c>
      <c r="I6" s="1033" t="s">
        <v>286</v>
      </c>
      <c r="J6" s="1033" t="s">
        <v>286</v>
      </c>
      <c r="K6" s="1033" t="s">
        <v>286</v>
      </c>
      <c r="L6" s="1033" t="s">
        <v>286</v>
      </c>
      <c r="M6" s="1033" t="s">
        <v>286</v>
      </c>
      <c r="N6" s="1034" t="s">
        <v>286</v>
      </c>
    </row>
    <row r="7" spans="1:14" ht="15.75">
      <c r="A7" s="1030" t="e">
        <f>VLOOKUP($B37,'Innova Crysta(P) AT'!$B$6:$C$16,2,0)</f>
        <v>#N/A</v>
      </c>
      <c r="B7" s="1031" t="e">
        <f>VLOOKUP($B37,'Innova Crysta(P) AT'!$B$6:$D$16,3,0)</f>
        <v>#N/A</v>
      </c>
      <c r="C7" s="1032" t="e">
        <f>VLOOKUP(A7,'Innova Crysta(P) AT'!$C:$E,3,0)</f>
        <v>#N/A</v>
      </c>
      <c r="D7" s="1033"/>
      <c r="E7" s="1033"/>
      <c r="F7" s="1033" t="s">
        <v>576</v>
      </c>
      <c r="G7" s="1033"/>
      <c r="H7" s="1033" t="s">
        <v>286</v>
      </c>
      <c r="I7" s="1033"/>
      <c r="J7" s="1033" t="s">
        <v>576</v>
      </c>
      <c r="K7" s="1033"/>
      <c r="L7" s="1033" t="s">
        <v>286</v>
      </c>
      <c r="M7" s="1033"/>
      <c r="N7" s="1034" t="s">
        <v>576</v>
      </c>
    </row>
    <row r="8" spans="1:14" ht="15.75">
      <c r="A8" s="1030" t="e">
        <f>VLOOKUP($B38,'Innova Crysta(P) AT'!$B$6:$C$16,2,0)</f>
        <v>#N/A</v>
      </c>
      <c r="B8" s="1031" t="e">
        <f>VLOOKUP($B38,'Innova Crysta(P) AT'!$B$6:$D$16,3,0)</f>
        <v>#N/A</v>
      </c>
      <c r="C8" s="1032" t="e">
        <f>VLOOKUP(A8,'Innova Crysta(P) AT'!$C:$E,3,0)</f>
        <v>#N/A</v>
      </c>
      <c r="D8" s="1033"/>
      <c r="E8" s="1033"/>
      <c r="F8" s="1033" t="s">
        <v>286</v>
      </c>
      <c r="G8" s="1033"/>
      <c r="H8" s="1033" t="s">
        <v>286</v>
      </c>
      <c r="I8" s="1033"/>
      <c r="J8" s="1033" t="s">
        <v>286</v>
      </c>
      <c r="K8" s="1033"/>
      <c r="L8" s="1033" t="s">
        <v>286</v>
      </c>
      <c r="M8" s="1033"/>
      <c r="N8" s="1034" t="s">
        <v>286</v>
      </c>
    </row>
    <row r="9" spans="1:14" ht="15.75">
      <c r="A9" s="1030" t="e">
        <f>VLOOKUP($B39,'Innova Crysta(P) AT'!$B$6:$C$16,2,0)</f>
        <v>#N/A</v>
      </c>
      <c r="B9" s="1031" t="e">
        <f>VLOOKUP($B39,'Innova Crysta(P) AT'!$B$6:$D$16,3,0)</f>
        <v>#N/A</v>
      </c>
      <c r="C9" s="1032" t="e">
        <f>VLOOKUP(A9,'Innova Crysta(P) AT'!$C:$E,3,0)</f>
        <v>#N/A</v>
      </c>
      <c r="D9" s="1033"/>
      <c r="E9" s="1033"/>
      <c r="F9" s="1033"/>
      <c r="G9" s="1033"/>
      <c r="H9" s="1033" t="s">
        <v>576</v>
      </c>
      <c r="I9" s="1033"/>
      <c r="J9" s="1033"/>
      <c r="K9" s="1033"/>
      <c r="L9" s="1033" t="s">
        <v>576</v>
      </c>
      <c r="M9" s="1033"/>
      <c r="N9" s="1034"/>
    </row>
    <row r="10" spans="1:14" ht="15.75">
      <c r="A10" s="1030" t="e">
        <f>VLOOKUP($B40,'Innova Crysta(P) AT'!$B$6:$C$16,2,0)</f>
        <v>#N/A</v>
      </c>
      <c r="B10" s="1031" t="e">
        <f>VLOOKUP($B40,'Innova Crysta(P) AT'!$B$6:$D$16,3,0)</f>
        <v>#N/A</v>
      </c>
      <c r="C10" s="1032" t="e">
        <f>VLOOKUP(A10,'Innova Crysta(P) AT'!$C:$E,3,0)</f>
        <v>#N/A</v>
      </c>
      <c r="D10" s="1033"/>
      <c r="E10" s="1033"/>
      <c r="F10" s="1033"/>
      <c r="G10" s="1033"/>
      <c r="H10" s="1033" t="s">
        <v>286</v>
      </c>
      <c r="I10" s="1033"/>
      <c r="J10" s="1033"/>
      <c r="K10" s="1033"/>
      <c r="L10" s="1033" t="s">
        <v>286</v>
      </c>
      <c r="M10" s="1033"/>
      <c r="N10" s="1034"/>
    </row>
    <row r="11" spans="1:14" ht="15.75">
      <c r="A11" s="1030" t="e">
        <f>VLOOKUP($B42,'Innova Crysta(P) AT'!$B$6:$C$16,2,0)</f>
        <v>#N/A</v>
      </c>
      <c r="B11" s="1031" t="e">
        <f>VLOOKUP($B42,'Innova Crysta(P) AT'!$B$6:$D$16,3,0)</f>
        <v>#N/A</v>
      </c>
      <c r="C11" s="1032" t="e">
        <f>VLOOKUP(A11,'Innova Crysta(P) AT'!$C:$E,3,0)</f>
        <v>#N/A</v>
      </c>
      <c r="D11" s="1033"/>
      <c r="E11" s="1033"/>
      <c r="F11" s="1033"/>
      <c r="G11" s="1033"/>
      <c r="H11" s="1033" t="s">
        <v>286</v>
      </c>
      <c r="I11" s="1033"/>
      <c r="J11" s="1033"/>
      <c r="K11" s="1033"/>
      <c r="L11" s="1033" t="s">
        <v>286</v>
      </c>
      <c r="M11" s="1033"/>
      <c r="N11" s="1034"/>
    </row>
    <row r="12" spans="1:14" ht="15.75">
      <c r="A12" s="1030" t="e">
        <f>VLOOKUP($B43,'Innova Crysta(P) AT'!$B$6:$C$16,2,0)</f>
        <v>#N/A</v>
      </c>
      <c r="B12" s="1031" t="e">
        <f>VLOOKUP($B43,'Innova Crysta(P) AT'!$B$6:$D$16,3,0)</f>
        <v>#N/A</v>
      </c>
      <c r="C12" s="1032" t="e">
        <f>VLOOKUP(A12,'Innova Crysta(P) AT'!$C:$E,3,0)</f>
        <v>#N/A</v>
      </c>
      <c r="D12" s="1033"/>
      <c r="E12" s="1033"/>
      <c r="F12" s="1033"/>
      <c r="G12" s="1033"/>
      <c r="H12" s="1033" t="s">
        <v>286</v>
      </c>
      <c r="I12" s="1033"/>
      <c r="J12" s="1033"/>
      <c r="K12" s="1033"/>
      <c r="L12" s="1033" t="s">
        <v>286</v>
      </c>
      <c r="M12" s="1033"/>
      <c r="N12" s="1034"/>
    </row>
    <row r="13" spans="1:14" ht="15.75">
      <c r="A13" s="1030" t="e">
        <f>VLOOKUP($B44,'Innova Crysta(P) AT'!$B$6:$C$16,2,0)</f>
        <v>#N/A</v>
      </c>
      <c r="B13" s="1031" t="e">
        <f>VLOOKUP($B44,'Innova Crysta(P) AT'!$B$6:$D$16,3,0)</f>
        <v>#N/A</v>
      </c>
      <c r="C13" s="1032" t="e">
        <f>VLOOKUP(A13,'Innova Crysta(P) AT'!$C:$E,3,0)</f>
        <v>#N/A</v>
      </c>
      <c r="D13" s="1033"/>
      <c r="E13" s="1033"/>
      <c r="F13" s="1033"/>
      <c r="G13" s="1033"/>
      <c r="H13" s="1033"/>
      <c r="I13" s="1033"/>
      <c r="J13" s="1033"/>
      <c r="K13" s="1033"/>
      <c r="L13" s="1033"/>
      <c r="M13" s="1033"/>
      <c r="N13" s="1034" t="s">
        <v>286</v>
      </c>
    </row>
    <row r="14" spans="1:14" ht="15.75">
      <c r="A14" s="1035" t="e">
        <f>VLOOKUP($B45,'Innova Crysta(P) AT'!$B$6:$C$16,2,0)</f>
        <v>#N/A</v>
      </c>
      <c r="B14" s="1036" t="e">
        <f>VLOOKUP($B45,'Innova Crysta(P) AT'!$B$6:$D$16,3,0)</f>
        <v>#N/A</v>
      </c>
      <c r="C14" s="1037" t="e">
        <f>VLOOKUP(A14,'Innova Crysta(P) AT'!$C:$E,3,0)</f>
        <v>#N/A</v>
      </c>
      <c r="D14" s="1038"/>
      <c r="E14" s="1038"/>
      <c r="F14" s="1038"/>
      <c r="G14" s="1038"/>
      <c r="H14" s="1038"/>
      <c r="I14" s="1038"/>
      <c r="J14" s="1038"/>
      <c r="K14" s="1038"/>
      <c r="L14" s="1038" t="s">
        <v>286</v>
      </c>
      <c r="M14" s="1038"/>
      <c r="N14" s="1039"/>
    </row>
    <row r="15" spans="1:14" ht="97.5">
      <c r="A15" s="633" t="s">
        <v>289</v>
      </c>
      <c r="B15" s="1303" t="s">
        <v>290</v>
      </c>
      <c r="C15" s="1304"/>
      <c r="D15" s="1040">
        <f>'Innova Crysta(P) AT'!E18</f>
        <v>0</v>
      </c>
      <c r="E15" s="1040">
        <f>'Innova Crysta(P) AT'!F18</f>
        <v>0</v>
      </c>
      <c r="F15" s="1040">
        <f>'Innova Crysta(P) AT'!G18</f>
        <v>2278.5</v>
      </c>
      <c r="G15" s="1040">
        <f>'Innova Crysta(P) AT'!H18</f>
        <v>4118.5</v>
      </c>
      <c r="H15" s="1040">
        <f>'Innova Crysta(P) AT'!I18</f>
        <v>2278.5</v>
      </c>
      <c r="I15" s="1040">
        <f>'Innova Crysta(P) AT'!J18</f>
        <v>7135</v>
      </c>
      <c r="J15" s="1040">
        <f>'Innova Crysta(P) AT'!K18</f>
        <v>2278.5</v>
      </c>
      <c r="K15" s="1040">
        <f>'Innova Crysta(P) AT'!L18</f>
        <v>4118.5</v>
      </c>
      <c r="L15" s="1040">
        <f>'Innova Crysta(P) AT'!M18</f>
        <v>2278.5</v>
      </c>
      <c r="M15" s="1040">
        <f>'Innova Crysta(P) AT'!N18</f>
        <v>9530.5</v>
      </c>
      <c r="N15" s="1041">
        <f>'Innova Crysta(P) AT'!O18</f>
        <v>2278.5</v>
      </c>
    </row>
    <row r="16" spans="1:14" ht="15.75">
      <c r="A16" s="1266" t="s">
        <v>647</v>
      </c>
      <c r="B16" s="1306" t="s">
        <v>150</v>
      </c>
      <c r="C16" s="1307"/>
      <c r="D16" s="1042">
        <f>'Innova Crysta(P) AT'!E20</f>
        <v>0</v>
      </c>
      <c r="E16" s="1042" t="str">
        <f>'Innova Crysta(P) AT'!F20</f>
        <v>Free</v>
      </c>
      <c r="F16" s="1042" t="str">
        <f>'Innova Crysta(P) AT'!G20</f>
        <v>Free</v>
      </c>
      <c r="G16" s="1043" t="str">
        <f>'Innova Crysta(P) AT'!H20</f>
        <v>Free</v>
      </c>
      <c r="H16" s="1043">
        <f>'Innova Crysta(P) AT'!I20</f>
        <v>2678.6</v>
      </c>
      <c r="I16" s="1043">
        <f>'Innova Crysta(P) AT'!J20</f>
        <v>3138.7999999999997</v>
      </c>
      <c r="J16" s="1043">
        <f>'Innova Crysta(P) AT'!K20</f>
        <v>2678.6</v>
      </c>
      <c r="K16" s="1043">
        <f>'Innova Crysta(P) AT'!L20</f>
        <v>2678.6</v>
      </c>
      <c r="L16" s="1043">
        <f>'Innova Crysta(P) AT'!M20</f>
        <v>2678.6</v>
      </c>
      <c r="M16" s="1043">
        <f>'Innova Crysta(P) AT'!N20</f>
        <v>3138.7999999999997</v>
      </c>
      <c r="N16" s="1044">
        <f>'Innova Crysta(P) AT'!O20</f>
        <v>2678.6</v>
      </c>
    </row>
    <row r="17" spans="1:14" ht="15.75">
      <c r="A17" s="1305"/>
      <c r="B17" s="1308" t="s">
        <v>30</v>
      </c>
      <c r="C17" s="1309"/>
      <c r="D17" s="1023">
        <f>'Innova Crysta(P) AT'!E22</f>
        <v>0</v>
      </c>
      <c r="E17" s="1023" t="str">
        <f>'Innova Crysta(P) AT'!F22</f>
        <v>-</v>
      </c>
      <c r="F17" s="1023">
        <f>'Innova Crysta(P) AT'!G22</f>
        <v>2278.5</v>
      </c>
      <c r="G17" s="1023">
        <f>'Innova Crysta(P) AT'!H22</f>
        <v>4118.5</v>
      </c>
      <c r="H17" s="1023">
        <f>'Innova Crysta(P) AT'!I22</f>
        <v>4957.1000000000004</v>
      </c>
      <c r="I17" s="1023">
        <f>'Innova Crysta(P) AT'!J22</f>
        <v>10273.799999999999</v>
      </c>
      <c r="J17" s="1023">
        <f>'Innova Crysta(P) AT'!K22</f>
        <v>4957.1000000000004</v>
      </c>
      <c r="K17" s="1023">
        <f>'Innova Crysta(P) AT'!L22</f>
        <v>6797.1</v>
      </c>
      <c r="L17" s="1023">
        <f>'Innova Crysta(P) AT'!M22</f>
        <v>4957.1000000000004</v>
      </c>
      <c r="M17" s="1023">
        <f>'Innova Crysta(P) AT'!N22</f>
        <v>12669.3</v>
      </c>
      <c r="N17" s="1024">
        <f>'Innova Crysta(P) AT'!O22</f>
        <v>4957.1000000000004</v>
      </c>
    </row>
    <row r="18" spans="1:14" ht="15">
      <c r="A18" s="1204" t="str">
        <f>MRP!$A$162</f>
        <v>Price applicable from 1st Oct 2019 [All prices are inclusive of Tax]</v>
      </c>
      <c r="B18" s="1217"/>
      <c r="C18" s="1217"/>
      <c r="D18" s="677"/>
      <c r="E18" s="677"/>
      <c r="F18" s="677"/>
      <c r="G18" s="677"/>
      <c r="H18" s="861"/>
      <c r="I18" s="861"/>
      <c r="J18" s="861"/>
      <c r="K18" s="861"/>
      <c r="L18" s="861"/>
      <c r="M18" s="861"/>
      <c r="N18" s="862"/>
    </row>
    <row r="19" spans="1:14" ht="15">
      <c r="A19" s="901" t="s">
        <v>573</v>
      </c>
      <c r="B19" s="1217"/>
      <c r="C19" s="1217"/>
      <c r="D19" s="677"/>
      <c r="E19" s="677"/>
      <c r="F19" s="677"/>
      <c r="G19" s="677"/>
      <c r="H19" s="861"/>
      <c r="I19" s="861"/>
      <c r="J19" s="861"/>
      <c r="K19" s="861"/>
      <c r="L19" s="861"/>
      <c r="M19" s="861"/>
      <c r="N19" s="862"/>
    </row>
    <row r="20" spans="1:14" ht="15">
      <c r="A20" s="1203" t="s">
        <v>643</v>
      </c>
      <c r="B20" s="902"/>
      <c r="C20" s="902"/>
      <c r="D20" s="903"/>
      <c r="E20" s="677"/>
      <c r="F20" s="677"/>
      <c r="G20" s="677"/>
      <c r="H20" s="861"/>
      <c r="I20" s="861"/>
      <c r="J20" s="861"/>
      <c r="K20" s="861"/>
      <c r="L20" s="861"/>
      <c r="M20" s="861"/>
      <c r="N20" s="862"/>
    </row>
    <row r="21" spans="1:14" ht="15">
      <c r="A21" s="1161" t="s">
        <v>623</v>
      </c>
      <c r="B21" s="902"/>
      <c r="C21" s="902"/>
      <c r="D21" s="903"/>
      <c r="E21" s="677"/>
      <c r="F21" s="677"/>
      <c r="G21" s="677"/>
      <c r="H21" s="861"/>
      <c r="I21" s="861"/>
      <c r="J21" s="861"/>
      <c r="K21" s="861"/>
      <c r="L21" s="861"/>
      <c r="M21" s="861"/>
      <c r="N21" s="862"/>
    </row>
    <row r="22" spans="1:14" ht="15">
      <c r="A22" s="1207" t="s">
        <v>642</v>
      </c>
      <c r="B22" s="902"/>
      <c r="C22" s="902"/>
      <c r="D22" s="903"/>
      <c r="E22" s="677"/>
      <c r="F22" s="677"/>
      <c r="G22" s="677"/>
      <c r="H22" s="861"/>
      <c r="I22" s="861"/>
      <c r="J22" s="861"/>
      <c r="K22" s="861"/>
      <c r="L22" s="861"/>
      <c r="M22" s="861"/>
      <c r="N22" s="862"/>
    </row>
  </sheetData>
  <mergeCells count="9">
    <mergeCell ref="A16:A17"/>
    <mergeCell ref="B16:C16"/>
    <mergeCell ref="B17:C17"/>
    <mergeCell ref="B1:I1"/>
    <mergeCell ref="A2:A3"/>
    <mergeCell ref="B2:B3"/>
    <mergeCell ref="C2:C3"/>
    <mergeCell ref="D2:N2"/>
    <mergeCell ref="B15:C15"/>
  </mergeCells>
  <conditionalFormatting sqref="D2">
    <cfRule type="cellIs" dxfId="183" priority="22" operator="equal">
      <formula>#REF!</formula>
    </cfRule>
    <cfRule type="cellIs" dxfId="182" priority="23" operator="equal">
      <formula>#REF!</formula>
    </cfRule>
    <cfRule type="containsText" dxfId="181" priority="24" operator="containsText" text="B">
      <formula>NOT(ISERROR(SEARCH("B",D2)))</formula>
    </cfRule>
  </conditionalFormatting>
  <conditionalFormatting sqref="C2">
    <cfRule type="cellIs" dxfId="180" priority="13" operator="equal">
      <formula>#REF!</formula>
    </cfRule>
    <cfRule type="cellIs" dxfId="179" priority="14" operator="equal">
      <formula>#REF!</formula>
    </cfRule>
    <cfRule type="containsText" dxfId="178" priority="15" operator="containsText" text="B">
      <formula>NOT(ISERROR(SEARCH("B",C2)))</formula>
    </cfRule>
  </conditionalFormatting>
  <conditionalFormatting sqref="A2">
    <cfRule type="cellIs" dxfId="177" priority="19" operator="equal">
      <formula>#REF!</formula>
    </cfRule>
    <cfRule type="cellIs" dxfId="176" priority="20" operator="equal">
      <formula>#REF!</formula>
    </cfRule>
    <cfRule type="containsText" dxfId="175" priority="21" operator="containsText" text="B">
      <formula>NOT(ISERROR(SEARCH("B",A2)))</formula>
    </cfRule>
  </conditionalFormatting>
  <conditionalFormatting sqref="B2">
    <cfRule type="cellIs" dxfId="174" priority="16" operator="equal">
      <formula>#REF!</formula>
    </cfRule>
    <cfRule type="cellIs" dxfId="173" priority="17" operator="equal">
      <formula>#REF!</formula>
    </cfRule>
    <cfRule type="containsText" dxfId="172" priority="18" operator="containsText" text="B">
      <formula>NOT(ISERROR(SEARCH("B",B2)))</formula>
    </cfRule>
  </conditionalFormatting>
  <conditionalFormatting sqref="G3 J3 M3">
    <cfRule type="cellIs" dxfId="171" priority="1" operator="equal">
      <formula>#REF!</formula>
    </cfRule>
    <cfRule type="cellIs" dxfId="170" priority="2" operator="equal">
      <formula>#REF!</formula>
    </cfRule>
    <cfRule type="containsText" dxfId="169" priority="3" operator="containsText" text="B">
      <formula>NOT(ISERROR(SEARCH("B",G3)))</formula>
    </cfRule>
  </conditionalFormatting>
  <conditionalFormatting sqref="D3">
    <cfRule type="cellIs" dxfId="168" priority="10" operator="equal">
      <formula>#REF!</formula>
    </cfRule>
    <cfRule type="cellIs" dxfId="167" priority="11" operator="equal">
      <formula>#REF!</formula>
    </cfRule>
    <cfRule type="containsText" dxfId="166" priority="12" operator="containsText" text="B">
      <formula>NOT(ISERROR(SEARCH("B",D3)))</formula>
    </cfRule>
  </conditionalFormatting>
  <conditionalFormatting sqref="E3 H3 K3 N3">
    <cfRule type="cellIs" dxfId="165" priority="7" operator="equal">
      <formula>#REF!</formula>
    </cfRule>
    <cfRule type="cellIs" dxfId="164" priority="8" operator="equal">
      <formula>#REF!</formula>
    </cfRule>
    <cfRule type="containsText" dxfId="163" priority="9" operator="containsText" text="B">
      <formula>NOT(ISERROR(SEARCH("B",E3)))</formula>
    </cfRule>
  </conditionalFormatting>
  <conditionalFormatting sqref="F3 I3 L3">
    <cfRule type="cellIs" dxfId="162" priority="4" operator="equal">
      <formula>#REF!</formula>
    </cfRule>
    <cfRule type="cellIs" dxfId="161" priority="5" operator="equal">
      <formula>#REF!</formula>
    </cfRule>
    <cfRule type="containsText" dxfId="160" priority="6" operator="containsText" text="B">
      <formula>NOT(ISERROR(SEARCH("B",F3)))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1"/>
  <sheetViews>
    <sheetView zoomScale="70" zoomScaleNormal="70" workbookViewId="0">
      <selection activeCell="D8" sqref="D8"/>
    </sheetView>
  </sheetViews>
  <sheetFormatPr defaultColWidth="6.85546875" defaultRowHeight="18"/>
  <cols>
    <col min="1" max="1" width="6.5703125" style="518" customWidth="1"/>
    <col min="2" max="2" width="13.85546875" style="518" bestFit="1" customWidth="1"/>
    <col min="3" max="3" width="35.42578125" style="518" customWidth="1"/>
    <col min="4" max="4" width="18.7109375" style="518" bestFit="1" customWidth="1"/>
    <col min="5" max="5" width="19" style="518" bestFit="1" customWidth="1"/>
    <col min="6" max="6" width="14.7109375" style="518" customWidth="1"/>
    <col min="7" max="7" width="10.85546875" style="518" bestFit="1" customWidth="1"/>
    <col min="8" max="8" width="10.85546875" style="518" customWidth="1"/>
    <col min="9" max="9" width="10.85546875" style="518" bestFit="1" customWidth="1"/>
    <col min="10" max="11" width="11.5703125" style="518" bestFit="1" customWidth="1"/>
    <col min="12" max="14" width="13.85546875" style="518" bestFit="1" customWidth="1"/>
    <col min="15" max="15" width="11.140625" style="518" customWidth="1"/>
    <col min="16" max="16" width="12.42578125" style="518" customWidth="1"/>
    <col min="17" max="234" width="6.85546875" style="518"/>
    <col min="235" max="235" width="6.5703125" style="518" customWidth="1"/>
    <col min="236" max="236" width="13.85546875" style="518" bestFit="1" customWidth="1"/>
    <col min="237" max="237" width="35.42578125" style="518" customWidth="1"/>
    <col min="238" max="238" width="18.7109375" style="518" bestFit="1" customWidth="1"/>
    <col min="239" max="239" width="19" style="518" bestFit="1" customWidth="1"/>
    <col min="240" max="240" width="11.42578125" style="518" customWidth="1"/>
    <col min="241" max="242" width="10.85546875" style="518" bestFit="1" customWidth="1"/>
    <col min="243" max="248" width="11.5703125" style="518" bestFit="1" customWidth="1"/>
    <col min="249" max="270" width="13.85546875" style="518" bestFit="1" customWidth="1"/>
    <col min="271" max="490" width="6.85546875" style="518"/>
    <col min="491" max="491" width="6.5703125" style="518" customWidth="1"/>
    <col min="492" max="492" width="13.85546875" style="518" bestFit="1" customWidth="1"/>
    <col min="493" max="493" width="35.42578125" style="518" customWidth="1"/>
    <col min="494" max="494" width="18.7109375" style="518" bestFit="1" customWidth="1"/>
    <col min="495" max="495" width="19" style="518" bestFit="1" customWidth="1"/>
    <col min="496" max="496" width="11.42578125" style="518" customWidth="1"/>
    <col min="497" max="498" width="10.85546875" style="518" bestFit="1" customWidth="1"/>
    <col min="499" max="504" width="11.5703125" style="518" bestFit="1" customWidth="1"/>
    <col min="505" max="526" width="13.85546875" style="518" bestFit="1" customWidth="1"/>
    <col min="527" max="746" width="6.85546875" style="518"/>
    <col min="747" max="747" width="6.5703125" style="518" customWidth="1"/>
    <col min="748" max="748" width="13.85546875" style="518" bestFit="1" customWidth="1"/>
    <col min="749" max="749" width="35.42578125" style="518" customWidth="1"/>
    <col min="750" max="750" width="18.7109375" style="518" bestFit="1" customWidth="1"/>
    <col min="751" max="751" width="19" style="518" bestFit="1" customWidth="1"/>
    <col min="752" max="752" width="11.42578125" style="518" customWidth="1"/>
    <col min="753" max="754" width="10.85546875" style="518" bestFit="1" customWidth="1"/>
    <col min="755" max="760" width="11.5703125" style="518" bestFit="1" customWidth="1"/>
    <col min="761" max="782" width="13.85546875" style="518" bestFit="1" customWidth="1"/>
    <col min="783" max="1002" width="6.85546875" style="518"/>
    <col min="1003" max="1003" width="6.5703125" style="518" customWidth="1"/>
    <col min="1004" max="1004" width="13.85546875" style="518" bestFit="1" customWidth="1"/>
    <col min="1005" max="1005" width="35.42578125" style="518" customWidth="1"/>
    <col min="1006" max="1006" width="18.7109375" style="518" bestFit="1" customWidth="1"/>
    <col min="1007" max="1007" width="19" style="518" bestFit="1" customWidth="1"/>
    <col min="1008" max="1008" width="11.42578125" style="518" customWidth="1"/>
    <col min="1009" max="1010" width="10.85546875" style="518" bestFit="1" customWidth="1"/>
    <col min="1011" max="1016" width="11.5703125" style="518" bestFit="1" customWidth="1"/>
    <col min="1017" max="1038" width="13.85546875" style="518" bestFit="1" customWidth="1"/>
    <col min="1039" max="1258" width="6.85546875" style="518"/>
    <col min="1259" max="1259" width="6.5703125" style="518" customWidth="1"/>
    <col min="1260" max="1260" width="13.85546875" style="518" bestFit="1" customWidth="1"/>
    <col min="1261" max="1261" width="35.42578125" style="518" customWidth="1"/>
    <col min="1262" max="1262" width="18.7109375" style="518" bestFit="1" customWidth="1"/>
    <col min="1263" max="1263" width="19" style="518" bestFit="1" customWidth="1"/>
    <col min="1264" max="1264" width="11.42578125" style="518" customWidth="1"/>
    <col min="1265" max="1266" width="10.85546875" style="518" bestFit="1" customWidth="1"/>
    <col min="1267" max="1272" width="11.5703125" style="518" bestFit="1" customWidth="1"/>
    <col min="1273" max="1294" width="13.85546875" style="518" bestFit="1" customWidth="1"/>
    <col min="1295" max="1514" width="6.85546875" style="518"/>
    <col min="1515" max="1515" width="6.5703125" style="518" customWidth="1"/>
    <col min="1516" max="1516" width="13.85546875" style="518" bestFit="1" customWidth="1"/>
    <col min="1517" max="1517" width="35.42578125" style="518" customWidth="1"/>
    <col min="1518" max="1518" width="18.7109375" style="518" bestFit="1" customWidth="1"/>
    <col min="1519" max="1519" width="19" style="518" bestFit="1" customWidth="1"/>
    <col min="1520" max="1520" width="11.42578125" style="518" customWidth="1"/>
    <col min="1521" max="1522" width="10.85546875" style="518" bestFit="1" customWidth="1"/>
    <col min="1523" max="1528" width="11.5703125" style="518" bestFit="1" customWidth="1"/>
    <col min="1529" max="1550" width="13.85546875" style="518" bestFit="1" customWidth="1"/>
    <col min="1551" max="1770" width="6.85546875" style="518"/>
    <col min="1771" max="1771" width="6.5703125" style="518" customWidth="1"/>
    <col min="1772" max="1772" width="13.85546875" style="518" bestFit="1" customWidth="1"/>
    <col min="1773" max="1773" width="35.42578125" style="518" customWidth="1"/>
    <col min="1774" max="1774" width="18.7109375" style="518" bestFit="1" customWidth="1"/>
    <col min="1775" max="1775" width="19" style="518" bestFit="1" customWidth="1"/>
    <col min="1776" max="1776" width="11.42578125" style="518" customWidth="1"/>
    <col min="1777" max="1778" width="10.85546875" style="518" bestFit="1" customWidth="1"/>
    <col min="1779" max="1784" width="11.5703125" style="518" bestFit="1" customWidth="1"/>
    <col min="1785" max="1806" width="13.85546875" style="518" bestFit="1" customWidth="1"/>
    <col min="1807" max="2026" width="6.85546875" style="518"/>
    <col min="2027" max="2027" width="6.5703125" style="518" customWidth="1"/>
    <col min="2028" max="2028" width="13.85546875" style="518" bestFit="1" customWidth="1"/>
    <col min="2029" max="2029" width="35.42578125" style="518" customWidth="1"/>
    <col min="2030" max="2030" width="18.7109375" style="518" bestFit="1" customWidth="1"/>
    <col min="2031" max="2031" width="19" style="518" bestFit="1" customWidth="1"/>
    <col min="2032" max="2032" width="11.42578125" style="518" customWidth="1"/>
    <col min="2033" max="2034" width="10.85546875" style="518" bestFit="1" customWidth="1"/>
    <col min="2035" max="2040" width="11.5703125" style="518" bestFit="1" customWidth="1"/>
    <col min="2041" max="2062" width="13.85546875" style="518" bestFit="1" customWidth="1"/>
    <col min="2063" max="2282" width="6.85546875" style="518"/>
    <col min="2283" max="2283" width="6.5703125" style="518" customWidth="1"/>
    <col min="2284" max="2284" width="13.85546875" style="518" bestFit="1" customWidth="1"/>
    <col min="2285" max="2285" width="35.42578125" style="518" customWidth="1"/>
    <col min="2286" max="2286" width="18.7109375" style="518" bestFit="1" customWidth="1"/>
    <col min="2287" max="2287" width="19" style="518" bestFit="1" customWidth="1"/>
    <col min="2288" max="2288" width="11.42578125" style="518" customWidth="1"/>
    <col min="2289" max="2290" width="10.85546875" style="518" bestFit="1" customWidth="1"/>
    <col min="2291" max="2296" width="11.5703125" style="518" bestFit="1" customWidth="1"/>
    <col min="2297" max="2318" width="13.85546875" style="518" bestFit="1" customWidth="1"/>
    <col min="2319" max="2538" width="6.85546875" style="518"/>
    <col min="2539" max="2539" width="6.5703125" style="518" customWidth="1"/>
    <col min="2540" max="2540" width="13.85546875" style="518" bestFit="1" customWidth="1"/>
    <col min="2541" max="2541" width="35.42578125" style="518" customWidth="1"/>
    <col min="2542" max="2542" width="18.7109375" style="518" bestFit="1" customWidth="1"/>
    <col min="2543" max="2543" width="19" style="518" bestFit="1" customWidth="1"/>
    <col min="2544" max="2544" width="11.42578125" style="518" customWidth="1"/>
    <col min="2545" max="2546" width="10.85546875" style="518" bestFit="1" customWidth="1"/>
    <col min="2547" max="2552" width="11.5703125" style="518" bestFit="1" customWidth="1"/>
    <col min="2553" max="2574" width="13.85546875" style="518" bestFit="1" customWidth="1"/>
    <col min="2575" max="2794" width="6.85546875" style="518"/>
    <col min="2795" max="2795" width="6.5703125" style="518" customWidth="1"/>
    <col min="2796" max="2796" width="13.85546875" style="518" bestFit="1" customWidth="1"/>
    <col min="2797" max="2797" width="35.42578125" style="518" customWidth="1"/>
    <col min="2798" max="2798" width="18.7109375" style="518" bestFit="1" customWidth="1"/>
    <col min="2799" max="2799" width="19" style="518" bestFit="1" customWidth="1"/>
    <col min="2800" max="2800" width="11.42578125" style="518" customWidth="1"/>
    <col min="2801" max="2802" width="10.85546875" style="518" bestFit="1" customWidth="1"/>
    <col min="2803" max="2808" width="11.5703125" style="518" bestFit="1" customWidth="1"/>
    <col min="2809" max="2830" width="13.85546875" style="518" bestFit="1" customWidth="1"/>
    <col min="2831" max="3050" width="6.85546875" style="518"/>
    <col min="3051" max="3051" width="6.5703125" style="518" customWidth="1"/>
    <col min="3052" max="3052" width="13.85546875" style="518" bestFit="1" customWidth="1"/>
    <col min="3053" max="3053" width="35.42578125" style="518" customWidth="1"/>
    <col min="3054" max="3054" width="18.7109375" style="518" bestFit="1" customWidth="1"/>
    <col min="3055" max="3055" width="19" style="518" bestFit="1" customWidth="1"/>
    <col min="3056" max="3056" width="11.42578125" style="518" customWidth="1"/>
    <col min="3057" max="3058" width="10.85546875" style="518" bestFit="1" customWidth="1"/>
    <col min="3059" max="3064" width="11.5703125" style="518" bestFit="1" customWidth="1"/>
    <col min="3065" max="3086" width="13.85546875" style="518" bestFit="1" customWidth="1"/>
    <col min="3087" max="3306" width="6.85546875" style="518"/>
    <col min="3307" max="3307" width="6.5703125" style="518" customWidth="1"/>
    <col min="3308" max="3308" width="13.85546875" style="518" bestFit="1" customWidth="1"/>
    <col min="3309" max="3309" width="35.42578125" style="518" customWidth="1"/>
    <col min="3310" max="3310" width="18.7109375" style="518" bestFit="1" customWidth="1"/>
    <col min="3311" max="3311" width="19" style="518" bestFit="1" customWidth="1"/>
    <col min="3312" max="3312" width="11.42578125" style="518" customWidth="1"/>
    <col min="3313" max="3314" width="10.85546875" style="518" bestFit="1" customWidth="1"/>
    <col min="3315" max="3320" width="11.5703125" style="518" bestFit="1" customWidth="1"/>
    <col min="3321" max="3342" width="13.85546875" style="518" bestFit="1" customWidth="1"/>
    <col min="3343" max="3562" width="6.85546875" style="518"/>
    <col min="3563" max="3563" width="6.5703125" style="518" customWidth="1"/>
    <col min="3564" max="3564" width="13.85546875" style="518" bestFit="1" customWidth="1"/>
    <col min="3565" max="3565" width="35.42578125" style="518" customWidth="1"/>
    <col min="3566" max="3566" width="18.7109375" style="518" bestFit="1" customWidth="1"/>
    <col min="3567" max="3567" width="19" style="518" bestFit="1" customWidth="1"/>
    <col min="3568" max="3568" width="11.42578125" style="518" customWidth="1"/>
    <col min="3569" max="3570" width="10.85546875" style="518" bestFit="1" customWidth="1"/>
    <col min="3571" max="3576" width="11.5703125" style="518" bestFit="1" customWidth="1"/>
    <col min="3577" max="3598" width="13.85546875" style="518" bestFit="1" customWidth="1"/>
    <col min="3599" max="3818" width="6.85546875" style="518"/>
    <col min="3819" max="3819" width="6.5703125" style="518" customWidth="1"/>
    <col min="3820" max="3820" width="13.85546875" style="518" bestFit="1" customWidth="1"/>
    <col min="3821" max="3821" width="35.42578125" style="518" customWidth="1"/>
    <col min="3822" max="3822" width="18.7109375" style="518" bestFit="1" customWidth="1"/>
    <col min="3823" max="3823" width="19" style="518" bestFit="1" customWidth="1"/>
    <col min="3824" max="3824" width="11.42578125" style="518" customWidth="1"/>
    <col min="3825" max="3826" width="10.85546875" style="518" bestFit="1" customWidth="1"/>
    <col min="3827" max="3832" width="11.5703125" style="518" bestFit="1" customWidth="1"/>
    <col min="3833" max="3854" width="13.85546875" style="518" bestFit="1" customWidth="1"/>
    <col min="3855" max="4074" width="6.85546875" style="518"/>
    <col min="4075" max="4075" width="6.5703125" style="518" customWidth="1"/>
    <col min="4076" max="4076" width="13.85546875" style="518" bestFit="1" customWidth="1"/>
    <col min="4077" max="4077" width="35.42578125" style="518" customWidth="1"/>
    <col min="4078" max="4078" width="18.7109375" style="518" bestFit="1" customWidth="1"/>
    <col min="4079" max="4079" width="19" style="518" bestFit="1" customWidth="1"/>
    <col min="4080" max="4080" width="11.42578125" style="518" customWidth="1"/>
    <col min="4081" max="4082" width="10.85546875" style="518" bestFit="1" customWidth="1"/>
    <col min="4083" max="4088" width="11.5703125" style="518" bestFit="1" customWidth="1"/>
    <col min="4089" max="4110" width="13.85546875" style="518" bestFit="1" customWidth="1"/>
    <col min="4111" max="4330" width="6.85546875" style="518"/>
    <col min="4331" max="4331" width="6.5703125" style="518" customWidth="1"/>
    <col min="4332" max="4332" width="13.85546875" style="518" bestFit="1" customWidth="1"/>
    <col min="4333" max="4333" width="35.42578125" style="518" customWidth="1"/>
    <col min="4334" max="4334" width="18.7109375" style="518" bestFit="1" customWidth="1"/>
    <col min="4335" max="4335" width="19" style="518" bestFit="1" customWidth="1"/>
    <col min="4336" max="4336" width="11.42578125" style="518" customWidth="1"/>
    <col min="4337" max="4338" width="10.85546875" style="518" bestFit="1" customWidth="1"/>
    <col min="4339" max="4344" width="11.5703125" style="518" bestFit="1" customWidth="1"/>
    <col min="4345" max="4366" width="13.85546875" style="518" bestFit="1" customWidth="1"/>
    <col min="4367" max="4586" width="6.85546875" style="518"/>
    <col min="4587" max="4587" width="6.5703125" style="518" customWidth="1"/>
    <col min="4588" max="4588" width="13.85546875" style="518" bestFit="1" customWidth="1"/>
    <col min="4589" max="4589" width="35.42578125" style="518" customWidth="1"/>
    <col min="4590" max="4590" width="18.7109375" style="518" bestFit="1" customWidth="1"/>
    <col min="4591" max="4591" width="19" style="518" bestFit="1" customWidth="1"/>
    <col min="4592" max="4592" width="11.42578125" style="518" customWidth="1"/>
    <col min="4593" max="4594" width="10.85546875" style="518" bestFit="1" customWidth="1"/>
    <col min="4595" max="4600" width="11.5703125" style="518" bestFit="1" customWidth="1"/>
    <col min="4601" max="4622" width="13.85546875" style="518" bestFit="1" customWidth="1"/>
    <col min="4623" max="4842" width="6.85546875" style="518"/>
    <col min="4843" max="4843" width="6.5703125" style="518" customWidth="1"/>
    <col min="4844" max="4844" width="13.85546875" style="518" bestFit="1" customWidth="1"/>
    <col min="4845" max="4845" width="35.42578125" style="518" customWidth="1"/>
    <col min="4846" max="4846" width="18.7109375" style="518" bestFit="1" customWidth="1"/>
    <col min="4847" max="4847" width="19" style="518" bestFit="1" customWidth="1"/>
    <col min="4848" max="4848" width="11.42578125" style="518" customWidth="1"/>
    <col min="4849" max="4850" width="10.85546875" style="518" bestFit="1" customWidth="1"/>
    <col min="4851" max="4856" width="11.5703125" style="518" bestFit="1" customWidth="1"/>
    <col min="4857" max="4878" width="13.85546875" style="518" bestFit="1" customWidth="1"/>
    <col min="4879" max="5098" width="6.85546875" style="518"/>
    <col min="5099" max="5099" width="6.5703125" style="518" customWidth="1"/>
    <col min="5100" max="5100" width="13.85546875" style="518" bestFit="1" customWidth="1"/>
    <col min="5101" max="5101" width="35.42578125" style="518" customWidth="1"/>
    <col min="5102" max="5102" width="18.7109375" style="518" bestFit="1" customWidth="1"/>
    <col min="5103" max="5103" width="19" style="518" bestFit="1" customWidth="1"/>
    <col min="5104" max="5104" width="11.42578125" style="518" customWidth="1"/>
    <col min="5105" max="5106" width="10.85546875" style="518" bestFit="1" customWidth="1"/>
    <col min="5107" max="5112" width="11.5703125" style="518" bestFit="1" customWidth="1"/>
    <col min="5113" max="5134" width="13.85546875" style="518" bestFit="1" customWidth="1"/>
    <col min="5135" max="5354" width="6.85546875" style="518"/>
    <col min="5355" max="5355" width="6.5703125" style="518" customWidth="1"/>
    <col min="5356" max="5356" width="13.85546875" style="518" bestFit="1" customWidth="1"/>
    <col min="5357" max="5357" width="35.42578125" style="518" customWidth="1"/>
    <col min="5358" max="5358" width="18.7109375" style="518" bestFit="1" customWidth="1"/>
    <col min="5359" max="5359" width="19" style="518" bestFit="1" customWidth="1"/>
    <col min="5360" max="5360" width="11.42578125" style="518" customWidth="1"/>
    <col min="5361" max="5362" width="10.85546875" style="518" bestFit="1" customWidth="1"/>
    <col min="5363" max="5368" width="11.5703125" style="518" bestFit="1" customWidth="1"/>
    <col min="5369" max="5390" width="13.85546875" style="518" bestFit="1" customWidth="1"/>
    <col min="5391" max="5610" width="6.85546875" style="518"/>
    <col min="5611" max="5611" width="6.5703125" style="518" customWidth="1"/>
    <col min="5612" max="5612" width="13.85546875" style="518" bestFit="1" customWidth="1"/>
    <col min="5613" max="5613" width="35.42578125" style="518" customWidth="1"/>
    <col min="5614" max="5614" width="18.7109375" style="518" bestFit="1" customWidth="1"/>
    <col min="5615" max="5615" width="19" style="518" bestFit="1" customWidth="1"/>
    <col min="5616" max="5616" width="11.42578125" style="518" customWidth="1"/>
    <col min="5617" max="5618" width="10.85546875" style="518" bestFit="1" customWidth="1"/>
    <col min="5619" max="5624" width="11.5703125" style="518" bestFit="1" customWidth="1"/>
    <col min="5625" max="5646" width="13.85546875" style="518" bestFit="1" customWidth="1"/>
    <col min="5647" max="5866" width="6.85546875" style="518"/>
    <col min="5867" max="5867" width="6.5703125" style="518" customWidth="1"/>
    <col min="5868" max="5868" width="13.85546875" style="518" bestFit="1" customWidth="1"/>
    <col min="5869" max="5869" width="35.42578125" style="518" customWidth="1"/>
    <col min="5870" max="5870" width="18.7109375" style="518" bestFit="1" customWidth="1"/>
    <col min="5871" max="5871" width="19" style="518" bestFit="1" customWidth="1"/>
    <col min="5872" max="5872" width="11.42578125" style="518" customWidth="1"/>
    <col min="5873" max="5874" width="10.85546875" style="518" bestFit="1" customWidth="1"/>
    <col min="5875" max="5880" width="11.5703125" style="518" bestFit="1" customWidth="1"/>
    <col min="5881" max="5902" width="13.85546875" style="518" bestFit="1" customWidth="1"/>
    <col min="5903" max="6122" width="6.85546875" style="518"/>
    <col min="6123" max="6123" width="6.5703125" style="518" customWidth="1"/>
    <col min="6124" max="6124" width="13.85546875" style="518" bestFit="1" customWidth="1"/>
    <col min="6125" max="6125" width="35.42578125" style="518" customWidth="1"/>
    <col min="6126" max="6126" width="18.7109375" style="518" bestFit="1" customWidth="1"/>
    <col min="6127" max="6127" width="19" style="518" bestFit="1" customWidth="1"/>
    <col min="6128" max="6128" width="11.42578125" style="518" customWidth="1"/>
    <col min="6129" max="6130" width="10.85546875" style="518" bestFit="1" customWidth="1"/>
    <col min="6131" max="6136" width="11.5703125" style="518" bestFit="1" customWidth="1"/>
    <col min="6137" max="6158" width="13.85546875" style="518" bestFit="1" customWidth="1"/>
    <col min="6159" max="6378" width="6.85546875" style="518"/>
    <col min="6379" max="6379" width="6.5703125" style="518" customWidth="1"/>
    <col min="6380" max="6380" width="13.85546875" style="518" bestFit="1" customWidth="1"/>
    <col min="6381" max="6381" width="35.42578125" style="518" customWidth="1"/>
    <col min="6382" max="6382" width="18.7109375" style="518" bestFit="1" customWidth="1"/>
    <col min="6383" max="6383" width="19" style="518" bestFit="1" customWidth="1"/>
    <col min="6384" max="6384" width="11.42578125" style="518" customWidth="1"/>
    <col min="6385" max="6386" width="10.85546875" style="518" bestFit="1" customWidth="1"/>
    <col min="6387" max="6392" width="11.5703125" style="518" bestFit="1" customWidth="1"/>
    <col min="6393" max="6414" width="13.85546875" style="518" bestFit="1" customWidth="1"/>
    <col min="6415" max="6634" width="6.85546875" style="518"/>
    <col min="6635" max="6635" width="6.5703125" style="518" customWidth="1"/>
    <col min="6636" max="6636" width="13.85546875" style="518" bestFit="1" customWidth="1"/>
    <col min="6637" max="6637" width="35.42578125" style="518" customWidth="1"/>
    <col min="6638" max="6638" width="18.7109375" style="518" bestFit="1" customWidth="1"/>
    <col min="6639" max="6639" width="19" style="518" bestFit="1" customWidth="1"/>
    <col min="6640" max="6640" width="11.42578125" style="518" customWidth="1"/>
    <col min="6641" max="6642" width="10.85546875" style="518" bestFit="1" customWidth="1"/>
    <col min="6643" max="6648" width="11.5703125" style="518" bestFit="1" customWidth="1"/>
    <col min="6649" max="6670" width="13.85546875" style="518" bestFit="1" customWidth="1"/>
    <col min="6671" max="6890" width="6.85546875" style="518"/>
    <col min="6891" max="6891" width="6.5703125" style="518" customWidth="1"/>
    <col min="6892" max="6892" width="13.85546875" style="518" bestFit="1" customWidth="1"/>
    <col min="6893" max="6893" width="35.42578125" style="518" customWidth="1"/>
    <col min="6894" max="6894" width="18.7109375" style="518" bestFit="1" customWidth="1"/>
    <col min="6895" max="6895" width="19" style="518" bestFit="1" customWidth="1"/>
    <col min="6896" max="6896" width="11.42578125" style="518" customWidth="1"/>
    <col min="6897" max="6898" width="10.85546875" style="518" bestFit="1" customWidth="1"/>
    <col min="6899" max="6904" width="11.5703125" style="518" bestFit="1" customWidth="1"/>
    <col min="6905" max="6926" width="13.85546875" style="518" bestFit="1" customWidth="1"/>
    <col min="6927" max="7146" width="6.85546875" style="518"/>
    <col min="7147" max="7147" width="6.5703125" style="518" customWidth="1"/>
    <col min="7148" max="7148" width="13.85546875" style="518" bestFit="1" customWidth="1"/>
    <col min="7149" max="7149" width="35.42578125" style="518" customWidth="1"/>
    <col min="7150" max="7150" width="18.7109375" style="518" bestFit="1" customWidth="1"/>
    <col min="7151" max="7151" width="19" style="518" bestFit="1" customWidth="1"/>
    <col min="7152" max="7152" width="11.42578125" style="518" customWidth="1"/>
    <col min="7153" max="7154" width="10.85546875" style="518" bestFit="1" customWidth="1"/>
    <col min="7155" max="7160" width="11.5703125" style="518" bestFit="1" customWidth="1"/>
    <col min="7161" max="7182" width="13.85546875" style="518" bestFit="1" customWidth="1"/>
    <col min="7183" max="7402" width="6.85546875" style="518"/>
    <col min="7403" max="7403" width="6.5703125" style="518" customWidth="1"/>
    <col min="7404" max="7404" width="13.85546875" style="518" bestFit="1" customWidth="1"/>
    <col min="7405" max="7405" width="35.42578125" style="518" customWidth="1"/>
    <col min="7406" max="7406" width="18.7109375" style="518" bestFit="1" customWidth="1"/>
    <col min="7407" max="7407" width="19" style="518" bestFit="1" customWidth="1"/>
    <col min="7408" max="7408" width="11.42578125" style="518" customWidth="1"/>
    <col min="7409" max="7410" width="10.85546875" style="518" bestFit="1" customWidth="1"/>
    <col min="7411" max="7416" width="11.5703125" style="518" bestFit="1" customWidth="1"/>
    <col min="7417" max="7438" width="13.85546875" style="518" bestFit="1" customWidth="1"/>
    <col min="7439" max="7658" width="6.85546875" style="518"/>
    <col min="7659" max="7659" width="6.5703125" style="518" customWidth="1"/>
    <col min="7660" max="7660" width="13.85546875" style="518" bestFit="1" customWidth="1"/>
    <col min="7661" max="7661" width="35.42578125" style="518" customWidth="1"/>
    <col min="7662" max="7662" width="18.7109375" style="518" bestFit="1" customWidth="1"/>
    <col min="7663" max="7663" width="19" style="518" bestFit="1" customWidth="1"/>
    <col min="7664" max="7664" width="11.42578125" style="518" customWidth="1"/>
    <col min="7665" max="7666" width="10.85546875" style="518" bestFit="1" customWidth="1"/>
    <col min="7667" max="7672" width="11.5703125" style="518" bestFit="1" customWidth="1"/>
    <col min="7673" max="7694" width="13.85546875" style="518" bestFit="1" customWidth="1"/>
    <col min="7695" max="7914" width="6.85546875" style="518"/>
    <col min="7915" max="7915" width="6.5703125" style="518" customWidth="1"/>
    <col min="7916" max="7916" width="13.85546875" style="518" bestFit="1" customWidth="1"/>
    <col min="7917" max="7917" width="35.42578125" style="518" customWidth="1"/>
    <col min="7918" max="7918" width="18.7109375" style="518" bestFit="1" customWidth="1"/>
    <col min="7919" max="7919" width="19" style="518" bestFit="1" customWidth="1"/>
    <col min="7920" max="7920" width="11.42578125" style="518" customWidth="1"/>
    <col min="7921" max="7922" width="10.85546875" style="518" bestFit="1" customWidth="1"/>
    <col min="7923" max="7928" width="11.5703125" style="518" bestFit="1" customWidth="1"/>
    <col min="7929" max="7950" width="13.85546875" style="518" bestFit="1" customWidth="1"/>
    <col min="7951" max="8170" width="6.85546875" style="518"/>
    <col min="8171" max="8171" width="6.5703125" style="518" customWidth="1"/>
    <col min="8172" max="8172" width="13.85546875" style="518" bestFit="1" customWidth="1"/>
    <col min="8173" max="8173" width="35.42578125" style="518" customWidth="1"/>
    <col min="8174" max="8174" width="18.7109375" style="518" bestFit="1" customWidth="1"/>
    <col min="8175" max="8175" width="19" style="518" bestFit="1" customWidth="1"/>
    <col min="8176" max="8176" width="11.42578125" style="518" customWidth="1"/>
    <col min="8177" max="8178" width="10.85546875" style="518" bestFit="1" customWidth="1"/>
    <col min="8179" max="8184" width="11.5703125" style="518" bestFit="1" customWidth="1"/>
    <col min="8185" max="8206" width="13.85546875" style="518" bestFit="1" customWidth="1"/>
    <col min="8207" max="8426" width="6.85546875" style="518"/>
    <col min="8427" max="8427" width="6.5703125" style="518" customWidth="1"/>
    <col min="8428" max="8428" width="13.85546875" style="518" bestFit="1" customWidth="1"/>
    <col min="8429" max="8429" width="35.42578125" style="518" customWidth="1"/>
    <col min="8430" max="8430" width="18.7109375" style="518" bestFit="1" customWidth="1"/>
    <col min="8431" max="8431" width="19" style="518" bestFit="1" customWidth="1"/>
    <col min="8432" max="8432" width="11.42578125" style="518" customWidth="1"/>
    <col min="8433" max="8434" width="10.85546875" style="518" bestFit="1" customWidth="1"/>
    <col min="8435" max="8440" width="11.5703125" style="518" bestFit="1" customWidth="1"/>
    <col min="8441" max="8462" width="13.85546875" style="518" bestFit="1" customWidth="1"/>
    <col min="8463" max="8682" width="6.85546875" style="518"/>
    <col min="8683" max="8683" width="6.5703125" style="518" customWidth="1"/>
    <col min="8684" max="8684" width="13.85546875" style="518" bestFit="1" customWidth="1"/>
    <col min="8685" max="8685" width="35.42578125" style="518" customWidth="1"/>
    <col min="8686" max="8686" width="18.7109375" style="518" bestFit="1" customWidth="1"/>
    <col min="8687" max="8687" width="19" style="518" bestFit="1" customWidth="1"/>
    <col min="8688" max="8688" width="11.42578125" style="518" customWidth="1"/>
    <col min="8689" max="8690" width="10.85546875" style="518" bestFit="1" customWidth="1"/>
    <col min="8691" max="8696" width="11.5703125" style="518" bestFit="1" customWidth="1"/>
    <col min="8697" max="8718" width="13.85546875" style="518" bestFit="1" customWidth="1"/>
    <col min="8719" max="8938" width="6.85546875" style="518"/>
    <col min="8939" max="8939" width="6.5703125" style="518" customWidth="1"/>
    <col min="8940" max="8940" width="13.85546875" style="518" bestFit="1" customWidth="1"/>
    <col min="8941" max="8941" width="35.42578125" style="518" customWidth="1"/>
    <col min="8942" max="8942" width="18.7109375" style="518" bestFit="1" customWidth="1"/>
    <col min="8943" max="8943" width="19" style="518" bestFit="1" customWidth="1"/>
    <col min="8944" max="8944" width="11.42578125" style="518" customWidth="1"/>
    <col min="8945" max="8946" width="10.85546875" style="518" bestFit="1" customWidth="1"/>
    <col min="8947" max="8952" width="11.5703125" style="518" bestFit="1" customWidth="1"/>
    <col min="8953" max="8974" width="13.85546875" style="518" bestFit="1" customWidth="1"/>
    <col min="8975" max="9194" width="6.85546875" style="518"/>
    <col min="9195" max="9195" width="6.5703125" style="518" customWidth="1"/>
    <col min="9196" max="9196" width="13.85546875" style="518" bestFit="1" customWidth="1"/>
    <col min="9197" max="9197" width="35.42578125" style="518" customWidth="1"/>
    <col min="9198" max="9198" width="18.7109375" style="518" bestFit="1" customWidth="1"/>
    <col min="9199" max="9199" width="19" style="518" bestFit="1" customWidth="1"/>
    <col min="9200" max="9200" width="11.42578125" style="518" customWidth="1"/>
    <col min="9201" max="9202" width="10.85546875" style="518" bestFit="1" customWidth="1"/>
    <col min="9203" max="9208" width="11.5703125" style="518" bestFit="1" customWidth="1"/>
    <col min="9209" max="9230" width="13.85546875" style="518" bestFit="1" customWidth="1"/>
    <col min="9231" max="9450" width="6.85546875" style="518"/>
    <col min="9451" max="9451" width="6.5703125" style="518" customWidth="1"/>
    <col min="9452" max="9452" width="13.85546875" style="518" bestFit="1" customWidth="1"/>
    <col min="9453" max="9453" width="35.42578125" style="518" customWidth="1"/>
    <col min="9454" max="9454" width="18.7109375" style="518" bestFit="1" customWidth="1"/>
    <col min="9455" max="9455" width="19" style="518" bestFit="1" customWidth="1"/>
    <col min="9456" max="9456" width="11.42578125" style="518" customWidth="1"/>
    <col min="9457" max="9458" width="10.85546875" style="518" bestFit="1" customWidth="1"/>
    <col min="9459" max="9464" width="11.5703125" style="518" bestFit="1" customWidth="1"/>
    <col min="9465" max="9486" width="13.85546875" style="518" bestFit="1" customWidth="1"/>
    <col min="9487" max="9706" width="6.85546875" style="518"/>
    <col min="9707" max="9707" width="6.5703125" style="518" customWidth="1"/>
    <col min="9708" max="9708" width="13.85546875" style="518" bestFit="1" customWidth="1"/>
    <col min="9709" max="9709" width="35.42578125" style="518" customWidth="1"/>
    <col min="9710" max="9710" width="18.7109375" style="518" bestFit="1" customWidth="1"/>
    <col min="9711" max="9711" width="19" style="518" bestFit="1" customWidth="1"/>
    <col min="9712" max="9712" width="11.42578125" style="518" customWidth="1"/>
    <col min="9713" max="9714" width="10.85546875" style="518" bestFit="1" customWidth="1"/>
    <col min="9715" max="9720" width="11.5703125" style="518" bestFit="1" customWidth="1"/>
    <col min="9721" max="9742" width="13.85546875" style="518" bestFit="1" customWidth="1"/>
    <col min="9743" max="9962" width="6.85546875" style="518"/>
    <col min="9963" max="9963" width="6.5703125" style="518" customWidth="1"/>
    <col min="9964" max="9964" width="13.85546875" style="518" bestFit="1" customWidth="1"/>
    <col min="9965" max="9965" width="35.42578125" style="518" customWidth="1"/>
    <col min="9966" max="9966" width="18.7109375" style="518" bestFit="1" customWidth="1"/>
    <col min="9967" max="9967" width="19" style="518" bestFit="1" customWidth="1"/>
    <col min="9968" max="9968" width="11.42578125" style="518" customWidth="1"/>
    <col min="9969" max="9970" width="10.85546875" style="518" bestFit="1" customWidth="1"/>
    <col min="9971" max="9976" width="11.5703125" style="518" bestFit="1" customWidth="1"/>
    <col min="9977" max="9998" width="13.85546875" style="518" bestFit="1" customWidth="1"/>
    <col min="9999" max="10218" width="6.85546875" style="518"/>
    <col min="10219" max="10219" width="6.5703125" style="518" customWidth="1"/>
    <col min="10220" max="10220" width="13.85546875" style="518" bestFit="1" customWidth="1"/>
    <col min="10221" max="10221" width="35.42578125" style="518" customWidth="1"/>
    <col min="10222" max="10222" width="18.7109375" style="518" bestFit="1" customWidth="1"/>
    <col min="10223" max="10223" width="19" style="518" bestFit="1" customWidth="1"/>
    <col min="10224" max="10224" width="11.42578125" style="518" customWidth="1"/>
    <col min="10225" max="10226" width="10.85546875" style="518" bestFit="1" customWidth="1"/>
    <col min="10227" max="10232" width="11.5703125" style="518" bestFit="1" customWidth="1"/>
    <col min="10233" max="10254" width="13.85546875" style="518" bestFit="1" customWidth="1"/>
    <col min="10255" max="10474" width="6.85546875" style="518"/>
    <col min="10475" max="10475" width="6.5703125" style="518" customWidth="1"/>
    <col min="10476" max="10476" width="13.85546875" style="518" bestFit="1" customWidth="1"/>
    <col min="10477" max="10477" width="35.42578125" style="518" customWidth="1"/>
    <col min="10478" max="10478" width="18.7109375" style="518" bestFit="1" customWidth="1"/>
    <col min="10479" max="10479" width="19" style="518" bestFit="1" customWidth="1"/>
    <col min="10480" max="10480" width="11.42578125" style="518" customWidth="1"/>
    <col min="10481" max="10482" width="10.85546875" style="518" bestFit="1" customWidth="1"/>
    <col min="10483" max="10488" width="11.5703125" style="518" bestFit="1" customWidth="1"/>
    <col min="10489" max="10510" width="13.85546875" style="518" bestFit="1" customWidth="1"/>
    <col min="10511" max="10730" width="6.85546875" style="518"/>
    <col min="10731" max="10731" width="6.5703125" style="518" customWidth="1"/>
    <col min="10732" max="10732" width="13.85546875" style="518" bestFit="1" customWidth="1"/>
    <col min="10733" max="10733" width="35.42578125" style="518" customWidth="1"/>
    <col min="10734" max="10734" width="18.7109375" style="518" bestFit="1" customWidth="1"/>
    <col min="10735" max="10735" width="19" style="518" bestFit="1" customWidth="1"/>
    <col min="10736" max="10736" width="11.42578125" style="518" customWidth="1"/>
    <col min="10737" max="10738" width="10.85546875" style="518" bestFit="1" customWidth="1"/>
    <col min="10739" max="10744" width="11.5703125" style="518" bestFit="1" customWidth="1"/>
    <col min="10745" max="10766" width="13.85546875" style="518" bestFit="1" customWidth="1"/>
    <col min="10767" max="10986" width="6.85546875" style="518"/>
    <col min="10987" max="10987" width="6.5703125" style="518" customWidth="1"/>
    <col min="10988" max="10988" width="13.85546875" style="518" bestFit="1" customWidth="1"/>
    <col min="10989" max="10989" width="35.42578125" style="518" customWidth="1"/>
    <col min="10990" max="10990" width="18.7109375" style="518" bestFit="1" customWidth="1"/>
    <col min="10991" max="10991" width="19" style="518" bestFit="1" customWidth="1"/>
    <col min="10992" max="10992" width="11.42578125" style="518" customWidth="1"/>
    <col min="10993" max="10994" width="10.85546875" style="518" bestFit="1" customWidth="1"/>
    <col min="10995" max="11000" width="11.5703125" style="518" bestFit="1" customWidth="1"/>
    <col min="11001" max="11022" width="13.85546875" style="518" bestFit="1" customWidth="1"/>
    <col min="11023" max="11242" width="6.85546875" style="518"/>
    <col min="11243" max="11243" width="6.5703125" style="518" customWidth="1"/>
    <col min="11244" max="11244" width="13.85546875" style="518" bestFit="1" customWidth="1"/>
    <col min="11245" max="11245" width="35.42578125" style="518" customWidth="1"/>
    <col min="11246" max="11246" width="18.7109375" style="518" bestFit="1" customWidth="1"/>
    <col min="11247" max="11247" width="19" style="518" bestFit="1" customWidth="1"/>
    <col min="11248" max="11248" width="11.42578125" style="518" customWidth="1"/>
    <col min="11249" max="11250" width="10.85546875" style="518" bestFit="1" customWidth="1"/>
    <col min="11251" max="11256" width="11.5703125" style="518" bestFit="1" customWidth="1"/>
    <col min="11257" max="11278" width="13.85546875" style="518" bestFit="1" customWidth="1"/>
    <col min="11279" max="11498" width="6.85546875" style="518"/>
    <col min="11499" max="11499" width="6.5703125" style="518" customWidth="1"/>
    <col min="11500" max="11500" width="13.85546875" style="518" bestFit="1" customWidth="1"/>
    <col min="11501" max="11501" width="35.42578125" style="518" customWidth="1"/>
    <col min="11502" max="11502" width="18.7109375" style="518" bestFit="1" customWidth="1"/>
    <col min="11503" max="11503" width="19" style="518" bestFit="1" customWidth="1"/>
    <col min="11504" max="11504" width="11.42578125" style="518" customWidth="1"/>
    <col min="11505" max="11506" width="10.85546875" style="518" bestFit="1" customWidth="1"/>
    <col min="11507" max="11512" width="11.5703125" style="518" bestFit="1" customWidth="1"/>
    <col min="11513" max="11534" width="13.85546875" style="518" bestFit="1" customWidth="1"/>
    <col min="11535" max="11754" width="6.85546875" style="518"/>
    <col min="11755" max="11755" width="6.5703125" style="518" customWidth="1"/>
    <col min="11756" max="11756" width="13.85546875" style="518" bestFit="1" customWidth="1"/>
    <col min="11757" max="11757" width="35.42578125" style="518" customWidth="1"/>
    <col min="11758" max="11758" width="18.7109375" style="518" bestFit="1" customWidth="1"/>
    <col min="11759" max="11759" width="19" style="518" bestFit="1" customWidth="1"/>
    <col min="11760" max="11760" width="11.42578125" style="518" customWidth="1"/>
    <col min="11761" max="11762" width="10.85546875" style="518" bestFit="1" customWidth="1"/>
    <col min="11763" max="11768" width="11.5703125" style="518" bestFit="1" customWidth="1"/>
    <col min="11769" max="11790" width="13.85546875" style="518" bestFit="1" customWidth="1"/>
    <col min="11791" max="12010" width="6.85546875" style="518"/>
    <col min="12011" max="12011" width="6.5703125" style="518" customWidth="1"/>
    <col min="12012" max="12012" width="13.85546875" style="518" bestFit="1" customWidth="1"/>
    <col min="12013" max="12013" width="35.42578125" style="518" customWidth="1"/>
    <col min="12014" max="12014" width="18.7109375" style="518" bestFit="1" customWidth="1"/>
    <col min="12015" max="12015" width="19" style="518" bestFit="1" customWidth="1"/>
    <col min="12016" max="12016" width="11.42578125" style="518" customWidth="1"/>
    <col min="12017" max="12018" width="10.85546875" style="518" bestFit="1" customWidth="1"/>
    <col min="12019" max="12024" width="11.5703125" style="518" bestFit="1" customWidth="1"/>
    <col min="12025" max="12046" width="13.85546875" style="518" bestFit="1" customWidth="1"/>
    <col min="12047" max="12266" width="6.85546875" style="518"/>
    <col min="12267" max="12267" width="6.5703125" style="518" customWidth="1"/>
    <col min="12268" max="12268" width="13.85546875" style="518" bestFit="1" customWidth="1"/>
    <col min="12269" max="12269" width="35.42578125" style="518" customWidth="1"/>
    <col min="12270" max="12270" width="18.7109375" style="518" bestFit="1" customWidth="1"/>
    <col min="12271" max="12271" width="19" style="518" bestFit="1" customWidth="1"/>
    <col min="12272" max="12272" width="11.42578125" style="518" customWidth="1"/>
    <col min="12273" max="12274" width="10.85546875" style="518" bestFit="1" customWidth="1"/>
    <col min="12275" max="12280" width="11.5703125" style="518" bestFit="1" customWidth="1"/>
    <col min="12281" max="12302" width="13.85546875" style="518" bestFit="1" customWidth="1"/>
    <col min="12303" max="12522" width="6.85546875" style="518"/>
    <col min="12523" max="12523" width="6.5703125" style="518" customWidth="1"/>
    <col min="12524" max="12524" width="13.85546875" style="518" bestFit="1" customWidth="1"/>
    <col min="12525" max="12525" width="35.42578125" style="518" customWidth="1"/>
    <col min="12526" max="12526" width="18.7109375" style="518" bestFit="1" customWidth="1"/>
    <col min="12527" max="12527" width="19" style="518" bestFit="1" customWidth="1"/>
    <col min="12528" max="12528" width="11.42578125" style="518" customWidth="1"/>
    <col min="12529" max="12530" width="10.85546875" style="518" bestFit="1" customWidth="1"/>
    <col min="12531" max="12536" width="11.5703125" style="518" bestFit="1" customWidth="1"/>
    <col min="12537" max="12558" width="13.85546875" style="518" bestFit="1" customWidth="1"/>
    <col min="12559" max="12778" width="6.85546875" style="518"/>
    <col min="12779" max="12779" width="6.5703125" style="518" customWidth="1"/>
    <col min="12780" max="12780" width="13.85546875" style="518" bestFit="1" customWidth="1"/>
    <col min="12781" max="12781" width="35.42578125" style="518" customWidth="1"/>
    <col min="12782" max="12782" width="18.7109375" style="518" bestFit="1" customWidth="1"/>
    <col min="12783" max="12783" width="19" style="518" bestFit="1" customWidth="1"/>
    <col min="12784" max="12784" width="11.42578125" style="518" customWidth="1"/>
    <col min="12785" max="12786" width="10.85546875" style="518" bestFit="1" customWidth="1"/>
    <col min="12787" max="12792" width="11.5703125" style="518" bestFit="1" customWidth="1"/>
    <col min="12793" max="12814" width="13.85546875" style="518" bestFit="1" customWidth="1"/>
    <col min="12815" max="13034" width="6.85546875" style="518"/>
    <col min="13035" max="13035" width="6.5703125" style="518" customWidth="1"/>
    <col min="13036" max="13036" width="13.85546875" style="518" bestFit="1" customWidth="1"/>
    <col min="13037" max="13037" width="35.42578125" style="518" customWidth="1"/>
    <col min="13038" max="13038" width="18.7109375" style="518" bestFit="1" customWidth="1"/>
    <col min="13039" max="13039" width="19" style="518" bestFit="1" customWidth="1"/>
    <col min="13040" max="13040" width="11.42578125" style="518" customWidth="1"/>
    <col min="13041" max="13042" width="10.85546875" style="518" bestFit="1" customWidth="1"/>
    <col min="13043" max="13048" width="11.5703125" style="518" bestFit="1" customWidth="1"/>
    <col min="13049" max="13070" width="13.85546875" style="518" bestFit="1" customWidth="1"/>
    <col min="13071" max="13290" width="6.85546875" style="518"/>
    <col min="13291" max="13291" width="6.5703125" style="518" customWidth="1"/>
    <col min="13292" max="13292" width="13.85546875" style="518" bestFit="1" customWidth="1"/>
    <col min="13293" max="13293" width="35.42578125" style="518" customWidth="1"/>
    <col min="13294" max="13294" width="18.7109375" style="518" bestFit="1" customWidth="1"/>
    <col min="13295" max="13295" width="19" style="518" bestFit="1" customWidth="1"/>
    <col min="13296" max="13296" width="11.42578125" style="518" customWidth="1"/>
    <col min="13297" max="13298" width="10.85546875" style="518" bestFit="1" customWidth="1"/>
    <col min="13299" max="13304" width="11.5703125" style="518" bestFit="1" customWidth="1"/>
    <col min="13305" max="13326" width="13.85546875" style="518" bestFit="1" customWidth="1"/>
    <col min="13327" max="13546" width="6.85546875" style="518"/>
    <col min="13547" max="13547" width="6.5703125" style="518" customWidth="1"/>
    <col min="13548" max="13548" width="13.85546875" style="518" bestFit="1" customWidth="1"/>
    <col min="13549" max="13549" width="35.42578125" style="518" customWidth="1"/>
    <col min="13550" max="13550" width="18.7109375" style="518" bestFit="1" customWidth="1"/>
    <col min="13551" max="13551" width="19" style="518" bestFit="1" customWidth="1"/>
    <col min="13552" max="13552" width="11.42578125" style="518" customWidth="1"/>
    <col min="13553" max="13554" width="10.85546875" style="518" bestFit="1" customWidth="1"/>
    <col min="13555" max="13560" width="11.5703125" style="518" bestFit="1" customWidth="1"/>
    <col min="13561" max="13582" width="13.85546875" style="518" bestFit="1" customWidth="1"/>
    <col min="13583" max="13802" width="6.85546875" style="518"/>
    <col min="13803" max="13803" width="6.5703125" style="518" customWidth="1"/>
    <col min="13804" max="13804" width="13.85546875" style="518" bestFit="1" customWidth="1"/>
    <col min="13805" max="13805" width="35.42578125" style="518" customWidth="1"/>
    <col min="13806" max="13806" width="18.7109375" style="518" bestFit="1" customWidth="1"/>
    <col min="13807" max="13807" width="19" style="518" bestFit="1" customWidth="1"/>
    <col min="13808" max="13808" width="11.42578125" style="518" customWidth="1"/>
    <col min="13809" max="13810" width="10.85546875" style="518" bestFit="1" customWidth="1"/>
    <col min="13811" max="13816" width="11.5703125" style="518" bestFit="1" customWidth="1"/>
    <col min="13817" max="13838" width="13.85546875" style="518" bestFit="1" customWidth="1"/>
    <col min="13839" max="14058" width="6.85546875" style="518"/>
    <col min="14059" max="14059" width="6.5703125" style="518" customWidth="1"/>
    <col min="14060" max="14060" width="13.85546875" style="518" bestFit="1" customWidth="1"/>
    <col min="14061" max="14061" width="35.42578125" style="518" customWidth="1"/>
    <col min="14062" max="14062" width="18.7109375" style="518" bestFit="1" customWidth="1"/>
    <col min="14063" max="14063" width="19" style="518" bestFit="1" customWidth="1"/>
    <col min="14064" max="14064" width="11.42578125" style="518" customWidth="1"/>
    <col min="14065" max="14066" width="10.85546875" style="518" bestFit="1" customWidth="1"/>
    <col min="14067" max="14072" width="11.5703125" style="518" bestFit="1" customWidth="1"/>
    <col min="14073" max="14094" width="13.85546875" style="518" bestFit="1" customWidth="1"/>
    <col min="14095" max="14314" width="6.85546875" style="518"/>
    <col min="14315" max="14315" width="6.5703125" style="518" customWidth="1"/>
    <col min="14316" max="14316" width="13.85546875" style="518" bestFit="1" customWidth="1"/>
    <col min="14317" max="14317" width="35.42578125" style="518" customWidth="1"/>
    <col min="14318" max="14318" width="18.7109375" style="518" bestFit="1" customWidth="1"/>
    <col min="14319" max="14319" width="19" style="518" bestFit="1" customWidth="1"/>
    <col min="14320" max="14320" width="11.42578125" style="518" customWidth="1"/>
    <col min="14321" max="14322" width="10.85546875" style="518" bestFit="1" customWidth="1"/>
    <col min="14323" max="14328" width="11.5703125" style="518" bestFit="1" customWidth="1"/>
    <col min="14329" max="14350" width="13.85546875" style="518" bestFit="1" customWidth="1"/>
    <col min="14351" max="14570" width="6.85546875" style="518"/>
    <col min="14571" max="14571" width="6.5703125" style="518" customWidth="1"/>
    <col min="14572" max="14572" width="13.85546875" style="518" bestFit="1" customWidth="1"/>
    <col min="14573" max="14573" width="35.42578125" style="518" customWidth="1"/>
    <col min="14574" max="14574" width="18.7109375" style="518" bestFit="1" customWidth="1"/>
    <col min="14575" max="14575" width="19" style="518" bestFit="1" customWidth="1"/>
    <col min="14576" max="14576" width="11.42578125" style="518" customWidth="1"/>
    <col min="14577" max="14578" width="10.85546875" style="518" bestFit="1" customWidth="1"/>
    <col min="14579" max="14584" width="11.5703125" style="518" bestFit="1" customWidth="1"/>
    <col min="14585" max="14606" width="13.85546875" style="518" bestFit="1" customWidth="1"/>
    <col min="14607" max="14826" width="6.85546875" style="518"/>
    <col min="14827" max="14827" width="6.5703125" style="518" customWidth="1"/>
    <col min="14828" max="14828" width="13.85546875" style="518" bestFit="1" customWidth="1"/>
    <col min="14829" max="14829" width="35.42578125" style="518" customWidth="1"/>
    <col min="14830" max="14830" width="18.7109375" style="518" bestFit="1" customWidth="1"/>
    <col min="14831" max="14831" width="19" style="518" bestFit="1" customWidth="1"/>
    <col min="14832" max="14832" width="11.42578125" style="518" customWidth="1"/>
    <col min="14833" max="14834" width="10.85546875" style="518" bestFit="1" customWidth="1"/>
    <col min="14835" max="14840" width="11.5703125" style="518" bestFit="1" customWidth="1"/>
    <col min="14841" max="14862" width="13.85546875" style="518" bestFit="1" customWidth="1"/>
    <col min="14863" max="15082" width="6.85546875" style="518"/>
    <col min="15083" max="15083" width="6.5703125" style="518" customWidth="1"/>
    <col min="15084" max="15084" width="13.85546875" style="518" bestFit="1" customWidth="1"/>
    <col min="15085" max="15085" width="35.42578125" style="518" customWidth="1"/>
    <col min="15086" max="15086" width="18.7109375" style="518" bestFit="1" customWidth="1"/>
    <col min="15087" max="15087" width="19" style="518" bestFit="1" customWidth="1"/>
    <col min="15088" max="15088" width="11.42578125" style="518" customWidth="1"/>
    <col min="15089" max="15090" width="10.85546875" style="518" bestFit="1" customWidth="1"/>
    <col min="15091" max="15096" width="11.5703125" style="518" bestFit="1" customWidth="1"/>
    <col min="15097" max="15118" width="13.85546875" style="518" bestFit="1" customWidth="1"/>
    <col min="15119" max="15338" width="6.85546875" style="518"/>
    <col min="15339" max="15339" width="6.5703125" style="518" customWidth="1"/>
    <col min="15340" max="15340" width="13.85546875" style="518" bestFit="1" customWidth="1"/>
    <col min="15341" max="15341" width="35.42578125" style="518" customWidth="1"/>
    <col min="15342" max="15342" width="18.7109375" style="518" bestFit="1" customWidth="1"/>
    <col min="15343" max="15343" width="19" style="518" bestFit="1" customWidth="1"/>
    <col min="15344" max="15344" width="11.42578125" style="518" customWidth="1"/>
    <col min="15345" max="15346" width="10.85546875" style="518" bestFit="1" customWidth="1"/>
    <col min="15347" max="15352" width="11.5703125" style="518" bestFit="1" customWidth="1"/>
    <col min="15353" max="15374" width="13.85546875" style="518" bestFit="1" customWidth="1"/>
    <col min="15375" max="15594" width="6.85546875" style="518"/>
    <col min="15595" max="15595" width="6.5703125" style="518" customWidth="1"/>
    <col min="15596" max="15596" width="13.85546875" style="518" bestFit="1" customWidth="1"/>
    <col min="15597" max="15597" width="35.42578125" style="518" customWidth="1"/>
    <col min="15598" max="15598" width="18.7109375" style="518" bestFit="1" customWidth="1"/>
    <col min="15599" max="15599" width="19" style="518" bestFit="1" customWidth="1"/>
    <col min="15600" max="15600" width="11.42578125" style="518" customWidth="1"/>
    <col min="15601" max="15602" width="10.85546875" style="518" bestFit="1" customWidth="1"/>
    <col min="15603" max="15608" width="11.5703125" style="518" bestFit="1" customWidth="1"/>
    <col min="15609" max="15630" width="13.85546875" style="518" bestFit="1" customWidth="1"/>
    <col min="15631" max="15850" width="6.85546875" style="518"/>
    <col min="15851" max="15851" width="6.5703125" style="518" customWidth="1"/>
    <col min="15852" max="15852" width="13.85546875" style="518" bestFit="1" customWidth="1"/>
    <col min="15853" max="15853" width="35.42578125" style="518" customWidth="1"/>
    <col min="15854" max="15854" width="18.7109375" style="518" bestFit="1" customWidth="1"/>
    <col min="15855" max="15855" width="19" style="518" bestFit="1" customWidth="1"/>
    <col min="15856" max="15856" width="11.42578125" style="518" customWidth="1"/>
    <col min="15857" max="15858" width="10.85546875" style="518" bestFit="1" customWidth="1"/>
    <col min="15859" max="15864" width="11.5703125" style="518" bestFit="1" customWidth="1"/>
    <col min="15865" max="15886" width="13.85546875" style="518" bestFit="1" customWidth="1"/>
    <col min="15887" max="16106" width="6.85546875" style="518"/>
    <col min="16107" max="16107" width="6.5703125" style="518" customWidth="1"/>
    <col min="16108" max="16108" width="13.85546875" style="518" bestFit="1" customWidth="1"/>
    <col min="16109" max="16109" width="35.42578125" style="518" customWidth="1"/>
    <col min="16110" max="16110" width="18.7109375" style="518" bestFit="1" customWidth="1"/>
    <col min="16111" max="16111" width="19" style="518" bestFit="1" customWidth="1"/>
    <col min="16112" max="16112" width="11.42578125" style="518" customWidth="1"/>
    <col min="16113" max="16114" width="10.85546875" style="518" bestFit="1" customWidth="1"/>
    <col min="16115" max="16120" width="11.5703125" style="518" bestFit="1" customWidth="1"/>
    <col min="16121" max="16142" width="13.85546875" style="518" bestFit="1" customWidth="1"/>
    <col min="16143" max="16384" width="6.85546875" style="518"/>
  </cols>
  <sheetData>
    <row r="1" spans="1:16" ht="21">
      <c r="A1" s="516" t="s">
        <v>384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</row>
    <row r="2" spans="1:16">
      <c r="A2" s="561" t="s">
        <v>509</v>
      </c>
    </row>
    <row r="3" spans="1:16" ht="57" customHeight="1">
      <c r="A3" s="520" t="s">
        <v>13</v>
      </c>
      <c r="B3" s="520" t="s">
        <v>3</v>
      </c>
      <c r="C3" s="520" t="s">
        <v>15</v>
      </c>
      <c r="D3" s="521" t="s">
        <v>315</v>
      </c>
      <c r="E3" s="521" t="s">
        <v>374</v>
      </c>
      <c r="F3" s="521"/>
      <c r="G3" s="1408"/>
      <c r="H3" s="1408"/>
      <c r="I3" s="1408"/>
      <c r="J3" s="1408"/>
      <c r="K3" s="1408"/>
      <c r="L3" s="1408"/>
      <c r="M3" s="1408"/>
      <c r="N3" s="1408"/>
    </row>
    <row r="4" spans="1:16">
      <c r="B4" s="522"/>
      <c r="C4" s="522"/>
      <c r="D4" s="522"/>
      <c r="E4" s="522"/>
      <c r="F4" s="522">
        <v>1000</v>
      </c>
      <c r="G4" s="523">
        <v>10000</v>
      </c>
      <c r="H4" s="523">
        <v>20000</v>
      </c>
      <c r="I4" s="523">
        <v>30000</v>
      </c>
      <c r="J4" s="523">
        <v>40000</v>
      </c>
      <c r="K4" s="523">
        <v>50000</v>
      </c>
      <c r="L4" s="523">
        <v>60000</v>
      </c>
      <c r="M4" s="523">
        <v>70000</v>
      </c>
      <c r="N4" s="523">
        <v>80000</v>
      </c>
      <c r="O4" s="523">
        <v>90000</v>
      </c>
      <c r="P4" s="523">
        <v>100000</v>
      </c>
    </row>
    <row r="5" spans="1:16">
      <c r="A5" s="524" t="s">
        <v>318</v>
      </c>
      <c r="B5" s="522"/>
      <c r="C5" s="522"/>
      <c r="D5" s="522"/>
      <c r="E5" s="522"/>
      <c r="F5" s="522"/>
      <c r="G5" s="525"/>
      <c r="H5" s="525"/>
      <c r="I5" s="525"/>
      <c r="J5" s="525"/>
      <c r="K5" s="525"/>
      <c r="L5" s="525"/>
      <c r="M5" s="525"/>
    </row>
    <row r="6" spans="1:16">
      <c r="A6" s="526">
        <v>1</v>
      </c>
      <c r="B6" s="527" t="str">
        <f>[11]Master!A14</f>
        <v>0888083119</v>
      </c>
      <c r="C6" s="528" t="s">
        <v>632</v>
      </c>
      <c r="D6" s="526">
        <v>4.2</v>
      </c>
      <c r="E6" s="529">
        <f>VLOOKUP(B6,MRP!A:B,2,0)</f>
        <v>325</v>
      </c>
      <c r="F6" s="530"/>
      <c r="G6" s="531">
        <f>$D$6*$E$6</f>
        <v>1365</v>
      </c>
      <c r="H6" s="531">
        <f t="shared" ref="H6:P6" si="0">$D$6*$E$6</f>
        <v>1365</v>
      </c>
      <c r="I6" s="531">
        <f t="shared" si="0"/>
        <v>1365</v>
      </c>
      <c r="J6" s="531">
        <f t="shared" si="0"/>
        <v>1365</v>
      </c>
      <c r="K6" s="531">
        <f t="shared" si="0"/>
        <v>1365</v>
      </c>
      <c r="L6" s="531">
        <f t="shared" si="0"/>
        <v>1365</v>
      </c>
      <c r="M6" s="531">
        <f t="shared" si="0"/>
        <v>1365</v>
      </c>
      <c r="N6" s="531">
        <f t="shared" si="0"/>
        <v>1365</v>
      </c>
      <c r="O6" s="531">
        <f t="shared" si="0"/>
        <v>1365</v>
      </c>
      <c r="P6" s="531">
        <f t="shared" si="0"/>
        <v>1365</v>
      </c>
    </row>
    <row r="7" spans="1:16">
      <c r="A7" s="526">
        <v>2</v>
      </c>
      <c r="B7" s="527" t="s">
        <v>447</v>
      </c>
      <c r="C7" s="528" t="str">
        <f>[12]Master!B31</f>
        <v>Engine Oil Filter</v>
      </c>
      <c r="D7" s="526">
        <v>1</v>
      </c>
      <c r="E7" s="529">
        <f>VLOOKUP(B7,MRP!A:B,2,0)</f>
        <v>525.5</v>
      </c>
      <c r="F7" s="530"/>
      <c r="G7" s="531">
        <f>$D$7*$E$7</f>
        <v>525.5</v>
      </c>
      <c r="H7" s="531">
        <f t="shared" ref="H7:P7" si="1">$D$7*$E$7</f>
        <v>525.5</v>
      </c>
      <c r="I7" s="531">
        <f t="shared" si="1"/>
        <v>525.5</v>
      </c>
      <c r="J7" s="531">
        <f t="shared" si="1"/>
        <v>525.5</v>
      </c>
      <c r="K7" s="531">
        <f t="shared" si="1"/>
        <v>525.5</v>
      </c>
      <c r="L7" s="531">
        <f t="shared" si="1"/>
        <v>525.5</v>
      </c>
      <c r="M7" s="531">
        <f t="shared" si="1"/>
        <v>525.5</v>
      </c>
      <c r="N7" s="531">
        <f t="shared" si="1"/>
        <v>525.5</v>
      </c>
      <c r="O7" s="531">
        <f t="shared" si="1"/>
        <v>525.5</v>
      </c>
      <c r="P7" s="531">
        <f t="shared" si="1"/>
        <v>525.5</v>
      </c>
    </row>
    <row r="8" spans="1:16" s="535" customFormat="1">
      <c r="A8" s="533">
        <v>3</v>
      </c>
      <c r="B8" s="562" t="s">
        <v>165</v>
      </c>
      <c r="C8" s="528" t="str">
        <f>[12]Master!B29</f>
        <v>Gasket Engine Oil Drain Plug</v>
      </c>
      <c r="D8" s="526">
        <v>1</v>
      </c>
      <c r="E8" s="529">
        <f>VLOOKUP(B8,MRP!A:B,2,0)</f>
        <v>58</v>
      </c>
      <c r="F8" s="530"/>
      <c r="G8" s="531">
        <f>$D$8*$E$8</f>
        <v>58</v>
      </c>
      <c r="H8" s="531">
        <f t="shared" ref="H8:P8" si="2">$D$8*$E$8</f>
        <v>58</v>
      </c>
      <c r="I8" s="531">
        <f t="shared" si="2"/>
        <v>58</v>
      </c>
      <c r="J8" s="531">
        <f t="shared" si="2"/>
        <v>58</v>
      </c>
      <c r="K8" s="531">
        <f t="shared" si="2"/>
        <v>58</v>
      </c>
      <c r="L8" s="531">
        <f t="shared" si="2"/>
        <v>58</v>
      </c>
      <c r="M8" s="531">
        <f t="shared" si="2"/>
        <v>58</v>
      </c>
      <c r="N8" s="531">
        <f t="shared" si="2"/>
        <v>58</v>
      </c>
      <c r="O8" s="531">
        <f t="shared" si="2"/>
        <v>58</v>
      </c>
      <c r="P8" s="531">
        <f t="shared" si="2"/>
        <v>58</v>
      </c>
    </row>
    <row r="9" spans="1:16">
      <c r="A9" s="526">
        <v>4</v>
      </c>
      <c r="B9" s="527" t="str">
        <f>[11]Master!A32</f>
        <v>178010M020</v>
      </c>
      <c r="C9" s="528" t="str">
        <f>VLOOKUP(B9,[11]Master!$A$6:$B$38,2,0)</f>
        <v>Air Cleaner Filter</v>
      </c>
      <c r="D9" s="526">
        <v>1</v>
      </c>
      <c r="E9" s="529">
        <f>VLOOKUP(B9,MRP!A:B,2,0)</f>
        <v>956</v>
      </c>
      <c r="F9" s="530"/>
      <c r="G9" s="531"/>
      <c r="H9" s="531"/>
      <c r="I9" s="531"/>
      <c r="J9" s="531">
        <f>$D$9*$E$9</f>
        <v>956</v>
      </c>
      <c r="K9" s="531"/>
      <c r="L9" s="531"/>
      <c r="M9" s="531"/>
      <c r="N9" s="531">
        <f>$D$9*$E$9</f>
        <v>956</v>
      </c>
    </row>
    <row r="10" spans="1:16">
      <c r="A10" s="526">
        <v>5</v>
      </c>
      <c r="B10" s="527" t="str">
        <f>[11]Master!A30</f>
        <v>8713902060</v>
      </c>
      <c r="C10" s="528" t="str">
        <f>VLOOKUP(B10,[11]Master!$A$6:$B$38,2,0)</f>
        <v>Air Conditioning Filter</v>
      </c>
      <c r="D10" s="526">
        <v>1</v>
      </c>
      <c r="E10" s="529">
        <f>VLOOKUP(B10,MRP!A:B,2,0)</f>
        <v>1840</v>
      </c>
      <c r="F10" s="530"/>
      <c r="G10" s="531"/>
      <c r="H10" s="531"/>
      <c r="I10" s="531">
        <f>$D$10*$E$10</f>
        <v>1840</v>
      </c>
      <c r="J10" s="531"/>
      <c r="K10" s="531"/>
      <c r="L10" s="531">
        <f>$D$10*$E$10</f>
        <v>1840</v>
      </c>
      <c r="M10" s="531"/>
      <c r="N10" s="531"/>
      <c r="O10" s="531">
        <f>$D$10*$E$10</f>
        <v>1840</v>
      </c>
      <c r="P10" s="531"/>
    </row>
    <row r="11" spans="1:16">
      <c r="A11" s="526">
        <v>6</v>
      </c>
      <c r="B11" s="527" t="s">
        <v>579</v>
      </c>
      <c r="C11" s="528" t="s">
        <v>590</v>
      </c>
      <c r="D11" s="526">
        <v>1</v>
      </c>
      <c r="E11" s="529">
        <f>VLOOKUP(B11,MRP!A:B,2,0)</f>
        <v>17486.5</v>
      </c>
      <c r="F11" s="530"/>
      <c r="G11" s="531"/>
      <c r="H11" s="531"/>
      <c r="I11" s="531"/>
      <c r="J11" s="531"/>
      <c r="K11" s="531"/>
      <c r="L11" s="531"/>
      <c r="M11" s="531"/>
      <c r="N11" s="531">
        <f>$D$11*$E$11</f>
        <v>17486.5</v>
      </c>
    </row>
    <row r="12" spans="1:16">
      <c r="A12" s="526">
        <v>7</v>
      </c>
      <c r="B12" s="527" t="str">
        <f>[11]Master!A23</f>
        <v>0888980074</v>
      </c>
      <c r="C12" s="528" t="str">
        <f>VLOOKUP(B12,[11]Master!$A$6:$B$38,2,0)</f>
        <v>Super Long Life Coolant</v>
      </c>
      <c r="D12" s="526">
        <v>5.5</v>
      </c>
      <c r="E12" s="529">
        <f>VLOOKUP(B12,MRP!A:B,2,0)</f>
        <v>301</v>
      </c>
      <c r="F12" s="530"/>
      <c r="G12" s="531"/>
      <c r="H12" s="531"/>
      <c r="I12" s="531"/>
      <c r="J12" s="531"/>
      <c r="K12" s="531"/>
      <c r="L12" s="531"/>
      <c r="M12" s="531"/>
      <c r="N12" s="531"/>
    </row>
    <row r="13" spans="1:16">
      <c r="A13" s="533">
        <v>8</v>
      </c>
      <c r="B13" s="527" t="str">
        <f>[11]Master!A24</f>
        <v>0882380015</v>
      </c>
      <c r="C13" s="528" t="str">
        <f>VLOOKUP(B13,[11]Master!$A$6:$B$38,2,0)</f>
        <v>Brake Fluid (250 ml)</v>
      </c>
      <c r="D13" s="526">
        <v>2</v>
      </c>
      <c r="E13" s="529">
        <f>VLOOKUP(B13,MRP!A:B,2,0)</f>
        <v>172.5</v>
      </c>
      <c r="F13" s="530"/>
      <c r="G13" s="531"/>
      <c r="H13" s="531"/>
      <c r="I13" s="531"/>
      <c r="J13" s="531">
        <f>$D$13*$E$13</f>
        <v>345</v>
      </c>
      <c r="K13" s="531"/>
      <c r="L13" s="531"/>
      <c r="M13" s="531"/>
      <c r="N13" s="531">
        <f>$D$13*$E$13</f>
        <v>345</v>
      </c>
    </row>
    <row r="14" spans="1:16">
      <c r="A14" s="526">
        <v>10</v>
      </c>
      <c r="B14" s="527" t="str">
        <f>[11]Master!A33</f>
        <v>9091901253</v>
      </c>
      <c r="C14" s="528" t="s">
        <v>8</v>
      </c>
      <c r="D14" s="526">
        <v>4</v>
      </c>
      <c r="E14" s="529">
        <f>VLOOKUP(B14,MRP!A:B,2,0)</f>
        <v>1614.5</v>
      </c>
      <c r="F14" s="530"/>
      <c r="G14" s="531"/>
      <c r="H14" s="531"/>
      <c r="I14" s="531"/>
      <c r="J14" s="531"/>
      <c r="K14" s="531"/>
      <c r="L14" s="531"/>
      <c r="M14" s="531"/>
      <c r="N14" s="531"/>
      <c r="P14" s="531">
        <f>$D$14*$E$14</f>
        <v>6458</v>
      </c>
    </row>
    <row r="15" spans="1:16">
      <c r="B15" s="536"/>
      <c r="C15" s="519"/>
      <c r="D15" s="537"/>
      <c r="E15" s="538"/>
      <c r="F15" s="538"/>
      <c r="G15" s="538"/>
      <c r="H15" s="538"/>
      <c r="I15" s="538"/>
      <c r="J15" s="538"/>
      <c r="K15" s="538"/>
      <c r="L15" s="538"/>
      <c r="M15" s="537"/>
    </row>
    <row r="16" spans="1:16" s="522" customFormat="1">
      <c r="B16" s="539" t="s">
        <v>226</v>
      </c>
      <c r="C16" s="540" t="s">
        <v>319</v>
      </c>
      <c r="E16" s="541"/>
      <c r="F16" s="923" t="s">
        <v>225</v>
      </c>
      <c r="G16" s="542">
        <f t="shared" ref="G16:P16" si="3">SUM(G6:G14)</f>
        <v>1948.5</v>
      </c>
      <c r="H16" s="542">
        <f t="shared" si="3"/>
        <v>1948.5</v>
      </c>
      <c r="I16" s="542">
        <f t="shared" si="3"/>
        <v>3788.5</v>
      </c>
      <c r="J16" s="542">
        <f t="shared" si="3"/>
        <v>3249.5</v>
      </c>
      <c r="K16" s="542">
        <f t="shared" si="3"/>
        <v>1948.5</v>
      </c>
      <c r="L16" s="542">
        <f t="shared" si="3"/>
        <v>3788.5</v>
      </c>
      <c r="M16" s="542">
        <f t="shared" si="3"/>
        <v>1948.5</v>
      </c>
      <c r="N16" s="542">
        <f t="shared" si="3"/>
        <v>20736</v>
      </c>
      <c r="O16" s="542">
        <f t="shared" si="3"/>
        <v>3788.5</v>
      </c>
      <c r="P16" s="542">
        <f t="shared" si="3"/>
        <v>8406.5</v>
      </c>
    </row>
    <row r="17" spans="1:16">
      <c r="C17" s="519"/>
      <c r="D17" s="537"/>
      <c r="E17" s="543"/>
      <c r="F17" s="543"/>
      <c r="G17" s="544"/>
      <c r="H17" s="544"/>
      <c r="I17" s="544"/>
      <c r="J17" s="544"/>
      <c r="K17" s="544"/>
      <c r="L17" s="544"/>
      <c r="M17" s="544"/>
      <c r="N17" s="544"/>
    </row>
    <row r="18" spans="1:16">
      <c r="A18" s="526">
        <v>12</v>
      </c>
      <c r="B18" s="539" t="s">
        <v>227</v>
      </c>
      <c r="C18" s="540" t="s">
        <v>320</v>
      </c>
      <c r="D18" s="522"/>
      <c r="E18" s="541"/>
      <c r="F18" s="924" t="s">
        <v>572</v>
      </c>
      <c r="G18" s="924" t="s">
        <v>572</v>
      </c>
      <c r="H18" s="924" t="s">
        <v>572</v>
      </c>
      <c r="I18" s="545">
        <f>'PM &amp; GR Charge'!C67</f>
        <v>2879.2</v>
      </c>
      <c r="J18" s="546">
        <f>'PM &amp; GR Charge'!D67</f>
        <v>3162.3999999999996</v>
      </c>
      <c r="K18" s="546">
        <f>I18</f>
        <v>2879.2</v>
      </c>
      <c r="L18" s="546">
        <f>I18</f>
        <v>2879.2</v>
      </c>
      <c r="M18" s="546">
        <f>I18</f>
        <v>2879.2</v>
      </c>
      <c r="N18" s="546">
        <f>J18</f>
        <v>3162.3999999999996</v>
      </c>
      <c r="O18" s="925">
        <f>I18</f>
        <v>2879.2</v>
      </c>
      <c r="P18" s="925">
        <f>I18</f>
        <v>2879.2</v>
      </c>
    </row>
    <row r="19" spans="1:16">
      <c r="L19" s="547"/>
      <c r="N19" s="547"/>
    </row>
    <row r="20" spans="1:16" s="522" customFormat="1">
      <c r="B20" s="548" t="s">
        <v>321</v>
      </c>
      <c r="C20" s="549" t="s">
        <v>322</v>
      </c>
      <c r="E20" s="517"/>
      <c r="F20" s="926" t="s">
        <v>225</v>
      </c>
      <c r="G20" s="550">
        <f>G16</f>
        <v>1948.5</v>
      </c>
      <c r="H20" s="550">
        <f>H16</f>
        <v>1948.5</v>
      </c>
      <c r="I20" s="550">
        <f t="shared" ref="I20:P20" si="4">I16+I18</f>
        <v>6667.7</v>
      </c>
      <c r="J20" s="550">
        <f t="shared" si="4"/>
        <v>6411.9</v>
      </c>
      <c r="K20" s="550">
        <f t="shared" si="4"/>
        <v>4827.7</v>
      </c>
      <c r="L20" s="550">
        <f t="shared" si="4"/>
        <v>6667.7</v>
      </c>
      <c r="M20" s="550">
        <f t="shared" si="4"/>
        <v>4827.7</v>
      </c>
      <c r="N20" s="550">
        <f t="shared" si="4"/>
        <v>23898.400000000001</v>
      </c>
      <c r="O20" s="550">
        <f t="shared" si="4"/>
        <v>6667.7</v>
      </c>
      <c r="P20" s="550">
        <f t="shared" si="4"/>
        <v>11285.7</v>
      </c>
    </row>
    <row r="21" spans="1:16">
      <c r="C21" s="551" t="s">
        <v>323</v>
      </c>
      <c r="L21" s="927"/>
      <c r="N21" s="927"/>
      <c r="P21" s="552">
        <f>SUM(F20:P20)/P4</f>
        <v>0.75151500000000004</v>
      </c>
    </row>
  </sheetData>
  <protectedRanges>
    <protectedRange sqref="E6:F14" name="Range1_2_1"/>
  </protectedRanges>
  <mergeCells count="1">
    <mergeCell ref="G3:N3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42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2.7109375" style="251" customWidth="1"/>
    <col min="2" max="2" width="27.7109375" style="269" customWidth="1"/>
    <col min="3" max="4" width="13.7109375" style="253" customWidth="1"/>
    <col min="5" max="5" width="10.7109375" style="253" customWidth="1"/>
    <col min="6" max="12" width="10.7109375" style="254" customWidth="1"/>
    <col min="13" max="15" width="10.7109375" style="251" customWidth="1"/>
    <col min="16" max="16" width="0.7109375" style="251" customWidth="1"/>
    <col min="17" max="16384" width="9.140625" style="251"/>
  </cols>
  <sheetData>
    <row r="1" spans="1:15" ht="39.950000000000003" customHeight="1">
      <c r="B1" s="1153"/>
      <c r="C1" s="1392" t="s">
        <v>617</v>
      </c>
      <c r="D1" s="1392"/>
      <c r="E1" s="1392"/>
      <c r="F1" s="1392"/>
      <c r="G1" s="1392"/>
      <c r="H1" s="1392"/>
      <c r="I1" s="1392"/>
      <c r="J1" s="1392"/>
      <c r="K1" s="1392"/>
      <c r="L1" s="1144" t="str">
        <f>'Dlr Category'!D4</f>
        <v>A++</v>
      </c>
      <c r="M1" s="1144" t="s">
        <v>596</v>
      </c>
      <c r="N1" s="897"/>
      <c r="O1" s="898"/>
    </row>
    <row r="2" spans="1:15" ht="39.950000000000003" customHeight="1">
      <c r="A2" s="1238"/>
      <c r="B2" s="1296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9.950000000000003" customHeight="1">
      <c r="A3" s="1238"/>
      <c r="B3" s="1297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9.950000000000003" customHeight="1">
      <c r="A4" s="1238"/>
      <c r="B4" s="1115" t="str">
        <f>VLOOKUP(C33,'Altis Petrol'!$B$6:$E$14,2,0)</f>
        <v>Engine Oil Mineral</v>
      </c>
      <c r="C4" s="1126">
        <f>VLOOKUP(C33,'Altis Petrol'!$B$6:$E$14,3,0)</f>
        <v>4.2</v>
      </c>
      <c r="D4" s="1117">
        <f>VLOOKUP(C33,'Altis Petrol'!$B$6:$E$14,4,0)</f>
        <v>325</v>
      </c>
      <c r="E4" s="1051"/>
      <c r="F4" s="1051" t="s">
        <v>286</v>
      </c>
      <c r="G4" s="1051" t="s">
        <v>286</v>
      </c>
      <c r="H4" s="1051" t="s">
        <v>286</v>
      </c>
      <c r="I4" s="1051" t="s">
        <v>286</v>
      </c>
      <c r="J4" s="1051" t="s">
        <v>286</v>
      </c>
      <c r="K4" s="1051" t="s">
        <v>286</v>
      </c>
      <c r="L4" s="1051" t="s">
        <v>286</v>
      </c>
      <c r="M4" s="1051" t="s">
        <v>286</v>
      </c>
      <c r="N4" s="1051" t="s">
        <v>286</v>
      </c>
      <c r="O4" s="1052" t="s">
        <v>286</v>
      </c>
    </row>
    <row r="5" spans="1:15" ht="39.950000000000003" customHeight="1">
      <c r="A5" s="1238"/>
      <c r="B5" s="1009" t="str">
        <f>VLOOKUP(C34,'Altis Petrol'!$B$6:$E$14,2,0)</f>
        <v>Engine Oil Filter</v>
      </c>
      <c r="C5" s="1127">
        <f>VLOOKUP(C34,'Altis Petrol'!$B$6:$E$14,3,0)</f>
        <v>1</v>
      </c>
      <c r="D5" s="1105">
        <f>VLOOKUP(C34,'Altis Petrol'!$B$6:$E$14,4,0)</f>
        <v>525.5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238"/>
      <c r="B6" s="1009" t="str">
        <f>VLOOKUP(C35,'Altis Petrol'!$B$6:$E$14,2,0)</f>
        <v>Gasket Engine Oil Drain Plug</v>
      </c>
      <c r="C6" s="1127">
        <f>VLOOKUP(C35,'Altis Petrol'!$B$6:$E$14,3,0)</f>
        <v>1</v>
      </c>
      <c r="D6" s="1105">
        <f>VLOOKUP(C35,'Altis Petrol'!$B$6:$E$14,4,0)</f>
        <v>58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238"/>
      <c r="B7" s="1009" t="str">
        <f>VLOOKUP(C36,'Altis Petrol'!$B$6:$E$14,2,0)</f>
        <v>Air Cleaner Filter</v>
      </c>
      <c r="C7" s="1127">
        <f>VLOOKUP(C36,'Altis Petrol'!$B$6:$E$14,3,0)</f>
        <v>1</v>
      </c>
      <c r="D7" s="1105">
        <f>VLOOKUP(C36,'Altis Petrol'!$B$6:$E$14,4,0)</f>
        <v>956</v>
      </c>
      <c r="E7" s="1054"/>
      <c r="F7" s="1054"/>
      <c r="G7" s="1054" t="s">
        <v>576</v>
      </c>
      <c r="H7" s="1054"/>
      <c r="I7" s="1054" t="s">
        <v>286</v>
      </c>
      <c r="J7" s="1054"/>
      <c r="K7" s="1054" t="s">
        <v>576</v>
      </c>
      <c r="L7" s="1054"/>
      <c r="M7" s="1054" t="s">
        <v>286</v>
      </c>
      <c r="N7" s="1054"/>
      <c r="O7" s="1055" t="s">
        <v>576</v>
      </c>
    </row>
    <row r="8" spans="1:15" ht="39.950000000000003" customHeight="1">
      <c r="A8" s="1238"/>
      <c r="B8" s="1009" t="str">
        <f>VLOOKUP(C37,'Altis Petrol'!$B$6:$E$14,2,0)</f>
        <v>Air Conditioning Filter</v>
      </c>
      <c r="C8" s="1127">
        <f>VLOOKUP(C37,'Altis Petrol'!$B$6:$E$14,3,0)</f>
        <v>1</v>
      </c>
      <c r="D8" s="1105">
        <f>VLOOKUP(C37,'Altis Petrol'!$B$6:$E$14,4,0)</f>
        <v>1840</v>
      </c>
      <c r="E8" s="1012"/>
      <c r="F8" s="1012"/>
      <c r="G8" s="1012"/>
      <c r="H8" s="1054" t="s">
        <v>286</v>
      </c>
      <c r="I8" s="1012"/>
      <c r="J8" s="1012"/>
      <c r="K8" s="1054" t="s">
        <v>286</v>
      </c>
      <c r="L8" s="1012"/>
      <c r="M8" s="1012"/>
      <c r="N8" s="1054" t="s">
        <v>286</v>
      </c>
      <c r="O8" s="1013"/>
    </row>
    <row r="9" spans="1:15" ht="39.950000000000003" customHeight="1">
      <c r="A9" s="1238"/>
      <c r="B9" s="1128" t="str">
        <f>'Altis Petrol'!C11</f>
        <v>Pump assy w/filter</v>
      </c>
      <c r="C9" s="1127">
        <f>'Altis Petrol'!D11</f>
        <v>1</v>
      </c>
      <c r="D9" s="1105">
        <f>VLOOKUP(C38,'Altis Petrol'!$B$6:$E$14,4,0)</f>
        <v>17486.5</v>
      </c>
      <c r="E9" s="1054"/>
      <c r="F9" s="1054"/>
      <c r="G9" s="1054"/>
      <c r="H9" s="1054"/>
      <c r="I9" s="1054"/>
      <c r="J9" s="1054"/>
      <c r="K9" s="1054"/>
      <c r="L9" s="1054"/>
      <c r="M9" s="1054" t="s">
        <v>286</v>
      </c>
      <c r="N9" s="1054"/>
      <c r="O9" s="1055"/>
    </row>
    <row r="10" spans="1:15" ht="39.950000000000003" customHeight="1">
      <c r="A10" s="1238"/>
      <c r="B10" s="1009" t="str">
        <f>VLOOKUP(C39,'Altis Petrol'!$B$6:$E$14,2,0)</f>
        <v>Super Long Life Coolant</v>
      </c>
      <c r="C10" s="1127">
        <f>VLOOKUP(C39,'Altis Petrol'!$B$6:$E$14,3,0)</f>
        <v>5.5</v>
      </c>
      <c r="D10" s="1105">
        <f>VLOOKUP(C39,'Altis Petrol'!$B$6:$E$14,4,0)</f>
        <v>301</v>
      </c>
      <c r="E10" s="1054"/>
      <c r="F10" s="1054"/>
      <c r="G10" s="1054"/>
      <c r="H10" s="1054"/>
      <c r="I10" s="1054" t="s">
        <v>576</v>
      </c>
      <c r="J10" s="1054"/>
      <c r="K10" s="1054"/>
      <c r="L10" s="1054"/>
      <c r="M10" s="1054" t="s">
        <v>576</v>
      </c>
      <c r="N10" s="1054"/>
      <c r="O10" s="1055"/>
    </row>
    <row r="11" spans="1:15" ht="39.950000000000003" customHeight="1">
      <c r="A11" s="1238"/>
      <c r="B11" s="1009" t="str">
        <f>VLOOKUP(C40,'Altis Petrol'!$B$6:$E$14,2,0)</f>
        <v>Brake Fluid (250 ml)</v>
      </c>
      <c r="C11" s="1127">
        <f>VLOOKUP(C40,'Altis Petrol'!$B$6:$E$14,3,0)</f>
        <v>2</v>
      </c>
      <c r="D11" s="1105">
        <f>VLOOKUP(C40,'Altis Petrol'!$B$6:$E$14,4,0)</f>
        <v>172.5</v>
      </c>
      <c r="E11" s="1054"/>
      <c r="F11" s="1054"/>
      <c r="G11" s="1054"/>
      <c r="H11" s="1054"/>
      <c r="I11" s="1054" t="s">
        <v>286</v>
      </c>
      <c r="J11" s="1054"/>
      <c r="K11" s="1054"/>
      <c r="L11" s="1054"/>
      <c r="M11" s="1054" t="s">
        <v>286</v>
      </c>
      <c r="N11" s="1054"/>
      <c r="O11" s="1055"/>
    </row>
    <row r="12" spans="1:15" ht="39.950000000000003" customHeight="1">
      <c r="A12" s="1238"/>
      <c r="B12" s="1014" t="str">
        <f>VLOOKUP(C42,'Altis Petrol'!$B$6:$E$14,2,0)</f>
        <v>Spark Plug</v>
      </c>
      <c r="C12" s="1129">
        <f>VLOOKUP(C42,'Altis Petrol'!$B$6:$E$14,3,0)</f>
        <v>4</v>
      </c>
      <c r="D12" s="1110">
        <f>VLOOKUP(C42,'Altis Petrol'!$B$6:$E$14,4,0)</f>
        <v>1614.5</v>
      </c>
      <c r="E12" s="1017"/>
      <c r="F12" s="1017"/>
      <c r="G12" s="1017"/>
      <c r="H12" s="1017"/>
      <c r="I12" s="1017"/>
      <c r="J12" s="1017"/>
      <c r="K12" s="1017"/>
      <c r="L12" s="1017"/>
      <c r="M12" s="1017"/>
      <c r="N12" s="1017"/>
      <c r="O12" s="1018" t="s">
        <v>286</v>
      </c>
    </row>
    <row r="13" spans="1:15" ht="39.950000000000003" customHeight="1">
      <c r="A13" s="1238"/>
      <c r="B13" s="633" t="s">
        <v>289</v>
      </c>
      <c r="C13" s="1265" t="s">
        <v>290</v>
      </c>
      <c r="D13" s="1265"/>
      <c r="E13" s="1019" t="str">
        <f>'Altis Petrol'!F16</f>
        <v>-</v>
      </c>
      <c r="F13" s="1019">
        <f>'Altis Petrol'!G16</f>
        <v>1948.5</v>
      </c>
      <c r="G13" s="1019">
        <f>'Altis Petrol'!H16</f>
        <v>1948.5</v>
      </c>
      <c r="H13" s="1019">
        <f>'Altis Petrol'!I16</f>
        <v>3788.5</v>
      </c>
      <c r="I13" s="1019">
        <f>'Altis Petrol'!J16</f>
        <v>3249.5</v>
      </c>
      <c r="J13" s="1019">
        <f>'Altis Petrol'!K16</f>
        <v>1948.5</v>
      </c>
      <c r="K13" s="1019">
        <f>'Altis Petrol'!L16</f>
        <v>3788.5</v>
      </c>
      <c r="L13" s="1019">
        <f>'Altis Petrol'!M16</f>
        <v>1948.5</v>
      </c>
      <c r="M13" s="1019">
        <f>'Altis Petrol'!N16</f>
        <v>20736</v>
      </c>
      <c r="N13" s="1019">
        <f>'Altis Petrol'!O16</f>
        <v>3788.5</v>
      </c>
      <c r="O13" s="1020">
        <f>'Altis Petrol'!P16</f>
        <v>8406.5</v>
      </c>
    </row>
    <row r="14" spans="1:15" ht="39.950000000000003" customHeight="1">
      <c r="A14" s="1238"/>
      <c r="B14" s="1266" t="s">
        <v>654</v>
      </c>
      <c r="C14" s="1268" t="s">
        <v>150</v>
      </c>
      <c r="D14" s="1268"/>
      <c r="E14" s="1021" t="str">
        <f>'Altis Petrol'!F18</f>
        <v>Free</v>
      </c>
      <c r="F14" s="1021" t="str">
        <f>'Altis Petrol'!G18</f>
        <v>Free</v>
      </c>
      <c r="G14" s="1021" t="str">
        <f>'Altis Petrol'!H18</f>
        <v>Free</v>
      </c>
      <c r="H14" s="1021">
        <f>'Altis Petrol'!I18</f>
        <v>2879.2</v>
      </c>
      <c r="I14" s="1021">
        <f>'Altis Petrol'!J18</f>
        <v>3162.3999999999996</v>
      </c>
      <c r="J14" s="1021">
        <f>'Altis Petrol'!K18</f>
        <v>2879.2</v>
      </c>
      <c r="K14" s="1021">
        <f>'Altis Petrol'!L18</f>
        <v>2879.2</v>
      </c>
      <c r="L14" s="1021">
        <f>'Altis Petrol'!M18</f>
        <v>2879.2</v>
      </c>
      <c r="M14" s="1021">
        <f>'Altis Petrol'!N18</f>
        <v>3162.3999999999996</v>
      </c>
      <c r="N14" s="1021">
        <f>'Altis Petrol'!O18</f>
        <v>2879.2</v>
      </c>
      <c r="O14" s="1022">
        <f>'Altis Petrol'!P18</f>
        <v>2879.2</v>
      </c>
    </row>
    <row r="15" spans="1:15" ht="39.950000000000003" customHeight="1">
      <c r="A15" s="1238"/>
      <c r="B15" s="1305"/>
      <c r="C15" s="1269" t="s">
        <v>30</v>
      </c>
      <c r="D15" s="1269"/>
      <c r="E15" s="1023" t="str">
        <f>'Altis Petrol'!F20</f>
        <v>-</v>
      </c>
      <c r="F15" s="1023">
        <f>'Altis Petrol'!G20</f>
        <v>1948.5</v>
      </c>
      <c r="G15" s="1023">
        <f>'Altis Petrol'!H20</f>
        <v>1948.5</v>
      </c>
      <c r="H15" s="1023">
        <f>'Altis Petrol'!I20</f>
        <v>6667.7</v>
      </c>
      <c r="I15" s="1023">
        <f>'Altis Petrol'!J20</f>
        <v>6411.9</v>
      </c>
      <c r="J15" s="1023">
        <f>'Altis Petrol'!K20</f>
        <v>4827.7</v>
      </c>
      <c r="K15" s="1023">
        <f>'Altis Petrol'!L20</f>
        <v>6667.7</v>
      </c>
      <c r="L15" s="1023">
        <f>'Altis Petrol'!M20</f>
        <v>4827.7</v>
      </c>
      <c r="M15" s="1023">
        <f>'Altis Petrol'!N20</f>
        <v>23898.400000000001</v>
      </c>
      <c r="N15" s="1023">
        <f>'Altis Petrol'!O20</f>
        <v>6667.7</v>
      </c>
      <c r="O15" s="1024">
        <f>'Altis Petrol'!P20</f>
        <v>11285.7</v>
      </c>
    </row>
    <row r="16" spans="1:15" ht="15" customHeight="1">
      <c r="A16" s="1238"/>
      <c r="B16" s="1204" t="str">
        <f>MRP!$A$162</f>
        <v>Price applicable from 1st Oct 2019 [All prices are inclusive of Tax]</v>
      </c>
      <c r="G16" s="862"/>
      <c r="H16" s="862"/>
      <c r="I16" s="862"/>
      <c r="J16" s="862"/>
      <c r="K16" s="862"/>
      <c r="L16" s="862"/>
    </row>
    <row r="17" spans="1:12" ht="15" customHeight="1">
      <c r="A17" s="1238"/>
      <c r="B17" s="901" t="s">
        <v>573</v>
      </c>
      <c r="G17" s="862"/>
      <c r="H17" s="862"/>
      <c r="I17" s="862"/>
      <c r="J17" s="862"/>
      <c r="K17" s="862"/>
      <c r="L17" s="862"/>
    </row>
    <row r="18" spans="1:12" ht="15" customHeight="1">
      <c r="A18" s="1238"/>
      <c r="B18" s="1203" t="s">
        <v>643</v>
      </c>
      <c r="J18" s="1256"/>
      <c r="K18" s="1256"/>
      <c r="L18" s="1256"/>
    </row>
    <row r="19" spans="1:12" ht="15" customHeight="1">
      <c r="A19" s="1238"/>
      <c r="B19" s="1161" t="s">
        <v>623</v>
      </c>
      <c r="G19" s="862"/>
      <c r="H19" s="862"/>
      <c r="I19" s="862"/>
      <c r="J19" s="862"/>
      <c r="K19" s="862"/>
      <c r="L19" s="862"/>
    </row>
    <row r="20" spans="1:12" ht="15" customHeight="1">
      <c r="A20" s="1238"/>
      <c r="B20" s="1207" t="s">
        <v>642</v>
      </c>
      <c r="J20" s="1256"/>
      <c r="K20" s="1256"/>
      <c r="L20" s="1256"/>
    </row>
    <row r="21" spans="1:12" ht="15" customHeight="1">
      <c r="A21" s="1238"/>
      <c r="B21" s="1143"/>
      <c r="J21" s="1142"/>
      <c r="K21" s="1142"/>
      <c r="L21" s="1142"/>
    </row>
    <row r="22" spans="1:12" ht="15" customHeight="1">
      <c r="A22" s="1238"/>
      <c r="G22" s="862"/>
      <c r="H22" s="862"/>
      <c r="I22" s="862"/>
      <c r="J22" s="862"/>
      <c r="K22" s="862"/>
      <c r="L22" s="862"/>
    </row>
    <row r="23" spans="1:12" ht="15" customHeight="1">
      <c r="A23" s="1238"/>
      <c r="B23" s="269" t="str">
        <f>MRP!A163</f>
        <v>* Terms &amp; Conditions Apply (COM value is for vehicle running up to 1 lakh km)</v>
      </c>
      <c r="G23" s="862"/>
      <c r="H23" s="862"/>
      <c r="I23" s="862"/>
      <c r="J23" s="862"/>
      <c r="K23" s="862"/>
      <c r="L23" s="862"/>
    </row>
    <row r="24" spans="1:12" ht="15" customHeight="1">
      <c r="A24" s="1238"/>
      <c r="B24" s="881" t="s">
        <v>574</v>
      </c>
      <c r="C24" s="884"/>
      <c r="D24" s="881" t="s">
        <v>578</v>
      </c>
      <c r="G24" s="862"/>
      <c r="H24" s="862"/>
      <c r="I24" s="862"/>
      <c r="J24" s="862"/>
      <c r="K24" s="862"/>
      <c r="L24" s="862"/>
    </row>
    <row r="25" spans="1:12">
      <c r="A25" s="1238"/>
      <c r="J25" s="1256"/>
      <c r="K25" s="1256"/>
      <c r="L25" s="1256"/>
    </row>
    <row r="26" spans="1:12" ht="15" customHeight="1">
      <c r="A26" s="1238"/>
      <c r="G26" s="862"/>
      <c r="H26" s="862"/>
      <c r="I26" s="862"/>
      <c r="J26" s="862"/>
      <c r="K26" s="862"/>
      <c r="L26" s="862"/>
    </row>
    <row r="27" spans="1:12">
      <c r="A27" s="1238"/>
      <c r="J27" s="1256"/>
      <c r="K27" s="1256"/>
      <c r="L27" s="1256"/>
    </row>
    <row r="28" spans="1:12" ht="15" customHeight="1">
      <c r="A28" s="1238"/>
      <c r="G28" s="862"/>
      <c r="H28" s="862"/>
      <c r="I28" s="862"/>
      <c r="J28" s="862"/>
      <c r="K28" s="862"/>
      <c r="L28" s="862"/>
    </row>
    <row r="29" spans="1:12">
      <c r="A29" s="1238"/>
      <c r="J29" s="1256"/>
      <c r="K29" s="1256"/>
      <c r="L29" s="1256"/>
    </row>
    <row r="30" spans="1:12">
      <c r="B30" s="634">
        <f>ROUND(B31,2)</f>
        <v>0.46</v>
      </c>
      <c r="D30" s="253">
        <v>672.5</v>
      </c>
    </row>
    <row r="31" spans="1:12">
      <c r="B31" s="634">
        <f>'COM Altis Petrol'!P22</f>
        <v>0.46448255999999999</v>
      </c>
    </row>
    <row r="33" spans="2:3">
      <c r="C33" s="268" t="s">
        <v>163</v>
      </c>
    </row>
    <row r="34" spans="2:3">
      <c r="C34" s="512" t="s">
        <v>447</v>
      </c>
    </row>
    <row r="35" spans="2:3">
      <c r="B35" s="1257"/>
      <c r="C35" s="268" t="s">
        <v>165</v>
      </c>
    </row>
    <row r="36" spans="2:3">
      <c r="B36" s="1257"/>
      <c r="C36" s="512" t="s">
        <v>140</v>
      </c>
    </row>
    <row r="37" spans="2:3">
      <c r="B37" s="1257"/>
      <c r="C37" s="268" t="s">
        <v>167</v>
      </c>
    </row>
    <row r="38" spans="2:3">
      <c r="C38" s="268" t="s">
        <v>579</v>
      </c>
    </row>
    <row r="39" spans="2:3">
      <c r="C39" s="268" t="s">
        <v>168</v>
      </c>
    </row>
    <row r="40" spans="2:3">
      <c r="C40" s="268" t="s">
        <v>169</v>
      </c>
    </row>
    <row r="41" spans="2:3">
      <c r="C41" s="268" t="s">
        <v>170</v>
      </c>
    </row>
    <row r="42" spans="2:3">
      <c r="C42" s="268" t="s">
        <v>207</v>
      </c>
    </row>
  </sheetData>
  <mergeCells count="16">
    <mergeCell ref="C1:K1"/>
    <mergeCell ref="B35:B37"/>
    <mergeCell ref="J29:L29"/>
    <mergeCell ref="E2:O2"/>
    <mergeCell ref="J27:L27"/>
    <mergeCell ref="J25:L25"/>
    <mergeCell ref="J18:L18"/>
    <mergeCell ref="J20:L20"/>
    <mergeCell ref="A2:A29"/>
    <mergeCell ref="C2:C3"/>
    <mergeCell ref="D2:D3"/>
    <mergeCell ref="C13:D13"/>
    <mergeCell ref="B14:B15"/>
    <mergeCell ref="C14:D14"/>
    <mergeCell ref="C15:D15"/>
    <mergeCell ref="B2:B3"/>
  </mergeCells>
  <pageMargins left="0" right="0" top="0" bottom="0" header="0" footer="0"/>
  <pageSetup paperSize="9" scale="80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"/>
  <sheetViews>
    <sheetView zoomScale="70" zoomScaleNormal="70" workbookViewId="0">
      <selection activeCell="E11" sqref="E11"/>
    </sheetView>
  </sheetViews>
  <sheetFormatPr defaultColWidth="6.85546875" defaultRowHeight="18"/>
  <cols>
    <col min="1" max="1" width="6.5703125" style="518" customWidth="1"/>
    <col min="2" max="2" width="13.85546875" style="518" bestFit="1" customWidth="1"/>
    <col min="3" max="3" width="35.42578125" style="518" customWidth="1"/>
    <col min="4" max="4" width="18.7109375" style="518" bestFit="1" customWidth="1"/>
    <col min="5" max="5" width="19" style="518" bestFit="1" customWidth="1"/>
    <col min="6" max="6" width="14.28515625" style="518" customWidth="1"/>
    <col min="7" max="7" width="10.85546875" style="518" bestFit="1" customWidth="1"/>
    <col min="8" max="8" width="10.85546875" style="518" customWidth="1"/>
    <col min="9" max="9" width="10.85546875" style="518" bestFit="1" customWidth="1"/>
    <col min="10" max="10" width="11.5703125" style="518" bestFit="1" customWidth="1"/>
    <col min="11" max="11" width="11.5703125" style="518" customWidth="1"/>
    <col min="12" max="12" width="11.5703125" style="518" bestFit="1" customWidth="1"/>
    <col min="13" max="16" width="13.42578125" style="518" customWidth="1"/>
    <col min="17" max="232" width="6.85546875" style="518"/>
    <col min="233" max="233" width="6.5703125" style="518" customWidth="1"/>
    <col min="234" max="234" width="13.85546875" style="518" bestFit="1" customWidth="1"/>
    <col min="235" max="235" width="35.42578125" style="518" customWidth="1"/>
    <col min="236" max="236" width="18.7109375" style="518" bestFit="1" customWidth="1"/>
    <col min="237" max="237" width="19" style="518" bestFit="1" customWidth="1"/>
    <col min="238" max="238" width="11.42578125" style="518" customWidth="1"/>
    <col min="239" max="240" width="10.85546875" style="518" bestFit="1" customWidth="1"/>
    <col min="241" max="246" width="11.5703125" style="518" bestFit="1" customWidth="1"/>
    <col min="247" max="268" width="13.85546875" style="518" bestFit="1" customWidth="1"/>
    <col min="269" max="488" width="6.85546875" style="518"/>
    <col min="489" max="489" width="6.5703125" style="518" customWidth="1"/>
    <col min="490" max="490" width="13.85546875" style="518" bestFit="1" customWidth="1"/>
    <col min="491" max="491" width="35.42578125" style="518" customWidth="1"/>
    <col min="492" max="492" width="18.7109375" style="518" bestFit="1" customWidth="1"/>
    <col min="493" max="493" width="19" style="518" bestFit="1" customWidth="1"/>
    <col min="494" max="494" width="11.42578125" style="518" customWidth="1"/>
    <col min="495" max="496" width="10.85546875" style="518" bestFit="1" customWidth="1"/>
    <col min="497" max="502" width="11.5703125" style="518" bestFit="1" customWidth="1"/>
    <col min="503" max="524" width="13.85546875" style="518" bestFit="1" customWidth="1"/>
    <col min="525" max="744" width="6.85546875" style="518"/>
    <col min="745" max="745" width="6.5703125" style="518" customWidth="1"/>
    <col min="746" max="746" width="13.85546875" style="518" bestFit="1" customWidth="1"/>
    <col min="747" max="747" width="35.42578125" style="518" customWidth="1"/>
    <col min="748" max="748" width="18.7109375" style="518" bestFit="1" customWidth="1"/>
    <col min="749" max="749" width="19" style="518" bestFit="1" customWidth="1"/>
    <col min="750" max="750" width="11.42578125" style="518" customWidth="1"/>
    <col min="751" max="752" width="10.85546875" style="518" bestFit="1" customWidth="1"/>
    <col min="753" max="758" width="11.5703125" style="518" bestFit="1" customWidth="1"/>
    <col min="759" max="780" width="13.85546875" style="518" bestFit="1" customWidth="1"/>
    <col min="781" max="1000" width="6.85546875" style="518"/>
    <col min="1001" max="1001" width="6.5703125" style="518" customWidth="1"/>
    <col min="1002" max="1002" width="13.85546875" style="518" bestFit="1" customWidth="1"/>
    <col min="1003" max="1003" width="35.42578125" style="518" customWidth="1"/>
    <col min="1004" max="1004" width="18.7109375" style="518" bestFit="1" customWidth="1"/>
    <col min="1005" max="1005" width="19" style="518" bestFit="1" customWidth="1"/>
    <col min="1006" max="1006" width="11.42578125" style="518" customWidth="1"/>
    <col min="1007" max="1008" width="10.85546875" style="518" bestFit="1" customWidth="1"/>
    <col min="1009" max="1014" width="11.5703125" style="518" bestFit="1" customWidth="1"/>
    <col min="1015" max="1036" width="13.85546875" style="518" bestFit="1" customWidth="1"/>
    <col min="1037" max="1256" width="6.85546875" style="518"/>
    <col min="1257" max="1257" width="6.5703125" style="518" customWidth="1"/>
    <col min="1258" max="1258" width="13.85546875" style="518" bestFit="1" customWidth="1"/>
    <col min="1259" max="1259" width="35.42578125" style="518" customWidth="1"/>
    <col min="1260" max="1260" width="18.7109375" style="518" bestFit="1" customWidth="1"/>
    <col min="1261" max="1261" width="19" style="518" bestFit="1" customWidth="1"/>
    <col min="1262" max="1262" width="11.42578125" style="518" customWidth="1"/>
    <col min="1263" max="1264" width="10.85546875" style="518" bestFit="1" customWidth="1"/>
    <col min="1265" max="1270" width="11.5703125" style="518" bestFit="1" customWidth="1"/>
    <col min="1271" max="1292" width="13.85546875" style="518" bestFit="1" customWidth="1"/>
    <col min="1293" max="1512" width="6.85546875" style="518"/>
    <col min="1513" max="1513" width="6.5703125" style="518" customWidth="1"/>
    <col min="1514" max="1514" width="13.85546875" style="518" bestFit="1" customWidth="1"/>
    <col min="1515" max="1515" width="35.42578125" style="518" customWidth="1"/>
    <col min="1516" max="1516" width="18.7109375" style="518" bestFit="1" customWidth="1"/>
    <col min="1517" max="1517" width="19" style="518" bestFit="1" customWidth="1"/>
    <col min="1518" max="1518" width="11.42578125" style="518" customWidth="1"/>
    <col min="1519" max="1520" width="10.85546875" style="518" bestFit="1" customWidth="1"/>
    <col min="1521" max="1526" width="11.5703125" style="518" bestFit="1" customWidth="1"/>
    <col min="1527" max="1548" width="13.85546875" style="518" bestFit="1" customWidth="1"/>
    <col min="1549" max="1768" width="6.85546875" style="518"/>
    <col min="1769" max="1769" width="6.5703125" style="518" customWidth="1"/>
    <col min="1770" max="1770" width="13.85546875" style="518" bestFit="1" customWidth="1"/>
    <col min="1771" max="1771" width="35.42578125" style="518" customWidth="1"/>
    <col min="1772" max="1772" width="18.7109375" style="518" bestFit="1" customWidth="1"/>
    <col min="1773" max="1773" width="19" style="518" bestFit="1" customWidth="1"/>
    <col min="1774" max="1774" width="11.42578125" style="518" customWidth="1"/>
    <col min="1775" max="1776" width="10.85546875" style="518" bestFit="1" customWidth="1"/>
    <col min="1777" max="1782" width="11.5703125" style="518" bestFit="1" customWidth="1"/>
    <col min="1783" max="1804" width="13.85546875" style="518" bestFit="1" customWidth="1"/>
    <col min="1805" max="2024" width="6.85546875" style="518"/>
    <col min="2025" max="2025" width="6.5703125" style="518" customWidth="1"/>
    <col min="2026" max="2026" width="13.85546875" style="518" bestFit="1" customWidth="1"/>
    <col min="2027" max="2027" width="35.42578125" style="518" customWidth="1"/>
    <col min="2028" max="2028" width="18.7109375" style="518" bestFit="1" customWidth="1"/>
    <col min="2029" max="2029" width="19" style="518" bestFit="1" customWidth="1"/>
    <col min="2030" max="2030" width="11.42578125" style="518" customWidth="1"/>
    <col min="2031" max="2032" width="10.85546875" style="518" bestFit="1" customWidth="1"/>
    <col min="2033" max="2038" width="11.5703125" style="518" bestFit="1" customWidth="1"/>
    <col min="2039" max="2060" width="13.85546875" style="518" bestFit="1" customWidth="1"/>
    <col min="2061" max="2280" width="6.85546875" style="518"/>
    <col min="2281" max="2281" width="6.5703125" style="518" customWidth="1"/>
    <col min="2282" max="2282" width="13.85546875" style="518" bestFit="1" customWidth="1"/>
    <col min="2283" max="2283" width="35.42578125" style="518" customWidth="1"/>
    <col min="2284" max="2284" width="18.7109375" style="518" bestFit="1" customWidth="1"/>
    <col min="2285" max="2285" width="19" style="518" bestFit="1" customWidth="1"/>
    <col min="2286" max="2286" width="11.42578125" style="518" customWidth="1"/>
    <col min="2287" max="2288" width="10.85546875" style="518" bestFit="1" customWidth="1"/>
    <col min="2289" max="2294" width="11.5703125" style="518" bestFit="1" customWidth="1"/>
    <col min="2295" max="2316" width="13.85546875" style="518" bestFit="1" customWidth="1"/>
    <col min="2317" max="2536" width="6.85546875" style="518"/>
    <col min="2537" max="2537" width="6.5703125" style="518" customWidth="1"/>
    <col min="2538" max="2538" width="13.85546875" style="518" bestFit="1" customWidth="1"/>
    <col min="2539" max="2539" width="35.42578125" style="518" customWidth="1"/>
    <col min="2540" max="2540" width="18.7109375" style="518" bestFit="1" customWidth="1"/>
    <col min="2541" max="2541" width="19" style="518" bestFit="1" customWidth="1"/>
    <col min="2542" max="2542" width="11.42578125" style="518" customWidth="1"/>
    <col min="2543" max="2544" width="10.85546875" style="518" bestFit="1" customWidth="1"/>
    <col min="2545" max="2550" width="11.5703125" style="518" bestFit="1" customWidth="1"/>
    <col min="2551" max="2572" width="13.85546875" style="518" bestFit="1" customWidth="1"/>
    <col min="2573" max="2792" width="6.85546875" style="518"/>
    <col min="2793" max="2793" width="6.5703125" style="518" customWidth="1"/>
    <col min="2794" max="2794" width="13.85546875" style="518" bestFit="1" customWidth="1"/>
    <col min="2795" max="2795" width="35.42578125" style="518" customWidth="1"/>
    <col min="2796" max="2796" width="18.7109375" style="518" bestFit="1" customWidth="1"/>
    <col min="2797" max="2797" width="19" style="518" bestFit="1" customWidth="1"/>
    <col min="2798" max="2798" width="11.42578125" style="518" customWidth="1"/>
    <col min="2799" max="2800" width="10.85546875" style="518" bestFit="1" customWidth="1"/>
    <col min="2801" max="2806" width="11.5703125" style="518" bestFit="1" customWidth="1"/>
    <col min="2807" max="2828" width="13.85546875" style="518" bestFit="1" customWidth="1"/>
    <col min="2829" max="3048" width="6.85546875" style="518"/>
    <col min="3049" max="3049" width="6.5703125" style="518" customWidth="1"/>
    <col min="3050" max="3050" width="13.85546875" style="518" bestFit="1" customWidth="1"/>
    <col min="3051" max="3051" width="35.42578125" style="518" customWidth="1"/>
    <col min="3052" max="3052" width="18.7109375" style="518" bestFit="1" customWidth="1"/>
    <col min="3053" max="3053" width="19" style="518" bestFit="1" customWidth="1"/>
    <col min="3054" max="3054" width="11.42578125" style="518" customWidth="1"/>
    <col min="3055" max="3056" width="10.85546875" style="518" bestFit="1" customWidth="1"/>
    <col min="3057" max="3062" width="11.5703125" style="518" bestFit="1" customWidth="1"/>
    <col min="3063" max="3084" width="13.85546875" style="518" bestFit="1" customWidth="1"/>
    <col min="3085" max="3304" width="6.85546875" style="518"/>
    <col min="3305" max="3305" width="6.5703125" style="518" customWidth="1"/>
    <col min="3306" max="3306" width="13.85546875" style="518" bestFit="1" customWidth="1"/>
    <col min="3307" max="3307" width="35.42578125" style="518" customWidth="1"/>
    <col min="3308" max="3308" width="18.7109375" style="518" bestFit="1" customWidth="1"/>
    <col min="3309" max="3309" width="19" style="518" bestFit="1" customWidth="1"/>
    <col min="3310" max="3310" width="11.42578125" style="518" customWidth="1"/>
    <col min="3311" max="3312" width="10.85546875" style="518" bestFit="1" customWidth="1"/>
    <col min="3313" max="3318" width="11.5703125" style="518" bestFit="1" customWidth="1"/>
    <col min="3319" max="3340" width="13.85546875" style="518" bestFit="1" customWidth="1"/>
    <col min="3341" max="3560" width="6.85546875" style="518"/>
    <col min="3561" max="3561" width="6.5703125" style="518" customWidth="1"/>
    <col min="3562" max="3562" width="13.85546875" style="518" bestFit="1" customWidth="1"/>
    <col min="3563" max="3563" width="35.42578125" style="518" customWidth="1"/>
    <col min="3564" max="3564" width="18.7109375" style="518" bestFit="1" customWidth="1"/>
    <col min="3565" max="3565" width="19" style="518" bestFit="1" customWidth="1"/>
    <col min="3566" max="3566" width="11.42578125" style="518" customWidth="1"/>
    <col min="3567" max="3568" width="10.85546875" style="518" bestFit="1" customWidth="1"/>
    <col min="3569" max="3574" width="11.5703125" style="518" bestFit="1" customWidth="1"/>
    <col min="3575" max="3596" width="13.85546875" style="518" bestFit="1" customWidth="1"/>
    <col min="3597" max="3816" width="6.85546875" style="518"/>
    <col min="3817" max="3817" width="6.5703125" style="518" customWidth="1"/>
    <col min="3818" max="3818" width="13.85546875" style="518" bestFit="1" customWidth="1"/>
    <col min="3819" max="3819" width="35.42578125" style="518" customWidth="1"/>
    <col min="3820" max="3820" width="18.7109375" style="518" bestFit="1" customWidth="1"/>
    <col min="3821" max="3821" width="19" style="518" bestFit="1" customWidth="1"/>
    <col min="3822" max="3822" width="11.42578125" style="518" customWidth="1"/>
    <col min="3823" max="3824" width="10.85546875" style="518" bestFit="1" customWidth="1"/>
    <col min="3825" max="3830" width="11.5703125" style="518" bestFit="1" customWidth="1"/>
    <col min="3831" max="3852" width="13.85546875" style="518" bestFit="1" customWidth="1"/>
    <col min="3853" max="4072" width="6.85546875" style="518"/>
    <col min="4073" max="4073" width="6.5703125" style="518" customWidth="1"/>
    <col min="4074" max="4074" width="13.85546875" style="518" bestFit="1" customWidth="1"/>
    <col min="4075" max="4075" width="35.42578125" style="518" customWidth="1"/>
    <col min="4076" max="4076" width="18.7109375" style="518" bestFit="1" customWidth="1"/>
    <col min="4077" max="4077" width="19" style="518" bestFit="1" customWidth="1"/>
    <col min="4078" max="4078" width="11.42578125" style="518" customWidth="1"/>
    <col min="4079" max="4080" width="10.85546875" style="518" bestFit="1" customWidth="1"/>
    <col min="4081" max="4086" width="11.5703125" style="518" bestFit="1" customWidth="1"/>
    <col min="4087" max="4108" width="13.85546875" style="518" bestFit="1" customWidth="1"/>
    <col min="4109" max="4328" width="6.85546875" style="518"/>
    <col min="4329" max="4329" width="6.5703125" style="518" customWidth="1"/>
    <col min="4330" max="4330" width="13.85546875" style="518" bestFit="1" customWidth="1"/>
    <col min="4331" max="4331" width="35.42578125" style="518" customWidth="1"/>
    <col min="4332" max="4332" width="18.7109375" style="518" bestFit="1" customWidth="1"/>
    <col min="4333" max="4333" width="19" style="518" bestFit="1" customWidth="1"/>
    <col min="4334" max="4334" width="11.42578125" style="518" customWidth="1"/>
    <col min="4335" max="4336" width="10.85546875" style="518" bestFit="1" customWidth="1"/>
    <col min="4337" max="4342" width="11.5703125" style="518" bestFit="1" customWidth="1"/>
    <col min="4343" max="4364" width="13.85546875" style="518" bestFit="1" customWidth="1"/>
    <col min="4365" max="4584" width="6.85546875" style="518"/>
    <col min="4585" max="4585" width="6.5703125" style="518" customWidth="1"/>
    <col min="4586" max="4586" width="13.85546875" style="518" bestFit="1" customWidth="1"/>
    <col min="4587" max="4587" width="35.42578125" style="518" customWidth="1"/>
    <col min="4588" max="4588" width="18.7109375" style="518" bestFit="1" customWidth="1"/>
    <col min="4589" max="4589" width="19" style="518" bestFit="1" customWidth="1"/>
    <col min="4590" max="4590" width="11.42578125" style="518" customWidth="1"/>
    <col min="4591" max="4592" width="10.85546875" style="518" bestFit="1" customWidth="1"/>
    <col min="4593" max="4598" width="11.5703125" style="518" bestFit="1" customWidth="1"/>
    <col min="4599" max="4620" width="13.85546875" style="518" bestFit="1" customWidth="1"/>
    <col min="4621" max="4840" width="6.85546875" style="518"/>
    <col min="4841" max="4841" width="6.5703125" style="518" customWidth="1"/>
    <col min="4842" max="4842" width="13.85546875" style="518" bestFit="1" customWidth="1"/>
    <col min="4843" max="4843" width="35.42578125" style="518" customWidth="1"/>
    <col min="4844" max="4844" width="18.7109375" style="518" bestFit="1" customWidth="1"/>
    <col min="4845" max="4845" width="19" style="518" bestFit="1" customWidth="1"/>
    <col min="4846" max="4846" width="11.42578125" style="518" customWidth="1"/>
    <col min="4847" max="4848" width="10.85546875" style="518" bestFit="1" customWidth="1"/>
    <col min="4849" max="4854" width="11.5703125" style="518" bestFit="1" customWidth="1"/>
    <col min="4855" max="4876" width="13.85546875" style="518" bestFit="1" customWidth="1"/>
    <col min="4877" max="5096" width="6.85546875" style="518"/>
    <col min="5097" max="5097" width="6.5703125" style="518" customWidth="1"/>
    <col min="5098" max="5098" width="13.85546875" style="518" bestFit="1" customWidth="1"/>
    <col min="5099" max="5099" width="35.42578125" style="518" customWidth="1"/>
    <col min="5100" max="5100" width="18.7109375" style="518" bestFit="1" customWidth="1"/>
    <col min="5101" max="5101" width="19" style="518" bestFit="1" customWidth="1"/>
    <col min="5102" max="5102" width="11.42578125" style="518" customWidth="1"/>
    <col min="5103" max="5104" width="10.85546875" style="518" bestFit="1" customWidth="1"/>
    <col min="5105" max="5110" width="11.5703125" style="518" bestFit="1" customWidth="1"/>
    <col min="5111" max="5132" width="13.85546875" style="518" bestFit="1" customWidth="1"/>
    <col min="5133" max="5352" width="6.85546875" style="518"/>
    <col min="5353" max="5353" width="6.5703125" style="518" customWidth="1"/>
    <col min="5354" max="5354" width="13.85546875" style="518" bestFit="1" customWidth="1"/>
    <col min="5355" max="5355" width="35.42578125" style="518" customWidth="1"/>
    <col min="5356" max="5356" width="18.7109375" style="518" bestFit="1" customWidth="1"/>
    <col min="5357" max="5357" width="19" style="518" bestFit="1" customWidth="1"/>
    <col min="5358" max="5358" width="11.42578125" style="518" customWidth="1"/>
    <col min="5359" max="5360" width="10.85546875" style="518" bestFit="1" customWidth="1"/>
    <col min="5361" max="5366" width="11.5703125" style="518" bestFit="1" customWidth="1"/>
    <col min="5367" max="5388" width="13.85546875" style="518" bestFit="1" customWidth="1"/>
    <col min="5389" max="5608" width="6.85546875" style="518"/>
    <col min="5609" max="5609" width="6.5703125" style="518" customWidth="1"/>
    <col min="5610" max="5610" width="13.85546875" style="518" bestFit="1" customWidth="1"/>
    <col min="5611" max="5611" width="35.42578125" style="518" customWidth="1"/>
    <col min="5612" max="5612" width="18.7109375" style="518" bestFit="1" customWidth="1"/>
    <col min="5613" max="5613" width="19" style="518" bestFit="1" customWidth="1"/>
    <col min="5614" max="5614" width="11.42578125" style="518" customWidth="1"/>
    <col min="5615" max="5616" width="10.85546875" style="518" bestFit="1" customWidth="1"/>
    <col min="5617" max="5622" width="11.5703125" style="518" bestFit="1" customWidth="1"/>
    <col min="5623" max="5644" width="13.85546875" style="518" bestFit="1" customWidth="1"/>
    <col min="5645" max="5864" width="6.85546875" style="518"/>
    <col min="5865" max="5865" width="6.5703125" style="518" customWidth="1"/>
    <col min="5866" max="5866" width="13.85546875" style="518" bestFit="1" customWidth="1"/>
    <col min="5867" max="5867" width="35.42578125" style="518" customWidth="1"/>
    <col min="5868" max="5868" width="18.7109375" style="518" bestFit="1" customWidth="1"/>
    <col min="5869" max="5869" width="19" style="518" bestFit="1" customWidth="1"/>
    <col min="5870" max="5870" width="11.42578125" style="518" customWidth="1"/>
    <col min="5871" max="5872" width="10.85546875" style="518" bestFit="1" customWidth="1"/>
    <col min="5873" max="5878" width="11.5703125" style="518" bestFit="1" customWidth="1"/>
    <col min="5879" max="5900" width="13.85546875" style="518" bestFit="1" customWidth="1"/>
    <col min="5901" max="6120" width="6.85546875" style="518"/>
    <col min="6121" max="6121" width="6.5703125" style="518" customWidth="1"/>
    <col min="6122" max="6122" width="13.85546875" style="518" bestFit="1" customWidth="1"/>
    <col min="6123" max="6123" width="35.42578125" style="518" customWidth="1"/>
    <col min="6124" max="6124" width="18.7109375" style="518" bestFit="1" customWidth="1"/>
    <col min="6125" max="6125" width="19" style="518" bestFit="1" customWidth="1"/>
    <col min="6126" max="6126" width="11.42578125" style="518" customWidth="1"/>
    <col min="6127" max="6128" width="10.85546875" style="518" bestFit="1" customWidth="1"/>
    <col min="6129" max="6134" width="11.5703125" style="518" bestFit="1" customWidth="1"/>
    <col min="6135" max="6156" width="13.85546875" style="518" bestFit="1" customWidth="1"/>
    <col min="6157" max="6376" width="6.85546875" style="518"/>
    <col min="6377" max="6377" width="6.5703125" style="518" customWidth="1"/>
    <col min="6378" max="6378" width="13.85546875" style="518" bestFit="1" customWidth="1"/>
    <col min="6379" max="6379" width="35.42578125" style="518" customWidth="1"/>
    <col min="6380" max="6380" width="18.7109375" style="518" bestFit="1" customWidth="1"/>
    <col min="6381" max="6381" width="19" style="518" bestFit="1" customWidth="1"/>
    <col min="6382" max="6382" width="11.42578125" style="518" customWidth="1"/>
    <col min="6383" max="6384" width="10.85546875" style="518" bestFit="1" customWidth="1"/>
    <col min="6385" max="6390" width="11.5703125" style="518" bestFit="1" customWidth="1"/>
    <col min="6391" max="6412" width="13.85546875" style="518" bestFit="1" customWidth="1"/>
    <col min="6413" max="6632" width="6.85546875" style="518"/>
    <col min="6633" max="6633" width="6.5703125" style="518" customWidth="1"/>
    <col min="6634" max="6634" width="13.85546875" style="518" bestFit="1" customWidth="1"/>
    <col min="6635" max="6635" width="35.42578125" style="518" customWidth="1"/>
    <col min="6636" max="6636" width="18.7109375" style="518" bestFit="1" customWidth="1"/>
    <col min="6637" max="6637" width="19" style="518" bestFit="1" customWidth="1"/>
    <col min="6638" max="6638" width="11.42578125" style="518" customWidth="1"/>
    <col min="6639" max="6640" width="10.85546875" style="518" bestFit="1" customWidth="1"/>
    <col min="6641" max="6646" width="11.5703125" style="518" bestFit="1" customWidth="1"/>
    <col min="6647" max="6668" width="13.85546875" style="518" bestFit="1" customWidth="1"/>
    <col min="6669" max="6888" width="6.85546875" style="518"/>
    <col min="6889" max="6889" width="6.5703125" style="518" customWidth="1"/>
    <col min="6890" max="6890" width="13.85546875" style="518" bestFit="1" customWidth="1"/>
    <col min="6891" max="6891" width="35.42578125" style="518" customWidth="1"/>
    <col min="6892" max="6892" width="18.7109375" style="518" bestFit="1" customWidth="1"/>
    <col min="6893" max="6893" width="19" style="518" bestFit="1" customWidth="1"/>
    <col min="6894" max="6894" width="11.42578125" style="518" customWidth="1"/>
    <col min="6895" max="6896" width="10.85546875" style="518" bestFit="1" customWidth="1"/>
    <col min="6897" max="6902" width="11.5703125" style="518" bestFit="1" customWidth="1"/>
    <col min="6903" max="6924" width="13.85546875" style="518" bestFit="1" customWidth="1"/>
    <col min="6925" max="7144" width="6.85546875" style="518"/>
    <col min="7145" max="7145" width="6.5703125" style="518" customWidth="1"/>
    <col min="7146" max="7146" width="13.85546875" style="518" bestFit="1" customWidth="1"/>
    <col min="7147" max="7147" width="35.42578125" style="518" customWidth="1"/>
    <col min="7148" max="7148" width="18.7109375" style="518" bestFit="1" customWidth="1"/>
    <col min="7149" max="7149" width="19" style="518" bestFit="1" customWidth="1"/>
    <col min="7150" max="7150" width="11.42578125" style="518" customWidth="1"/>
    <col min="7151" max="7152" width="10.85546875" style="518" bestFit="1" customWidth="1"/>
    <col min="7153" max="7158" width="11.5703125" style="518" bestFit="1" customWidth="1"/>
    <col min="7159" max="7180" width="13.85546875" style="518" bestFit="1" customWidth="1"/>
    <col min="7181" max="7400" width="6.85546875" style="518"/>
    <col min="7401" max="7401" width="6.5703125" style="518" customWidth="1"/>
    <col min="7402" max="7402" width="13.85546875" style="518" bestFit="1" customWidth="1"/>
    <col min="7403" max="7403" width="35.42578125" style="518" customWidth="1"/>
    <col min="7404" max="7404" width="18.7109375" style="518" bestFit="1" customWidth="1"/>
    <col min="7405" max="7405" width="19" style="518" bestFit="1" customWidth="1"/>
    <col min="7406" max="7406" width="11.42578125" style="518" customWidth="1"/>
    <col min="7407" max="7408" width="10.85546875" style="518" bestFit="1" customWidth="1"/>
    <col min="7409" max="7414" width="11.5703125" style="518" bestFit="1" customWidth="1"/>
    <col min="7415" max="7436" width="13.85546875" style="518" bestFit="1" customWidth="1"/>
    <col min="7437" max="7656" width="6.85546875" style="518"/>
    <col min="7657" max="7657" width="6.5703125" style="518" customWidth="1"/>
    <col min="7658" max="7658" width="13.85546875" style="518" bestFit="1" customWidth="1"/>
    <col min="7659" max="7659" width="35.42578125" style="518" customWidth="1"/>
    <col min="7660" max="7660" width="18.7109375" style="518" bestFit="1" customWidth="1"/>
    <col min="7661" max="7661" width="19" style="518" bestFit="1" customWidth="1"/>
    <col min="7662" max="7662" width="11.42578125" style="518" customWidth="1"/>
    <col min="7663" max="7664" width="10.85546875" style="518" bestFit="1" customWidth="1"/>
    <col min="7665" max="7670" width="11.5703125" style="518" bestFit="1" customWidth="1"/>
    <col min="7671" max="7692" width="13.85546875" style="518" bestFit="1" customWidth="1"/>
    <col min="7693" max="7912" width="6.85546875" style="518"/>
    <col min="7913" max="7913" width="6.5703125" style="518" customWidth="1"/>
    <col min="7914" max="7914" width="13.85546875" style="518" bestFit="1" customWidth="1"/>
    <col min="7915" max="7915" width="35.42578125" style="518" customWidth="1"/>
    <col min="7916" max="7916" width="18.7109375" style="518" bestFit="1" customWidth="1"/>
    <col min="7917" max="7917" width="19" style="518" bestFit="1" customWidth="1"/>
    <col min="7918" max="7918" width="11.42578125" style="518" customWidth="1"/>
    <col min="7919" max="7920" width="10.85546875" style="518" bestFit="1" customWidth="1"/>
    <col min="7921" max="7926" width="11.5703125" style="518" bestFit="1" customWidth="1"/>
    <col min="7927" max="7948" width="13.85546875" style="518" bestFit="1" customWidth="1"/>
    <col min="7949" max="8168" width="6.85546875" style="518"/>
    <col min="8169" max="8169" width="6.5703125" style="518" customWidth="1"/>
    <col min="8170" max="8170" width="13.85546875" style="518" bestFit="1" customWidth="1"/>
    <col min="8171" max="8171" width="35.42578125" style="518" customWidth="1"/>
    <col min="8172" max="8172" width="18.7109375" style="518" bestFit="1" customWidth="1"/>
    <col min="8173" max="8173" width="19" style="518" bestFit="1" customWidth="1"/>
    <col min="8174" max="8174" width="11.42578125" style="518" customWidth="1"/>
    <col min="8175" max="8176" width="10.85546875" style="518" bestFit="1" customWidth="1"/>
    <col min="8177" max="8182" width="11.5703125" style="518" bestFit="1" customWidth="1"/>
    <col min="8183" max="8204" width="13.85546875" style="518" bestFit="1" customWidth="1"/>
    <col min="8205" max="8424" width="6.85546875" style="518"/>
    <col min="8425" max="8425" width="6.5703125" style="518" customWidth="1"/>
    <col min="8426" max="8426" width="13.85546875" style="518" bestFit="1" customWidth="1"/>
    <col min="8427" max="8427" width="35.42578125" style="518" customWidth="1"/>
    <col min="8428" max="8428" width="18.7109375" style="518" bestFit="1" customWidth="1"/>
    <col min="8429" max="8429" width="19" style="518" bestFit="1" customWidth="1"/>
    <col min="8430" max="8430" width="11.42578125" style="518" customWidth="1"/>
    <col min="8431" max="8432" width="10.85546875" style="518" bestFit="1" customWidth="1"/>
    <col min="8433" max="8438" width="11.5703125" style="518" bestFit="1" customWidth="1"/>
    <col min="8439" max="8460" width="13.85546875" style="518" bestFit="1" customWidth="1"/>
    <col min="8461" max="8680" width="6.85546875" style="518"/>
    <col min="8681" max="8681" width="6.5703125" style="518" customWidth="1"/>
    <col min="8682" max="8682" width="13.85546875" style="518" bestFit="1" customWidth="1"/>
    <col min="8683" max="8683" width="35.42578125" style="518" customWidth="1"/>
    <col min="8684" max="8684" width="18.7109375" style="518" bestFit="1" customWidth="1"/>
    <col min="8685" max="8685" width="19" style="518" bestFit="1" customWidth="1"/>
    <col min="8686" max="8686" width="11.42578125" style="518" customWidth="1"/>
    <col min="8687" max="8688" width="10.85546875" style="518" bestFit="1" customWidth="1"/>
    <col min="8689" max="8694" width="11.5703125" style="518" bestFit="1" customWidth="1"/>
    <col min="8695" max="8716" width="13.85546875" style="518" bestFit="1" customWidth="1"/>
    <col min="8717" max="8936" width="6.85546875" style="518"/>
    <col min="8937" max="8937" width="6.5703125" style="518" customWidth="1"/>
    <col min="8938" max="8938" width="13.85546875" style="518" bestFit="1" customWidth="1"/>
    <col min="8939" max="8939" width="35.42578125" style="518" customWidth="1"/>
    <col min="8940" max="8940" width="18.7109375" style="518" bestFit="1" customWidth="1"/>
    <col min="8941" max="8941" width="19" style="518" bestFit="1" customWidth="1"/>
    <col min="8942" max="8942" width="11.42578125" style="518" customWidth="1"/>
    <col min="8943" max="8944" width="10.85546875" style="518" bestFit="1" customWidth="1"/>
    <col min="8945" max="8950" width="11.5703125" style="518" bestFit="1" customWidth="1"/>
    <col min="8951" max="8972" width="13.85546875" style="518" bestFit="1" customWidth="1"/>
    <col min="8973" max="9192" width="6.85546875" style="518"/>
    <col min="9193" max="9193" width="6.5703125" style="518" customWidth="1"/>
    <col min="9194" max="9194" width="13.85546875" style="518" bestFit="1" customWidth="1"/>
    <col min="9195" max="9195" width="35.42578125" style="518" customWidth="1"/>
    <col min="9196" max="9196" width="18.7109375" style="518" bestFit="1" customWidth="1"/>
    <col min="9197" max="9197" width="19" style="518" bestFit="1" customWidth="1"/>
    <col min="9198" max="9198" width="11.42578125" style="518" customWidth="1"/>
    <col min="9199" max="9200" width="10.85546875" style="518" bestFit="1" customWidth="1"/>
    <col min="9201" max="9206" width="11.5703125" style="518" bestFit="1" customWidth="1"/>
    <col min="9207" max="9228" width="13.85546875" style="518" bestFit="1" customWidth="1"/>
    <col min="9229" max="9448" width="6.85546875" style="518"/>
    <col min="9449" max="9449" width="6.5703125" style="518" customWidth="1"/>
    <col min="9450" max="9450" width="13.85546875" style="518" bestFit="1" customWidth="1"/>
    <col min="9451" max="9451" width="35.42578125" style="518" customWidth="1"/>
    <col min="9452" max="9452" width="18.7109375" style="518" bestFit="1" customWidth="1"/>
    <col min="9453" max="9453" width="19" style="518" bestFit="1" customWidth="1"/>
    <col min="9454" max="9454" width="11.42578125" style="518" customWidth="1"/>
    <col min="9455" max="9456" width="10.85546875" style="518" bestFit="1" customWidth="1"/>
    <col min="9457" max="9462" width="11.5703125" style="518" bestFit="1" customWidth="1"/>
    <col min="9463" max="9484" width="13.85546875" style="518" bestFit="1" customWidth="1"/>
    <col min="9485" max="9704" width="6.85546875" style="518"/>
    <col min="9705" max="9705" width="6.5703125" style="518" customWidth="1"/>
    <col min="9706" max="9706" width="13.85546875" style="518" bestFit="1" customWidth="1"/>
    <col min="9707" max="9707" width="35.42578125" style="518" customWidth="1"/>
    <col min="9708" max="9708" width="18.7109375" style="518" bestFit="1" customWidth="1"/>
    <col min="9709" max="9709" width="19" style="518" bestFit="1" customWidth="1"/>
    <col min="9710" max="9710" width="11.42578125" style="518" customWidth="1"/>
    <col min="9711" max="9712" width="10.85546875" style="518" bestFit="1" customWidth="1"/>
    <col min="9713" max="9718" width="11.5703125" style="518" bestFit="1" customWidth="1"/>
    <col min="9719" max="9740" width="13.85546875" style="518" bestFit="1" customWidth="1"/>
    <col min="9741" max="9960" width="6.85546875" style="518"/>
    <col min="9961" max="9961" width="6.5703125" style="518" customWidth="1"/>
    <col min="9962" max="9962" width="13.85546875" style="518" bestFit="1" customWidth="1"/>
    <col min="9963" max="9963" width="35.42578125" style="518" customWidth="1"/>
    <col min="9964" max="9964" width="18.7109375" style="518" bestFit="1" customWidth="1"/>
    <col min="9965" max="9965" width="19" style="518" bestFit="1" customWidth="1"/>
    <col min="9966" max="9966" width="11.42578125" style="518" customWidth="1"/>
    <col min="9967" max="9968" width="10.85546875" style="518" bestFit="1" customWidth="1"/>
    <col min="9969" max="9974" width="11.5703125" style="518" bestFit="1" customWidth="1"/>
    <col min="9975" max="9996" width="13.85546875" style="518" bestFit="1" customWidth="1"/>
    <col min="9997" max="10216" width="6.85546875" style="518"/>
    <col min="10217" max="10217" width="6.5703125" style="518" customWidth="1"/>
    <col min="10218" max="10218" width="13.85546875" style="518" bestFit="1" customWidth="1"/>
    <col min="10219" max="10219" width="35.42578125" style="518" customWidth="1"/>
    <col min="10220" max="10220" width="18.7109375" style="518" bestFit="1" customWidth="1"/>
    <col min="10221" max="10221" width="19" style="518" bestFit="1" customWidth="1"/>
    <col min="10222" max="10222" width="11.42578125" style="518" customWidth="1"/>
    <col min="10223" max="10224" width="10.85546875" style="518" bestFit="1" customWidth="1"/>
    <col min="10225" max="10230" width="11.5703125" style="518" bestFit="1" customWidth="1"/>
    <col min="10231" max="10252" width="13.85546875" style="518" bestFit="1" customWidth="1"/>
    <col min="10253" max="10472" width="6.85546875" style="518"/>
    <col min="10473" max="10473" width="6.5703125" style="518" customWidth="1"/>
    <col min="10474" max="10474" width="13.85546875" style="518" bestFit="1" customWidth="1"/>
    <col min="10475" max="10475" width="35.42578125" style="518" customWidth="1"/>
    <col min="10476" max="10476" width="18.7109375" style="518" bestFit="1" customWidth="1"/>
    <col min="10477" max="10477" width="19" style="518" bestFit="1" customWidth="1"/>
    <col min="10478" max="10478" width="11.42578125" style="518" customWidth="1"/>
    <col min="10479" max="10480" width="10.85546875" style="518" bestFit="1" customWidth="1"/>
    <col min="10481" max="10486" width="11.5703125" style="518" bestFit="1" customWidth="1"/>
    <col min="10487" max="10508" width="13.85546875" style="518" bestFit="1" customWidth="1"/>
    <col min="10509" max="10728" width="6.85546875" style="518"/>
    <col min="10729" max="10729" width="6.5703125" style="518" customWidth="1"/>
    <col min="10730" max="10730" width="13.85546875" style="518" bestFit="1" customWidth="1"/>
    <col min="10731" max="10731" width="35.42578125" style="518" customWidth="1"/>
    <col min="10732" max="10732" width="18.7109375" style="518" bestFit="1" customWidth="1"/>
    <col min="10733" max="10733" width="19" style="518" bestFit="1" customWidth="1"/>
    <col min="10734" max="10734" width="11.42578125" style="518" customWidth="1"/>
    <col min="10735" max="10736" width="10.85546875" style="518" bestFit="1" customWidth="1"/>
    <col min="10737" max="10742" width="11.5703125" style="518" bestFit="1" customWidth="1"/>
    <col min="10743" max="10764" width="13.85546875" style="518" bestFit="1" customWidth="1"/>
    <col min="10765" max="10984" width="6.85546875" style="518"/>
    <col min="10985" max="10985" width="6.5703125" style="518" customWidth="1"/>
    <col min="10986" max="10986" width="13.85546875" style="518" bestFit="1" customWidth="1"/>
    <col min="10987" max="10987" width="35.42578125" style="518" customWidth="1"/>
    <col min="10988" max="10988" width="18.7109375" style="518" bestFit="1" customWidth="1"/>
    <col min="10989" max="10989" width="19" style="518" bestFit="1" customWidth="1"/>
    <col min="10990" max="10990" width="11.42578125" style="518" customWidth="1"/>
    <col min="10991" max="10992" width="10.85546875" style="518" bestFit="1" customWidth="1"/>
    <col min="10993" max="10998" width="11.5703125" style="518" bestFit="1" customWidth="1"/>
    <col min="10999" max="11020" width="13.85546875" style="518" bestFit="1" customWidth="1"/>
    <col min="11021" max="11240" width="6.85546875" style="518"/>
    <col min="11241" max="11241" width="6.5703125" style="518" customWidth="1"/>
    <col min="11242" max="11242" width="13.85546875" style="518" bestFit="1" customWidth="1"/>
    <col min="11243" max="11243" width="35.42578125" style="518" customWidth="1"/>
    <col min="11244" max="11244" width="18.7109375" style="518" bestFit="1" customWidth="1"/>
    <col min="11245" max="11245" width="19" style="518" bestFit="1" customWidth="1"/>
    <col min="11246" max="11246" width="11.42578125" style="518" customWidth="1"/>
    <col min="11247" max="11248" width="10.85546875" style="518" bestFit="1" customWidth="1"/>
    <col min="11249" max="11254" width="11.5703125" style="518" bestFit="1" customWidth="1"/>
    <col min="11255" max="11276" width="13.85546875" style="518" bestFit="1" customWidth="1"/>
    <col min="11277" max="11496" width="6.85546875" style="518"/>
    <col min="11497" max="11497" width="6.5703125" style="518" customWidth="1"/>
    <col min="11498" max="11498" width="13.85546875" style="518" bestFit="1" customWidth="1"/>
    <col min="11499" max="11499" width="35.42578125" style="518" customWidth="1"/>
    <col min="11500" max="11500" width="18.7109375" style="518" bestFit="1" customWidth="1"/>
    <col min="11501" max="11501" width="19" style="518" bestFit="1" customWidth="1"/>
    <col min="11502" max="11502" width="11.42578125" style="518" customWidth="1"/>
    <col min="11503" max="11504" width="10.85546875" style="518" bestFit="1" customWidth="1"/>
    <col min="11505" max="11510" width="11.5703125" style="518" bestFit="1" customWidth="1"/>
    <col min="11511" max="11532" width="13.85546875" style="518" bestFit="1" customWidth="1"/>
    <col min="11533" max="11752" width="6.85546875" style="518"/>
    <col min="11753" max="11753" width="6.5703125" style="518" customWidth="1"/>
    <col min="11754" max="11754" width="13.85546875" style="518" bestFit="1" customWidth="1"/>
    <col min="11755" max="11755" width="35.42578125" style="518" customWidth="1"/>
    <col min="11756" max="11756" width="18.7109375" style="518" bestFit="1" customWidth="1"/>
    <col min="11757" max="11757" width="19" style="518" bestFit="1" customWidth="1"/>
    <col min="11758" max="11758" width="11.42578125" style="518" customWidth="1"/>
    <col min="11759" max="11760" width="10.85546875" style="518" bestFit="1" customWidth="1"/>
    <col min="11761" max="11766" width="11.5703125" style="518" bestFit="1" customWidth="1"/>
    <col min="11767" max="11788" width="13.85546875" style="518" bestFit="1" customWidth="1"/>
    <col min="11789" max="12008" width="6.85546875" style="518"/>
    <col min="12009" max="12009" width="6.5703125" style="518" customWidth="1"/>
    <col min="12010" max="12010" width="13.85546875" style="518" bestFit="1" customWidth="1"/>
    <col min="12011" max="12011" width="35.42578125" style="518" customWidth="1"/>
    <col min="12012" max="12012" width="18.7109375" style="518" bestFit="1" customWidth="1"/>
    <col min="12013" max="12013" width="19" style="518" bestFit="1" customWidth="1"/>
    <col min="12014" max="12014" width="11.42578125" style="518" customWidth="1"/>
    <col min="12015" max="12016" width="10.85546875" style="518" bestFit="1" customWidth="1"/>
    <col min="12017" max="12022" width="11.5703125" style="518" bestFit="1" customWidth="1"/>
    <col min="12023" max="12044" width="13.85546875" style="518" bestFit="1" customWidth="1"/>
    <col min="12045" max="12264" width="6.85546875" style="518"/>
    <col min="12265" max="12265" width="6.5703125" style="518" customWidth="1"/>
    <col min="12266" max="12266" width="13.85546875" style="518" bestFit="1" customWidth="1"/>
    <col min="12267" max="12267" width="35.42578125" style="518" customWidth="1"/>
    <col min="12268" max="12268" width="18.7109375" style="518" bestFit="1" customWidth="1"/>
    <col min="12269" max="12269" width="19" style="518" bestFit="1" customWidth="1"/>
    <col min="12270" max="12270" width="11.42578125" style="518" customWidth="1"/>
    <col min="12271" max="12272" width="10.85546875" style="518" bestFit="1" customWidth="1"/>
    <col min="12273" max="12278" width="11.5703125" style="518" bestFit="1" customWidth="1"/>
    <col min="12279" max="12300" width="13.85546875" style="518" bestFit="1" customWidth="1"/>
    <col min="12301" max="12520" width="6.85546875" style="518"/>
    <col min="12521" max="12521" width="6.5703125" style="518" customWidth="1"/>
    <col min="12522" max="12522" width="13.85546875" style="518" bestFit="1" customWidth="1"/>
    <col min="12523" max="12523" width="35.42578125" style="518" customWidth="1"/>
    <col min="12524" max="12524" width="18.7109375" style="518" bestFit="1" customWidth="1"/>
    <col min="12525" max="12525" width="19" style="518" bestFit="1" customWidth="1"/>
    <col min="12526" max="12526" width="11.42578125" style="518" customWidth="1"/>
    <col min="12527" max="12528" width="10.85546875" style="518" bestFit="1" customWidth="1"/>
    <col min="12529" max="12534" width="11.5703125" style="518" bestFit="1" customWidth="1"/>
    <col min="12535" max="12556" width="13.85546875" style="518" bestFit="1" customWidth="1"/>
    <col min="12557" max="12776" width="6.85546875" style="518"/>
    <col min="12777" max="12777" width="6.5703125" style="518" customWidth="1"/>
    <col min="12778" max="12778" width="13.85546875" style="518" bestFit="1" customWidth="1"/>
    <col min="12779" max="12779" width="35.42578125" style="518" customWidth="1"/>
    <col min="12780" max="12780" width="18.7109375" style="518" bestFit="1" customWidth="1"/>
    <col min="12781" max="12781" width="19" style="518" bestFit="1" customWidth="1"/>
    <col min="12782" max="12782" width="11.42578125" style="518" customWidth="1"/>
    <col min="12783" max="12784" width="10.85546875" style="518" bestFit="1" customWidth="1"/>
    <col min="12785" max="12790" width="11.5703125" style="518" bestFit="1" customWidth="1"/>
    <col min="12791" max="12812" width="13.85546875" style="518" bestFit="1" customWidth="1"/>
    <col min="12813" max="13032" width="6.85546875" style="518"/>
    <col min="13033" max="13033" width="6.5703125" style="518" customWidth="1"/>
    <col min="13034" max="13034" width="13.85546875" style="518" bestFit="1" customWidth="1"/>
    <col min="13035" max="13035" width="35.42578125" style="518" customWidth="1"/>
    <col min="13036" max="13036" width="18.7109375" style="518" bestFit="1" customWidth="1"/>
    <col min="13037" max="13037" width="19" style="518" bestFit="1" customWidth="1"/>
    <col min="13038" max="13038" width="11.42578125" style="518" customWidth="1"/>
    <col min="13039" max="13040" width="10.85546875" style="518" bestFit="1" customWidth="1"/>
    <col min="13041" max="13046" width="11.5703125" style="518" bestFit="1" customWidth="1"/>
    <col min="13047" max="13068" width="13.85546875" style="518" bestFit="1" customWidth="1"/>
    <col min="13069" max="13288" width="6.85546875" style="518"/>
    <col min="13289" max="13289" width="6.5703125" style="518" customWidth="1"/>
    <col min="13290" max="13290" width="13.85546875" style="518" bestFit="1" customWidth="1"/>
    <col min="13291" max="13291" width="35.42578125" style="518" customWidth="1"/>
    <col min="13292" max="13292" width="18.7109375" style="518" bestFit="1" customWidth="1"/>
    <col min="13293" max="13293" width="19" style="518" bestFit="1" customWidth="1"/>
    <col min="13294" max="13294" width="11.42578125" style="518" customWidth="1"/>
    <col min="13295" max="13296" width="10.85546875" style="518" bestFit="1" customWidth="1"/>
    <col min="13297" max="13302" width="11.5703125" style="518" bestFit="1" customWidth="1"/>
    <col min="13303" max="13324" width="13.85546875" style="518" bestFit="1" customWidth="1"/>
    <col min="13325" max="13544" width="6.85546875" style="518"/>
    <col min="13545" max="13545" width="6.5703125" style="518" customWidth="1"/>
    <col min="13546" max="13546" width="13.85546875" style="518" bestFit="1" customWidth="1"/>
    <col min="13547" max="13547" width="35.42578125" style="518" customWidth="1"/>
    <col min="13548" max="13548" width="18.7109375" style="518" bestFit="1" customWidth="1"/>
    <col min="13549" max="13549" width="19" style="518" bestFit="1" customWidth="1"/>
    <col min="13550" max="13550" width="11.42578125" style="518" customWidth="1"/>
    <col min="13551" max="13552" width="10.85546875" style="518" bestFit="1" customWidth="1"/>
    <col min="13553" max="13558" width="11.5703125" style="518" bestFit="1" customWidth="1"/>
    <col min="13559" max="13580" width="13.85546875" style="518" bestFit="1" customWidth="1"/>
    <col min="13581" max="13800" width="6.85546875" style="518"/>
    <col min="13801" max="13801" width="6.5703125" style="518" customWidth="1"/>
    <col min="13802" max="13802" width="13.85546875" style="518" bestFit="1" customWidth="1"/>
    <col min="13803" max="13803" width="35.42578125" style="518" customWidth="1"/>
    <col min="13804" max="13804" width="18.7109375" style="518" bestFit="1" customWidth="1"/>
    <col min="13805" max="13805" width="19" style="518" bestFit="1" customWidth="1"/>
    <col min="13806" max="13806" width="11.42578125" style="518" customWidth="1"/>
    <col min="13807" max="13808" width="10.85546875" style="518" bestFit="1" customWidth="1"/>
    <col min="13809" max="13814" width="11.5703125" style="518" bestFit="1" customWidth="1"/>
    <col min="13815" max="13836" width="13.85546875" style="518" bestFit="1" customWidth="1"/>
    <col min="13837" max="14056" width="6.85546875" style="518"/>
    <col min="14057" max="14057" width="6.5703125" style="518" customWidth="1"/>
    <col min="14058" max="14058" width="13.85546875" style="518" bestFit="1" customWidth="1"/>
    <col min="14059" max="14059" width="35.42578125" style="518" customWidth="1"/>
    <col min="14060" max="14060" width="18.7109375" style="518" bestFit="1" customWidth="1"/>
    <col min="14061" max="14061" width="19" style="518" bestFit="1" customWidth="1"/>
    <col min="14062" max="14062" width="11.42578125" style="518" customWidth="1"/>
    <col min="14063" max="14064" width="10.85546875" style="518" bestFit="1" customWidth="1"/>
    <col min="14065" max="14070" width="11.5703125" style="518" bestFit="1" customWidth="1"/>
    <col min="14071" max="14092" width="13.85546875" style="518" bestFit="1" customWidth="1"/>
    <col min="14093" max="14312" width="6.85546875" style="518"/>
    <col min="14313" max="14313" width="6.5703125" style="518" customWidth="1"/>
    <col min="14314" max="14314" width="13.85546875" style="518" bestFit="1" customWidth="1"/>
    <col min="14315" max="14315" width="35.42578125" style="518" customWidth="1"/>
    <col min="14316" max="14316" width="18.7109375" style="518" bestFit="1" customWidth="1"/>
    <col min="14317" max="14317" width="19" style="518" bestFit="1" customWidth="1"/>
    <col min="14318" max="14318" width="11.42578125" style="518" customWidth="1"/>
    <col min="14319" max="14320" width="10.85546875" style="518" bestFit="1" customWidth="1"/>
    <col min="14321" max="14326" width="11.5703125" style="518" bestFit="1" customWidth="1"/>
    <col min="14327" max="14348" width="13.85546875" style="518" bestFit="1" customWidth="1"/>
    <col min="14349" max="14568" width="6.85546875" style="518"/>
    <col min="14569" max="14569" width="6.5703125" style="518" customWidth="1"/>
    <col min="14570" max="14570" width="13.85546875" style="518" bestFit="1" customWidth="1"/>
    <col min="14571" max="14571" width="35.42578125" style="518" customWidth="1"/>
    <col min="14572" max="14572" width="18.7109375" style="518" bestFit="1" customWidth="1"/>
    <col min="14573" max="14573" width="19" style="518" bestFit="1" customWidth="1"/>
    <col min="14574" max="14574" width="11.42578125" style="518" customWidth="1"/>
    <col min="14575" max="14576" width="10.85546875" style="518" bestFit="1" customWidth="1"/>
    <col min="14577" max="14582" width="11.5703125" style="518" bestFit="1" customWidth="1"/>
    <col min="14583" max="14604" width="13.85546875" style="518" bestFit="1" customWidth="1"/>
    <col min="14605" max="14824" width="6.85546875" style="518"/>
    <col min="14825" max="14825" width="6.5703125" style="518" customWidth="1"/>
    <col min="14826" max="14826" width="13.85546875" style="518" bestFit="1" customWidth="1"/>
    <col min="14827" max="14827" width="35.42578125" style="518" customWidth="1"/>
    <col min="14828" max="14828" width="18.7109375" style="518" bestFit="1" customWidth="1"/>
    <col min="14829" max="14829" width="19" style="518" bestFit="1" customWidth="1"/>
    <col min="14830" max="14830" width="11.42578125" style="518" customWidth="1"/>
    <col min="14831" max="14832" width="10.85546875" style="518" bestFit="1" customWidth="1"/>
    <col min="14833" max="14838" width="11.5703125" style="518" bestFit="1" customWidth="1"/>
    <col min="14839" max="14860" width="13.85546875" style="518" bestFit="1" customWidth="1"/>
    <col min="14861" max="15080" width="6.85546875" style="518"/>
    <col min="15081" max="15081" width="6.5703125" style="518" customWidth="1"/>
    <col min="15082" max="15082" width="13.85546875" style="518" bestFit="1" customWidth="1"/>
    <col min="15083" max="15083" width="35.42578125" style="518" customWidth="1"/>
    <col min="15084" max="15084" width="18.7109375" style="518" bestFit="1" customWidth="1"/>
    <col min="15085" max="15085" width="19" style="518" bestFit="1" customWidth="1"/>
    <col min="15086" max="15086" width="11.42578125" style="518" customWidth="1"/>
    <col min="15087" max="15088" width="10.85546875" style="518" bestFit="1" customWidth="1"/>
    <col min="15089" max="15094" width="11.5703125" style="518" bestFit="1" customWidth="1"/>
    <col min="15095" max="15116" width="13.85546875" style="518" bestFit="1" customWidth="1"/>
    <col min="15117" max="15336" width="6.85546875" style="518"/>
    <col min="15337" max="15337" width="6.5703125" style="518" customWidth="1"/>
    <col min="15338" max="15338" width="13.85546875" style="518" bestFit="1" customWidth="1"/>
    <col min="15339" max="15339" width="35.42578125" style="518" customWidth="1"/>
    <col min="15340" max="15340" width="18.7109375" style="518" bestFit="1" customWidth="1"/>
    <col min="15341" max="15341" width="19" style="518" bestFit="1" customWidth="1"/>
    <col min="15342" max="15342" width="11.42578125" style="518" customWidth="1"/>
    <col min="15343" max="15344" width="10.85546875" style="518" bestFit="1" customWidth="1"/>
    <col min="15345" max="15350" width="11.5703125" style="518" bestFit="1" customWidth="1"/>
    <col min="15351" max="15372" width="13.85546875" style="518" bestFit="1" customWidth="1"/>
    <col min="15373" max="15592" width="6.85546875" style="518"/>
    <col min="15593" max="15593" width="6.5703125" style="518" customWidth="1"/>
    <col min="15594" max="15594" width="13.85546875" style="518" bestFit="1" customWidth="1"/>
    <col min="15595" max="15595" width="35.42578125" style="518" customWidth="1"/>
    <col min="15596" max="15596" width="18.7109375" style="518" bestFit="1" customWidth="1"/>
    <col min="15597" max="15597" width="19" style="518" bestFit="1" customWidth="1"/>
    <col min="15598" max="15598" width="11.42578125" style="518" customWidth="1"/>
    <col min="15599" max="15600" width="10.85546875" style="518" bestFit="1" customWidth="1"/>
    <col min="15601" max="15606" width="11.5703125" style="518" bestFit="1" customWidth="1"/>
    <col min="15607" max="15628" width="13.85546875" style="518" bestFit="1" customWidth="1"/>
    <col min="15629" max="15848" width="6.85546875" style="518"/>
    <col min="15849" max="15849" width="6.5703125" style="518" customWidth="1"/>
    <col min="15850" max="15850" width="13.85546875" style="518" bestFit="1" customWidth="1"/>
    <col min="15851" max="15851" width="35.42578125" style="518" customWidth="1"/>
    <col min="15852" max="15852" width="18.7109375" style="518" bestFit="1" customWidth="1"/>
    <col min="15853" max="15853" width="19" style="518" bestFit="1" customWidth="1"/>
    <col min="15854" max="15854" width="11.42578125" style="518" customWidth="1"/>
    <col min="15855" max="15856" width="10.85546875" style="518" bestFit="1" customWidth="1"/>
    <col min="15857" max="15862" width="11.5703125" style="518" bestFit="1" customWidth="1"/>
    <col min="15863" max="15884" width="13.85546875" style="518" bestFit="1" customWidth="1"/>
    <col min="15885" max="16104" width="6.85546875" style="518"/>
    <col min="16105" max="16105" width="6.5703125" style="518" customWidth="1"/>
    <col min="16106" max="16106" width="13.85546875" style="518" bestFit="1" customWidth="1"/>
    <col min="16107" max="16107" width="35.42578125" style="518" customWidth="1"/>
    <col min="16108" max="16108" width="18.7109375" style="518" bestFit="1" customWidth="1"/>
    <col min="16109" max="16109" width="19" style="518" bestFit="1" customWidth="1"/>
    <col min="16110" max="16110" width="11.42578125" style="518" customWidth="1"/>
    <col min="16111" max="16112" width="10.85546875" style="518" bestFit="1" customWidth="1"/>
    <col min="16113" max="16118" width="11.5703125" style="518" bestFit="1" customWidth="1"/>
    <col min="16119" max="16140" width="13.85546875" style="518" bestFit="1" customWidth="1"/>
    <col min="16141" max="16384" width="6.85546875" style="518"/>
  </cols>
  <sheetData>
    <row r="1" spans="1:16" ht="21">
      <c r="A1" s="516" t="s">
        <v>373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</row>
    <row r="2" spans="1:16">
      <c r="A2" s="561" t="s">
        <v>509</v>
      </c>
    </row>
    <row r="3" spans="1:16" ht="57" customHeight="1">
      <c r="A3" s="520" t="s">
        <v>13</v>
      </c>
      <c r="B3" s="520" t="s">
        <v>3</v>
      </c>
      <c r="C3" s="520" t="s">
        <v>15</v>
      </c>
      <c r="D3" s="521" t="s">
        <v>315</v>
      </c>
      <c r="E3" s="521" t="s">
        <v>374</v>
      </c>
      <c r="F3" s="521"/>
      <c r="G3" s="1408"/>
      <c r="H3" s="1408"/>
      <c r="I3" s="1408"/>
      <c r="J3" s="1408"/>
      <c r="K3" s="1408"/>
      <c r="L3" s="1408"/>
    </row>
    <row r="4" spans="1:16">
      <c r="B4" s="522"/>
      <c r="C4" s="522"/>
      <c r="D4" s="522"/>
      <c r="E4" s="522"/>
      <c r="F4" s="523">
        <v>1000</v>
      </c>
      <c r="G4" s="523">
        <v>10000</v>
      </c>
      <c r="H4" s="523">
        <v>20000</v>
      </c>
      <c r="I4" s="523">
        <v>30000</v>
      </c>
      <c r="J4" s="523">
        <v>40000</v>
      </c>
      <c r="K4" s="523">
        <v>50000</v>
      </c>
      <c r="L4" s="523">
        <v>60000</v>
      </c>
      <c r="M4" s="523">
        <v>70000</v>
      </c>
      <c r="N4" s="523">
        <v>80000</v>
      </c>
      <c r="O4" s="523">
        <v>90000</v>
      </c>
      <c r="P4" s="523">
        <v>100000</v>
      </c>
    </row>
    <row r="5" spans="1:16">
      <c r="A5" s="524" t="s">
        <v>318</v>
      </c>
      <c r="B5" s="522"/>
      <c r="C5" s="522"/>
      <c r="D5" s="522"/>
      <c r="E5" s="522"/>
      <c r="F5" s="522"/>
      <c r="G5" s="525"/>
      <c r="H5" s="525"/>
      <c r="I5" s="525"/>
      <c r="J5" s="525"/>
      <c r="K5" s="525"/>
      <c r="L5" s="525"/>
    </row>
    <row r="6" spans="1:16">
      <c r="A6" s="526">
        <v>1</v>
      </c>
      <c r="B6" s="527" t="str">
        <f>[11]Master!A14</f>
        <v>0888083119</v>
      </c>
      <c r="C6" s="528" t="s">
        <v>632</v>
      </c>
      <c r="D6" s="526">
        <v>3.9</v>
      </c>
      <c r="E6" s="529">
        <f>VLOOKUP(B6,MRP!A:B,2,0)</f>
        <v>325</v>
      </c>
      <c r="F6" s="530"/>
      <c r="G6" s="531">
        <f>$D$6*$E$6</f>
        <v>1267.5</v>
      </c>
      <c r="H6" s="531">
        <f t="shared" ref="H6:P6" si="0">$D$6*$E$6</f>
        <v>1267.5</v>
      </c>
      <c r="I6" s="531">
        <f t="shared" si="0"/>
        <v>1267.5</v>
      </c>
      <c r="J6" s="531">
        <f t="shared" si="0"/>
        <v>1267.5</v>
      </c>
      <c r="K6" s="531">
        <f t="shared" si="0"/>
        <v>1267.5</v>
      </c>
      <c r="L6" s="531">
        <f t="shared" si="0"/>
        <v>1267.5</v>
      </c>
      <c r="M6" s="531">
        <f t="shared" si="0"/>
        <v>1267.5</v>
      </c>
      <c r="N6" s="531">
        <f t="shared" si="0"/>
        <v>1267.5</v>
      </c>
      <c r="O6" s="531">
        <f t="shared" si="0"/>
        <v>1267.5</v>
      </c>
      <c r="P6" s="531">
        <f t="shared" si="0"/>
        <v>1267.5</v>
      </c>
    </row>
    <row r="7" spans="1:16">
      <c r="A7" s="526">
        <v>2</v>
      </c>
      <c r="B7" s="527" t="s">
        <v>446</v>
      </c>
      <c r="C7" s="528" t="str">
        <f>[12]Master!B35</f>
        <v>Engine Oil Filter</v>
      </c>
      <c r="D7" s="526">
        <v>1</v>
      </c>
      <c r="E7" s="529">
        <f>VLOOKUP(B7,MRP!A:B,2,0)</f>
        <v>627</v>
      </c>
      <c r="F7" s="530"/>
      <c r="G7" s="531">
        <f>$D$7*$E$7</f>
        <v>627</v>
      </c>
      <c r="H7" s="531">
        <f t="shared" ref="H7:P7" si="1">$D$7*$E$7</f>
        <v>627</v>
      </c>
      <c r="I7" s="531">
        <f t="shared" si="1"/>
        <v>627</v>
      </c>
      <c r="J7" s="531">
        <f t="shared" si="1"/>
        <v>627</v>
      </c>
      <c r="K7" s="531">
        <f t="shared" si="1"/>
        <v>627</v>
      </c>
      <c r="L7" s="531">
        <f t="shared" si="1"/>
        <v>627</v>
      </c>
      <c r="M7" s="531">
        <f t="shared" si="1"/>
        <v>627</v>
      </c>
      <c r="N7" s="531">
        <f t="shared" si="1"/>
        <v>627</v>
      </c>
      <c r="O7" s="531">
        <f t="shared" si="1"/>
        <v>627</v>
      </c>
      <c r="P7" s="531">
        <f t="shared" si="1"/>
        <v>627</v>
      </c>
    </row>
    <row r="8" spans="1:16" s="535" customFormat="1">
      <c r="A8" s="533">
        <v>3</v>
      </c>
      <c r="B8" s="562" t="s">
        <v>165</v>
      </c>
      <c r="C8" s="528" t="str">
        <f>[12]Master!B29</f>
        <v>Gasket Engine Oil Drain Plug</v>
      </c>
      <c r="D8" s="526">
        <v>1</v>
      </c>
      <c r="E8" s="529">
        <f>VLOOKUP(B8,MRP!A:B,2,0)</f>
        <v>58</v>
      </c>
      <c r="F8" s="530"/>
      <c r="G8" s="531">
        <f>$D$8*$E$8</f>
        <v>58</v>
      </c>
      <c r="H8" s="531">
        <f t="shared" ref="H8:P8" si="2">$D$8*$E$8</f>
        <v>58</v>
      </c>
      <c r="I8" s="531">
        <f t="shared" si="2"/>
        <v>58</v>
      </c>
      <c r="J8" s="531">
        <f t="shared" si="2"/>
        <v>58</v>
      </c>
      <c r="K8" s="531">
        <f t="shared" si="2"/>
        <v>58</v>
      </c>
      <c r="L8" s="531">
        <f t="shared" si="2"/>
        <v>58</v>
      </c>
      <c r="M8" s="531">
        <f t="shared" si="2"/>
        <v>58</v>
      </c>
      <c r="N8" s="531">
        <f t="shared" si="2"/>
        <v>58</v>
      </c>
      <c r="O8" s="531">
        <f t="shared" si="2"/>
        <v>58</v>
      </c>
      <c r="P8" s="531">
        <f t="shared" si="2"/>
        <v>58</v>
      </c>
    </row>
    <row r="9" spans="1:16">
      <c r="A9" s="526">
        <v>4</v>
      </c>
      <c r="B9" s="527" t="str">
        <f>[11]Master!A36</f>
        <v>1780126020</v>
      </c>
      <c r="C9" s="528" t="str">
        <f>VLOOKUP(B9,[11]Master!$A$6:$B$38,2,0)</f>
        <v>Air Cleaner Filter</v>
      </c>
      <c r="D9" s="526">
        <v>1</v>
      </c>
      <c r="E9" s="529">
        <f>VLOOKUP(B9,MRP!A:B,2,0)</f>
        <v>1205</v>
      </c>
      <c r="F9" s="530"/>
      <c r="G9" s="531"/>
      <c r="H9" s="531"/>
      <c r="I9" s="531"/>
      <c r="J9" s="531">
        <f>$D$9*$E$9</f>
        <v>1205</v>
      </c>
      <c r="K9" s="531"/>
      <c r="L9" s="531"/>
      <c r="N9" s="531">
        <f>$D$9*$E$9</f>
        <v>1205</v>
      </c>
    </row>
    <row r="10" spans="1:16">
      <c r="A10" s="526">
        <v>5</v>
      </c>
      <c r="B10" s="527" t="str">
        <f>[11]Master!A30</f>
        <v>8713902060</v>
      </c>
      <c r="C10" s="528" t="str">
        <f>VLOOKUP(B10,[11]Master!$A$6:$B$38,2,0)</f>
        <v>Air Conditioning Filter</v>
      </c>
      <c r="D10" s="526">
        <v>1</v>
      </c>
      <c r="E10" s="529">
        <f>VLOOKUP(B10,MRP!A:B,2,0)</f>
        <v>1840</v>
      </c>
      <c r="F10" s="530"/>
      <c r="G10" s="531"/>
      <c r="H10" s="531"/>
      <c r="I10" s="531">
        <f>$D$10*$E$10</f>
        <v>1840</v>
      </c>
      <c r="J10" s="531"/>
      <c r="K10" s="531"/>
      <c r="L10" s="531">
        <f>$D$10*$E$10</f>
        <v>1840</v>
      </c>
      <c r="O10" s="531">
        <f>$D$10*$E$10</f>
        <v>1840</v>
      </c>
    </row>
    <row r="11" spans="1:16">
      <c r="A11" s="526">
        <v>6</v>
      </c>
      <c r="B11" s="527" t="s">
        <v>166</v>
      </c>
      <c r="C11" s="528" t="s">
        <v>9</v>
      </c>
      <c r="D11" s="526">
        <v>1</v>
      </c>
      <c r="E11" s="529">
        <f>VLOOKUP(B11,MRP!A:B,2,0)</f>
        <v>2491</v>
      </c>
      <c r="F11" s="530"/>
      <c r="G11" s="531"/>
      <c r="H11" s="531">
        <f>$E$11</f>
        <v>2491</v>
      </c>
      <c r="I11" s="531"/>
      <c r="J11" s="531">
        <f>$E$11</f>
        <v>2491</v>
      </c>
      <c r="K11" s="531"/>
      <c r="L11" s="531">
        <f>$E$11</f>
        <v>2491</v>
      </c>
      <c r="N11" s="531">
        <f>$E$11</f>
        <v>2491</v>
      </c>
      <c r="P11" s="531">
        <f>$E$11</f>
        <v>2491</v>
      </c>
    </row>
    <row r="12" spans="1:16">
      <c r="A12" s="526">
        <v>7</v>
      </c>
      <c r="B12" s="527" t="str">
        <f>[11]Master!A23</f>
        <v>0888980074</v>
      </c>
      <c r="C12" s="528" t="str">
        <f>VLOOKUP(B12,[11]Master!$A$6:$B$38,2,0)</f>
        <v>Super Long Life Coolant</v>
      </c>
      <c r="D12" s="526">
        <v>5.3</v>
      </c>
      <c r="E12" s="529">
        <f>VLOOKUP(B12,MRP!A:B,2,0)</f>
        <v>301</v>
      </c>
      <c r="F12" s="530"/>
      <c r="G12" s="531"/>
      <c r="H12" s="531"/>
      <c r="I12" s="531"/>
      <c r="J12" s="531"/>
      <c r="K12" s="531"/>
      <c r="L12" s="531"/>
    </row>
    <row r="13" spans="1:16">
      <c r="A13" s="533">
        <v>8</v>
      </c>
      <c r="B13" s="527" t="str">
        <f>[11]Master!A24</f>
        <v>0882380015</v>
      </c>
      <c r="C13" s="528" t="str">
        <f>VLOOKUP(B13,[11]Master!$A$6:$B$38,2,0)</f>
        <v>Brake Fluid (250 ml)</v>
      </c>
      <c r="D13" s="526">
        <v>2</v>
      </c>
      <c r="E13" s="529">
        <f>VLOOKUP(B13,MRP!A:B,2,0)</f>
        <v>172.5</v>
      </c>
      <c r="F13" s="530"/>
      <c r="G13" s="531"/>
      <c r="H13" s="531"/>
      <c r="I13" s="531"/>
      <c r="J13" s="531">
        <f>$D$13*$E$13</f>
        <v>345</v>
      </c>
      <c r="K13" s="531"/>
      <c r="L13" s="531"/>
      <c r="N13" s="531">
        <f>$D$13*$E$13</f>
        <v>345</v>
      </c>
    </row>
    <row r="14" spans="1:16">
      <c r="A14" s="526">
        <v>10</v>
      </c>
      <c r="B14" s="527" t="str">
        <f>[11]Master!A37</f>
        <v>293000W072</v>
      </c>
      <c r="C14" s="528" t="str">
        <f>VLOOKUP(B14,[11]Master!$A$6:$B$38,2,0)</f>
        <v>Vacuum Pump Assy</v>
      </c>
      <c r="D14" s="526">
        <v>1</v>
      </c>
      <c r="E14" s="529">
        <f>VLOOKUP(B14,MRP!A:B,2,0)</f>
        <v>50235</v>
      </c>
      <c r="F14" s="530"/>
      <c r="G14" s="531"/>
      <c r="H14" s="531"/>
      <c r="I14" s="531"/>
      <c r="J14" s="531"/>
      <c r="K14" s="531"/>
      <c r="L14" s="531"/>
    </row>
    <row r="15" spans="1:16">
      <c r="B15" s="536"/>
      <c r="C15" s="519"/>
      <c r="D15" s="537"/>
      <c r="E15" s="538"/>
      <c r="F15" s="538"/>
      <c r="G15" s="538"/>
      <c r="H15" s="538"/>
      <c r="I15" s="538"/>
      <c r="J15" s="538"/>
      <c r="K15" s="538"/>
      <c r="L15" s="538"/>
    </row>
    <row r="16" spans="1:16" s="522" customFormat="1">
      <c r="B16" s="539" t="s">
        <v>226</v>
      </c>
      <c r="C16" s="540" t="s">
        <v>319</v>
      </c>
      <c r="E16" s="541"/>
      <c r="F16" s="931" t="s">
        <v>225</v>
      </c>
      <c r="G16" s="542">
        <f>SUM(G6:G14)</f>
        <v>1952.5</v>
      </c>
      <c r="H16" s="542">
        <f>SUM(H6:H14)</f>
        <v>4443.5</v>
      </c>
      <c r="I16" s="542">
        <f>SUM(I6:I14)</f>
        <v>3792.5</v>
      </c>
      <c r="J16" s="542">
        <f>SUM(J6:J14)</f>
        <v>5993.5</v>
      </c>
      <c r="K16" s="542">
        <f t="shared" ref="K16:P16" si="3">SUM(K6:K14)</f>
        <v>1952.5</v>
      </c>
      <c r="L16" s="542">
        <f t="shared" si="3"/>
        <v>6283.5</v>
      </c>
      <c r="M16" s="542">
        <f t="shared" si="3"/>
        <v>1952.5</v>
      </c>
      <c r="N16" s="542">
        <f t="shared" si="3"/>
        <v>5993.5</v>
      </c>
      <c r="O16" s="542">
        <f t="shared" si="3"/>
        <v>3792.5</v>
      </c>
      <c r="P16" s="542">
        <f t="shared" si="3"/>
        <v>4443.5</v>
      </c>
    </row>
    <row r="17" spans="1:16">
      <c r="C17" s="519"/>
      <c r="D17" s="537"/>
      <c r="E17" s="543"/>
      <c r="F17" s="543"/>
      <c r="G17" s="544"/>
      <c r="H17" s="544"/>
      <c r="I17" s="544"/>
      <c r="J17" s="544"/>
      <c r="K17" s="544"/>
      <c r="L17" s="544"/>
    </row>
    <row r="18" spans="1:16">
      <c r="A18" s="526">
        <v>12</v>
      </c>
      <c r="B18" s="539" t="s">
        <v>227</v>
      </c>
      <c r="C18" s="540" t="s">
        <v>320</v>
      </c>
      <c r="D18" s="522"/>
      <c r="E18" s="541"/>
      <c r="F18" s="924" t="s">
        <v>572</v>
      </c>
      <c r="G18" s="924" t="s">
        <v>572</v>
      </c>
      <c r="H18" s="924" t="s">
        <v>572</v>
      </c>
      <c r="I18" s="545">
        <f>'PM &amp; GR Charge'!C67</f>
        <v>2879.2</v>
      </c>
      <c r="J18" s="546">
        <f>'PM &amp; GR Charge'!D67</f>
        <v>3162.3999999999996</v>
      </c>
      <c r="K18" s="546">
        <f>I18</f>
        <v>2879.2</v>
      </c>
      <c r="L18" s="546">
        <f>I18</f>
        <v>2879.2</v>
      </c>
      <c r="M18" s="925">
        <f>I18</f>
        <v>2879.2</v>
      </c>
      <c r="N18" s="925">
        <f>J18</f>
        <v>3162.3999999999996</v>
      </c>
      <c r="O18" s="925">
        <f>I18</f>
        <v>2879.2</v>
      </c>
      <c r="P18" s="925">
        <f>I18</f>
        <v>2879.2</v>
      </c>
    </row>
    <row r="20" spans="1:16" s="522" customFormat="1">
      <c r="B20" s="548" t="s">
        <v>321</v>
      </c>
      <c r="C20" s="549" t="s">
        <v>322</v>
      </c>
      <c r="E20" s="517"/>
      <c r="F20" s="550" t="s">
        <v>225</v>
      </c>
      <c r="G20" s="550">
        <f>G16</f>
        <v>1952.5</v>
      </c>
      <c r="H20" s="550">
        <f>H16</f>
        <v>4443.5</v>
      </c>
      <c r="I20" s="550">
        <f t="shared" ref="I20:P20" si="4">I16+I18</f>
        <v>6671.7</v>
      </c>
      <c r="J20" s="550">
        <f t="shared" si="4"/>
        <v>9155.9</v>
      </c>
      <c r="K20" s="550">
        <f t="shared" si="4"/>
        <v>4831.7</v>
      </c>
      <c r="L20" s="550">
        <f t="shared" si="4"/>
        <v>9162.7000000000007</v>
      </c>
      <c r="M20" s="550">
        <f t="shared" si="4"/>
        <v>4831.7</v>
      </c>
      <c r="N20" s="550">
        <f t="shared" si="4"/>
        <v>9155.9</v>
      </c>
      <c r="O20" s="550">
        <f t="shared" si="4"/>
        <v>6671.7</v>
      </c>
      <c r="P20" s="550">
        <f t="shared" si="4"/>
        <v>7322.7</v>
      </c>
    </row>
    <row r="21" spans="1:16">
      <c r="C21" s="551" t="s">
        <v>323</v>
      </c>
      <c r="P21" s="552">
        <f>SUM(F20:P20)/P4</f>
        <v>0.6419999999999999</v>
      </c>
    </row>
    <row r="23" spans="1:16">
      <c r="A23" s="526">
        <v>13</v>
      </c>
      <c r="B23" s="553" t="s">
        <v>327</v>
      </c>
      <c r="C23" s="528" t="s">
        <v>328</v>
      </c>
      <c r="D23" s="554">
        <v>1.2</v>
      </c>
      <c r="E23" s="530">
        <f>[12]Master!$D$6</f>
        <v>515.25</v>
      </c>
      <c r="F23" s="530"/>
      <c r="G23" s="555">
        <f>$D$23*$E$23</f>
        <v>618.29999999999995</v>
      </c>
      <c r="H23" s="555"/>
      <c r="I23" s="555">
        <f>$D$23*$E$23</f>
        <v>618.29999999999995</v>
      </c>
      <c r="J23" s="555">
        <f>$D$23*$E$23</f>
        <v>618.29999999999995</v>
      </c>
      <c r="K23" s="555"/>
      <c r="L23" s="555">
        <f>$D$23*$E$23</f>
        <v>618.29999999999995</v>
      </c>
    </row>
    <row r="24" spans="1:16">
      <c r="A24" s="526">
        <v>14</v>
      </c>
      <c r="B24" s="553" t="s">
        <v>327</v>
      </c>
      <c r="C24" s="528" t="s">
        <v>41</v>
      </c>
      <c r="D24" s="554">
        <v>1.2</v>
      </c>
      <c r="E24" s="530">
        <f>[12]Master!$D$6</f>
        <v>515.25</v>
      </c>
      <c r="F24" s="530"/>
      <c r="G24" s="531">
        <f>$D$24*$E$24</f>
        <v>618.29999999999995</v>
      </c>
      <c r="H24" s="531"/>
      <c r="I24" s="531">
        <f>$D$24*$E$24</f>
        <v>618.29999999999995</v>
      </c>
      <c r="J24" s="531">
        <f>$D$24*$E$24</f>
        <v>618.29999999999995</v>
      </c>
      <c r="K24" s="531"/>
      <c r="L24" s="531">
        <f>$D$24*$E$24</f>
        <v>618.29999999999995</v>
      </c>
    </row>
    <row r="25" spans="1:16">
      <c r="D25" s="537"/>
      <c r="E25" s="537"/>
      <c r="F25" s="537"/>
      <c r="G25" s="544"/>
      <c r="H25" s="544"/>
      <c r="I25" s="544"/>
      <c r="J25" s="544"/>
      <c r="K25" s="544"/>
      <c r="L25" s="544"/>
    </row>
    <row r="26" spans="1:16" s="522" customFormat="1">
      <c r="B26" s="548" t="s">
        <v>329</v>
      </c>
      <c r="C26" s="549" t="s">
        <v>330</v>
      </c>
      <c r="E26" s="517"/>
      <c r="F26" s="517"/>
      <c r="G26" s="550">
        <f t="shared" ref="G26:L26" si="5">G20+G23+G24</f>
        <v>3189.1000000000004</v>
      </c>
      <c r="H26" s="550"/>
      <c r="I26" s="550">
        <f t="shared" si="5"/>
        <v>7908.3</v>
      </c>
      <c r="J26" s="550">
        <f t="shared" si="5"/>
        <v>10392.499999999998</v>
      </c>
      <c r="K26" s="550"/>
      <c r="L26" s="550">
        <f t="shared" si="5"/>
        <v>10399.299999999999</v>
      </c>
    </row>
    <row r="27" spans="1:16">
      <c r="C27" s="551" t="s">
        <v>323</v>
      </c>
    </row>
  </sheetData>
  <protectedRanges>
    <protectedRange sqref="E6:F14" name="Range1_2_1"/>
  </protectedRanges>
  <mergeCells count="1">
    <mergeCell ref="G3:L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43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1" style="251" customWidth="1"/>
    <col min="2" max="2" width="27.140625" style="269" customWidth="1"/>
    <col min="3" max="4" width="13.7109375" style="253" customWidth="1"/>
    <col min="5" max="10" width="10.7109375" style="254" customWidth="1"/>
    <col min="11" max="15" width="10.7109375" style="251" customWidth="1"/>
    <col min="16" max="16" width="1.140625" style="251" customWidth="1"/>
    <col min="17" max="16384" width="9.140625" style="251"/>
  </cols>
  <sheetData>
    <row r="1" spans="1:15" ht="39.950000000000003" customHeight="1">
      <c r="B1" s="1153"/>
      <c r="C1" s="1392" t="s">
        <v>618</v>
      </c>
      <c r="D1" s="1392"/>
      <c r="E1" s="1392"/>
      <c r="F1" s="1392"/>
      <c r="G1" s="1392"/>
      <c r="H1" s="1392"/>
      <c r="I1" s="1392"/>
      <c r="J1" s="1392"/>
      <c r="K1" s="1392"/>
      <c r="L1" s="1144" t="str">
        <f>'Dlr Category'!D4</f>
        <v>A++</v>
      </c>
      <c r="M1" s="1144" t="s">
        <v>596</v>
      </c>
      <c r="N1" s="897"/>
      <c r="O1" s="898"/>
    </row>
    <row r="2" spans="1:15" ht="39.950000000000003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9.950000000000003" customHeight="1">
      <c r="A3" s="1238"/>
      <c r="B3" s="1259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9.950000000000003" customHeight="1">
      <c r="A4" s="1238"/>
      <c r="B4" s="1097" t="str">
        <f>VLOOKUP(C33,'Altis Diesel'!B6:C14,2,0)</f>
        <v>Engine Oil Mineral</v>
      </c>
      <c r="C4" s="1031">
        <f>VLOOKUP(C33,'Altis Diesel'!$B$6:$D$14,3,0)</f>
        <v>3.9</v>
      </c>
      <c r="D4" s="1105">
        <f>VLOOKUP(C33,'Altis Diesel'!$B$6:$E$14,4,0)</f>
        <v>325</v>
      </c>
      <c r="E4" s="1054"/>
      <c r="F4" s="1054" t="s">
        <v>286</v>
      </c>
      <c r="G4" s="1054" t="s">
        <v>286</v>
      </c>
      <c r="H4" s="1054" t="s">
        <v>286</v>
      </c>
      <c r="I4" s="1054" t="s">
        <v>286</v>
      </c>
      <c r="J4" s="1054" t="s">
        <v>286</v>
      </c>
      <c r="K4" s="1054" t="s">
        <v>286</v>
      </c>
      <c r="L4" s="1054" t="s">
        <v>286</v>
      </c>
      <c r="M4" s="1054" t="s">
        <v>286</v>
      </c>
      <c r="N4" s="1054" t="s">
        <v>286</v>
      </c>
      <c r="O4" s="1055" t="s">
        <v>286</v>
      </c>
    </row>
    <row r="5" spans="1:15" ht="39.950000000000003" customHeight="1">
      <c r="A5" s="1238"/>
      <c r="B5" s="1097" t="str">
        <f>VLOOKUP(C34,'Altis Diesel'!B7:C15,2,0)</f>
        <v>Engine Oil Filter</v>
      </c>
      <c r="C5" s="1031">
        <f>VLOOKUP(C34,'Altis Diesel'!$B$6:$D$14,3,0)</f>
        <v>1</v>
      </c>
      <c r="D5" s="1105">
        <f>VLOOKUP(C34,'Altis Diesel'!$B$6:$E$14,4,0)</f>
        <v>627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238"/>
      <c r="B6" s="1097" t="str">
        <f>VLOOKUP(C35,'Altis Diesel'!B8:C16,2,0)</f>
        <v>Gasket Engine Oil Drain Plug</v>
      </c>
      <c r="C6" s="1031">
        <f>VLOOKUP(C35,'Altis Diesel'!$B$6:$D$14,3,0)</f>
        <v>1</v>
      </c>
      <c r="D6" s="1105">
        <f>VLOOKUP(C35,'Altis Diesel'!$B$6:$E$14,4,0)</f>
        <v>58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238"/>
      <c r="B7" s="1097" t="str">
        <f>VLOOKUP(C36,'Altis Diesel'!B9:C17,2,0)</f>
        <v>Air Cleaner Filter</v>
      </c>
      <c r="C7" s="1031">
        <f>VLOOKUP(C36,'Altis Diesel'!$B$6:$D$14,3,0)</f>
        <v>1</v>
      </c>
      <c r="D7" s="1105">
        <f>VLOOKUP(C36,'Altis Diesel'!$B$6:$E$14,4,0)</f>
        <v>1205</v>
      </c>
      <c r="E7" s="1054"/>
      <c r="F7" s="1054"/>
      <c r="G7" s="1054" t="s">
        <v>576</v>
      </c>
      <c r="H7" s="1054"/>
      <c r="I7" s="1054" t="s">
        <v>286</v>
      </c>
      <c r="J7" s="1054"/>
      <c r="K7" s="1054" t="s">
        <v>576</v>
      </c>
      <c r="L7" s="1054"/>
      <c r="M7" s="1054" t="s">
        <v>286</v>
      </c>
      <c r="N7" s="1054"/>
      <c r="O7" s="1055" t="s">
        <v>576</v>
      </c>
    </row>
    <row r="8" spans="1:15" ht="39.950000000000003" customHeight="1">
      <c r="A8" s="1238"/>
      <c r="B8" s="1097" t="str">
        <f>VLOOKUP(C37,'Altis Diesel'!B10:C18,2,0)</f>
        <v>Air Conditioning Filter</v>
      </c>
      <c r="C8" s="1031">
        <f>VLOOKUP(C37,'Altis Diesel'!$B$6:$D$14,3,0)</f>
        <v>1</v>
      </c>
      <c r="D8" s="1105">
        <f>VLOOKUP(C37,'Altis Diesel'!$B$6:$E$14,4,0)</f>
        <v>1840</v>
      </c>
      <c r="E8" s="1054"/>
      <c r="F8" s="1054"/>
      <c r="G8" s="1054"/>
      <c r="H8" s="1054" t="s">
        <v>286</v>
      </c>
      <c r="I8" s="1054"/>
      <c r="J8" s="1054"/>
      <c r="K8" s="1054" t="s">
        <v>286</v>
      </c>
      <c r="L8" s="1054"/>
      <c r="M8" s="1054"/>
      <c r="N8" s="1054" t="s">
        <v>286</v>
      </c>
      <c r="O8" s="1055"/>
    </row>
    <row r="9" spans="1:15" ht="39.950000000000003" customHeight="1">
      <c r="A9" s="1238"/>
      <c r="B9" s="1097" t="str">
        <f>VLOOKUP(C39,'Altis Diesel'!B12:C20,2,0)</f>
        <v>Super Long Life Coolant</v>
      </c>
      <c r="C9" s="1031">
        <f>VLOOKUP(C39,'Altis Diesel'!$B$6:$D$14,3,0)</f>
        <v>5.3</v>
      </c>
      <c r="D9" s="1105">
        <f>VLOOKUP(C39,'Altis Diesel'!$B$6:$E$14,4,0)</f>
        <v>301</v>
      </c>
      <c r="E9" s="1054"/>
      <c r="F9" s="1054"/>
      <c r="G9" s="1054"/>
      <c r="H9" s="1054"/>
      <c r="I9" s="1054" t="s">
        <v>576</v>
      </c>
      <c r="J9" s="1054"/>
      <c r="K9" s="1054"/>
      <c r="L9" s="1054"/>
      <c r="M9" s="1054" t="s">
        <v>576</v>
      </c>
      <c r="N9" s="1054"/>
      <c r="O9" s="1055"/>
    </row>
    <row r="10" spans="1:15" ht="39.950000000000003" customHeight="1">
      <c r="A10" s="1238"/>
      <c r="B10" s="1097" t="str">
        <f>VLOOKUP(C40,'Altis Diesel'!B13:C21,2,0)</f>
        <v>Brake Fluid (250 ml)</v>
      </c>
      <c r="C10" s="1031">
        <f>VLOOKUP(C40,'Altis Diesel'!$B$6:$D$14,3,0)</f>
        <v>2</v>
      </c>
      <c r="D10" s="1105">
        <f>VLOOKUP(C40,'Altis Diesel'!$B$6:$E$14,4,0)</f>
        <v>172.5</v>
      </c>
      <c r="E10" s="1054"/>
      <c r="F10" s="1054"/>
      <c r="G10" s="1054"/>
      <c r="H10" s="1054"/>
      <c r="I10" s="1054" t="s">
        <v>286</v>
      </c>
      <c r="J10" s="1054"/>
      <c r="K10" s="1054"/>
      <c r="L10" s="1054"/>
      <c r="M10" s="1054" t="s">
        <v>286</v>
      </c>
      <c r="N10" s="1054"/>
      <c r="O10" s="1055"/>
    </row>
    <row r="11" spans="1:15" ht="39.950000000000003" customHeight="1">
      <c r="A11" s="1238"/>
      <c r="B11" s="1130" t="str">
        <f>'Altis Diesel'!C11</f>
        <v>Fuel Filter</v>
      </c>
      <c r="C11" s="1036">
        <f>'Altis Diesel'!D11</f>
        <v>1</v>
      </c>
      <c r="D11" s="1110">
        <f>VLOOKUP(C43,'Altis Diesel'!$B$6:$E$14,4,0)</f>
        <v>2491</v>
      </c>
      <c r="E11" s="1057"/>
      <c r="F11" s="1057"/>
      <c r="G11" s="1057" t="s">
        <v>286</v>
      </c>
      <c r="H11" s="1057"/>
      <c r="I11" s="1057" t="s">
        <v>286</v>
      </c>
      <c r="J11" s="1057"/>
      <c r="K11" s="1057" t="s">
        <v>286</v>
      </c>
      <c r="L11" s="1057"/>
      <c r="M11" s="1057" t="s">
        <v>286</v>
      </c>
      <c r="N11" s="1057"/>
      <c r="O11" s="1058" t="s">
        <v>286</v>
      </c>
    </row>
    <row r="12" spans="1:15" ht="33" hidden="1" customHeight="1">
      <c r="A12" s="1238"/>
      <c r="B12" s="928" t="str">
        <f>VLOOKUP(C42,'Altis Diesel'!B14:C23,2,0)</f>
        <v>Vacuum Pump Assy</v>
      </c>
      <c r="C12" s="265">
        <f>VLOOKUP(C42,'Altis Diesel'!$B$6:$D$14,3,0)</f>
        <v>1</v>
      </c>
      <c r="D12" s="932">
        <f>VLOOKUP(C42,'Altis Diesel'!$B$6:$E$14,4,0)</f>
        <v>50235</v>
      </c>
      <c r="E12" s="933"/>
      <c r="F12" s="934"/>
      <c r="G12" s="934"/>
      <c r="H12" s="934"/>
      <c r="I12" s="934"/>
      <c r="J12" s="935" t="s">
        <v>286</v>
      </c>
      <c r="O12" s="448"/>
    </row>
    <row r="13" spans="1:15" ht="39.950000000000003" customHeight="1">
      <c r="A13" s="1238"/>
      <c r="B13" s="633" t="s">
        <v>289</v>
      </c>
      <c r="C13" s="1265" t="s">
        <v>290</v>
      </c>
      <c r="D13" s="1265"/>
      <c r="E13" s="1019" t="str">
        <f>'Altis Diesel'!F16</f>
        <v>-</v>
      </c>
      <c r="F13" s="1019">
        <f>'Altis Diesel'!G16</f>
        <v>1952.5</v>
      </c>
      <c r="G13" s="1019">
        <f>'Altis Diesel'!H16</f>
        <v>4443.5</v>
      </c>
      <c r="H13" s="1019">
        <f>'Altis Diesel'!I16</f>
        <v>3792.5</v>
      </c>
      <c r="I13" s="1019">
        <f>'Altis Diesel'!J16</f>
        <v>5993.5</v>
      </c>
      <c r="J13" s="1019">
        <f>'Altis Diesel'!K16</f>
        <v>1952.5</v>
      </c>
      <c r="K13" s="1019">
        <f>'Altis Diesel'!L16</f>
        <v>6283.5</v>
      </c>
      <c r="L13" s="1019">
        <f>'Altis Diesel'!M16</f>
        <v>1952.5</v>
      </c>
      <c r="M13" s="1019">
        <f>'Altis Diesel'!N16</f>
        <v>5993.5</v>
      </c>
      <c r="N13" s="1019">
        <f>'Altis Diesel'!O16</f>
        <v>3792.5</v>
      </c>
      <c r="O13" s="1020">
        <f>'Altis Diesel'!P16</f>
        <v>4443.5</v>
      </c>
    </row>
    <row r="14" spans="1:15" ht="39.950000000000003" customHeight="1">
      <c r="A14" s="1238"/>
      <c r="B14" s="1266" t="s">
        <v>655</v>
      </c>
      <c r="C14" s="1268" t="s">
        <v>150</v>
      </c>
      <c r="D14" s="1268"/>
      <c r="E14" s="1021" t="str">
        <f>'Altis Diesel'!F18</f>
        <v>Free</v>
      </c>
      <c r="F14" s="1021" t="str">
        <f>'Altis Diesel'!G18</f>
        <v>Free</v>
      </c>
      <c r="G14" s="1021" t="str">
        <f>'Altis Diesel'!H18</f>
        <v>Free</v>
      </c>
      <c r="H14" s="1021">
        <f>'Altis Diesel'!I18</f>
        <v>2879.2</v>
      </c>
      <c r="I14" s="1021">
        <f>'Altis Diesel'!J18</f>
        <v>3162.3999999999996</v>
      </c>
      <c r="J14" s="1021">
        <f>'Altis Diesel'!K18</f>
        <v>2879.2</v>
      </c>
      <c r="K14" s="1021">
        <f>'Altis Diesel'!L18</f>
        <v>2879.2</v>
      </c>
      <c r="L14" s="1021">
        <f>'Altis Diesel'!M18</f>
        <v>2879.2</v>
      </c>
      <c r="M14" s="1021">
        <f>'Altis Diesel'!N18</f>
        <v>3162.3999999999996</v>
      </c>
      <c r="N14" s="1021">
        <f>'Altis Diesel'!O18</f>
        <v>2879.2</v>
      </c>
      <c r="O14" s="1022">
        <f>'Altis Diesel'!P18</f>
        <v>2879.2</v>
      </c>
    </row>
    <row r="15" spans="1:15" ht="39.950000000000003" customHeight="1">
      <c r="A15" s="1238"/>
      <c r="B15" s="1305"/>
      <c r="C15" s="1269" t="s">
        <v>30</v>
      </c>
      <c r="D15" s="1269"/>
      <c r="E15" s="1023" t="str">
        <f>'Altis Diesel'!F20</f>
        <v>-</v>
      </c>
      <c r="F15" s="1023">
        <f>'Altis Diesel'!G20</f>
        <v>1952.5</v>
      </c>
      <c r="G15" s="1023">
        <f>'Altis Diesel'!H20</f>
        <v>4443.5</v>
      </c>
      <c r="H15" s="1023">
        <f>'Altis Diesel'!I20</f>
        <v>6671.7</v>
      </c>
      <c r="I15" s="1023">
        <f>'Altis Diesel'!J20</f>
        <v>9155.9</v>
      </c>
      <c r="J15" s="1023">
        <f>'Altis Diesel'!K20</f>
        <v>4831.7</v>
      </c>
      <c r="K15" s="1023">
        <f>'Altis Diesel'!L20</f>
        <v>9162.7000000000007</v>
      </c>
      <c r="L15" s="1023">
        <f>'Altis Diesel'!M20</f>
        <v>4831.7</v>
      </c>
      <c r="M15" s="1023">
        <f>'Altis Diesel'!N20</f>
        <v>9155.9</v>
      </c>
      <c r="N15" s="1023">
        <f>'Altis Diesel'!O20</f>
        <v>6671.7</v>
      </c>
      <c r="O15" s="1024">
        <f>'Altis Diesel'!P20</f>
        <v>7322.7</v>
      </c>
    </row>
    <row r="16" spans="1:15" ht="15" customHeight="1">
      <c r="A16" s="1238"/>
      <c r="B16" s="1204" t="str">
        <f>MRP!$A$162</f>
        <v>Price applicable from 1st Oct 2019 [All prices are inclusive of Tax]</v>
      </c>
      <c r="E16" s="936"/>
      <c r="F16" s="936"/>
      <c r="G16" s="936"/>
      <c r="H16" s="936"/>
      <c r="I16" s="936"/>
      <c r="J16" s="936"/>
    </row>
    <row r="17" spans="1:10" ht="15" customHeight="1">
      <c r="A17" s="1238"/>
      <c r="B17" s="901" t="s">
        <v>573</v>
      </c>
      <c r="E17" s="871"/>
      <c r="F17" s="871"/>
      <c r="G17" s="871"/>
      <c r="H17" s="871"/>
      <c r="I17" s="871"/>
      <c r="J17" s="871"/>
    </row>
    <row r="18" spans="1:10" ht="15" customHeight="1">
      <c r="A18" s="1238"/>
      <c r="B18" s="1203" t="s">
        <v>643</v>
      </c>
      <c r="E18" s="871"/>
      <c r="F18" s="871"/>
      <c r="G18" s="871"/>
      <c r="H18" s="871"/>
      <c r="I18" s="871"/>
      <c r="J18" s="871"/>
    </row>
    <row r="19" spans="1:10" ht="15" customHeight="1">
      <c r="A19" s="1238"/>
      <c r="B19" s="1161" t="s">
        <v>623</v>
      </c>
      <c r="E19" s="871"/>
      <c r="F19" s="871"/>
      <c r="G19" s="871"/>
      <c r="H19" s="871"/>
      <c r="I19" s="871"/>
      <c r="J19" s="871"/>
    </row>
    <row r="20" spans="1:10" ht="15" customHeight="1">
      <c r="A20" s="1238"/>
      <c r="B20" s="1207" t="s">
        <v>642</v>
      </c>
      <c r="E20" s="871"/>
      <c r="F20" s="871"/>
      <c r="G20" s="871"/>
      <c r="H20" s="871"/>
      <c r="I20" s="871"/>
      <c r="J20" s="871"/>
    </row>
    <row r="21" spans="1:10" ht="15" customHeight="1">
      <c r="A21" s="1238"/>
      <c r="B21" s="881"/>
      <c r="E21" s="871"/>
      <c r="F21" s="871"/>
      <c r="G21" s="871"/>
      <c r="H21" s="871"/>
      <c r="I21" s="871"/>
      <c r="J21" s="871"/>
    </row>
    <row r="22" spans="1:10" ht="15" customHeight="1">
      <c r="A22" s="1238"/>
      <c r="E22" s="871"/>
      <c r="F22" s="871"/>
      <c r="G22" s="871"/>
      <c r="H22" s="871"/>
      <c r="I22" s="871"/>
      <c r="J22" s="871"/>
    </row>
    <row r="23" spans="1:10" ht="15" customHeight="1">
      <c r="A23" s="1238"/>
      <c r="B23" s="269" t="str">
        <f>MRP!A163</f>
        <v>* Terms &amp; Conditions Apply (COM value is for vehicle running up to 1 lakh km)</v>
      </c>
      <c r="E23" s="871"/>
      <c r="F23" s="871"/>
      <c r="G23" s="871"/>
      <c r="H23" s="871"/>
      <c r="I23" s="871"/>
      <c r="J23" s="871"/>
    </row>
    <row r="24" spans="1:10" ht="15" customHeight="1">
      <c r="A24" s="1238"/>
      <c r="B24" s="881" t="s">
        <v>574</v>
      </c>
      <c r="C24" s="884"/>
      <c r="D24" s="881" t="s">
        <v>578</v>
      </c>
      <c r="E24" s="871"/>
      <c r="F24" s="871"/>
      <c r="G24" s="871"/>
      <c r="H24" s="871"/>
      <c r="I24" s="871"/>
      <c r="J24" s="871"/>
    </row>
    <row r="25" spans="1:10" ht="15" customHeight="1">
      <c r="A25" s="1238"/>
      <c r="E25" s="871"/>
      <c r="F25" s="871"/>
      <c r="G25" s="871"/>
      <c r="H25" s="871"/>
      <c r="I25" s="871"/>
      <c r="J25" s="871"/>
    </row>
    <row r="26" spans="1:10" ht="15" customHeight="1">
      <c r="A26" s="1238"/>
      <c r="E26" s="871"/>
      <c r="F26" s="871"/>
      <c r="G26" s="871"/>
      <c r="H26" s="871"/>
      <c r="I26" s="871"/>
      <c r="J26" s="871"/>
    </row>
    <row r="27" spans="1:10" ht="15" customHeight="1">
      <c r="A27" s="1238"/>
      <c r="E27" s="871"/>
      <c r="F27" s="871"/>
      <c r="G27" s="871"/>
      <c r="H27" s="871"/>
      <c r="I27" s="871"/>
      <c r="J27" s="871"/>
    </row>
    <row r="28" spans="1:10" ht="15" customHeight="1">
      <c r="A28" s="1238"/>
      <c r="E28" s="871"/>
      <c r="F28" s="871"/>
      <c r="G28" s="871"/>
      <c r="H28" s="871"/>
      <c r="I28" s="871"/>
      <c r="J28" s="871"/>
    </row>
    <row r="29" spans="1:10" ht="15" customHeight="1">
      <c r="A29" s="1238"/>
      <c r="E29" s="871"/>
      <c r="F29" s="871"/>
      <c r="G29" s="871"/>
      <c r="H29" s="871"/>
      <c r="I29" s="871"/>
      <c r="J29" s="871"/>
    </row>
    <row r="30" spans="1:10" ht="15" customHeight="1">
      <c r="A30" s="1238"/>
      <c r="H30" s="1373" t="str">
        <f>B2</f>
        <v>Service Item</v>
      </c>
      <c r="I30" s="1373"/>
      <c r="J30" s="1373"/>
    </row>
    <row r="31" spans="1:10">
      <c r="A31" s="1238"/>
      <c r="B31" s="634">
        <f>ROUND(B32,2)</f>
        <v>0.52</v>
      </c>
      <c r="D31" s="253">
        <v>672.5</v>
      </c>
    </row>
    <row r="32" spans="1:10">
      <c r="B32" s="634">
        <f>'COM Altis Diesel'!P22</f>
        <v>0.52284256000000007</v>
      </c>
    </row>
    <row r="33" spans="2:3">
      <c r="C33" s="268" t="s">
        <v>163</v>
      </c>
    </row>
    <row r="34" spans="2:3">
      <c r="C34" s="268" t="s">
        <v>446</v>
      </c>
    </row>
    <row r="35" spans="2:3">
      <c r="C35" s="268" t="s">
        <v>165</v>
      </c>
    </row>
    <row r="36" spans="2:3">
      <c r="B36" s="1257"/>
      <c r="C36" s="268" t="s">
        <v>252</v>
      </c>
    </row>
    <row r="37" spans="2:3">
      <c r="B37" s="1257"/>
      <c r="C37" s="268" t="s">
        <v>167</v>
      </c>
    </row>
    <row r="38" spans="2:3">
      <c r="B38" s="1257"/>
      <c r="C38" s="268" t="s">
        <v>166</v>
      </c>
    </row>
    <row r="39" spans="2:3">
      <c r="C39" s="268" t="s">
        <v>168</v>
      </c>
    </row>
    <row r="40" spans="2:3">
      <c r="C40" s="268" t="s">
        <v>169</v>
      </c>
    </row>
    <row r="41" spans="2:3">
      <c r="C41" s="268" t="s">
        <v>170</v>
      </c>
    </row>
    <row r="42" spans="2:3">
      <c r="C42" s="253" t="s">
        <v>430</v>
      </c>
    </row>
    <row r="43" spans="2:3" ht="18">
      <c r="C43" s="527" t="s">
        <v>166</v>
      </c>
    </row>
  </sheetData>
  <mergeCells count="12">
    <mergeCell ref="C1:K1"/>
    <mergeCell ref="H30:J30"/>
    <mergeCell ref="B2:B3"/>
    <mergeCell ref="E2:O2"/>
    <mergeCell ref="B36:B38"/>
    <mergeCell ref="A2:A31"/>
    <mergeCell ref="C2:C3"/>
    <mergeCell ref="D2:D3"/>
    <mergeCell ref="C13:D13"/>
    <mergeCell ref="B14:B15"/>
    <mergeCell ref="C14:D14"/>
    <mergeCell ref="C15:D15"/>
  </mergeCells>
  <pageMargins left="0" right="0" top="0" bottom="0" header="0" footer="0"/>
  <pageSetup paperSize="9" scale="8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W39"/>
  <sheetViews>
    <sheetView showGridLines="0" zoomScale="70" zoomScaleNormal="70" workbookViewId="0">
      <pane xSplit="5" ySplit="5" topLeftCell="F6" activePane="bottomRight" state="frozen"/>
      <selection activeCell="B62" sqref="B62:E62"/>
      <selection pane="topRight" activeCell="B62" sqref="B62:E62"/>
      <selection pane="bottomLeft" activeCell="B62" sqref="B62:E62"/>
      <selection pane="bottomRight" activeCell="P12" sqref="P12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3" width="15.7109375" style="5" customWidth="1"/>
    <col min="14" max="16" width="11.140625" style="5" customWidth="1"/>
    <col min="17" max="16384" width="9.140625" style="5"/>
  </cols>
  <sheetData>
    <row r="1" spans="1:49" s="209" customFormat="1" ht="39.950000000000003" customHeight="1">
      <c r="A1" s="1410" t="s">
        <v>139</v>
      </c>
      <c r="B1" s="1410"/>
      <c r="C1" s="1410"/>
      <c r="D1" s="1410"/>
      <c r="E1" s="1410"/>
      <c r="F1" s="1410"/>
      <c r="G1" s="1410"/>
      <c r="H1" s="1410"/>
      <c r="I1" s="1410"/>
      <c r="J1" s="1410"/>
      <c r="K1" s="1410"/>
      <c r="L1" s="1410"/>
      <c r="M1" s="1410"/>
    </row>
    <row r="2" spans="1:49" ht="20.100000000000001" customHeight="1"/>
    <row r="3" spans="1:49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32</v>
      </c>
      <c r="F3" s="869"/>
      <c r="G3" s="1409" t="s">
        <v>268</v>
      </c>
      <c r="H3" s="1409"/>
      <c r="I3" s="1409"/>
      <c r="J3" s="1409"/>
      <c r="K3" s="1409"/>
      <c r="L3" s="1409"/>
      <c r="M3" s="1409"/>
    </row>
    <row r="4" spans="1:49" ht="39.950000000000003" customHeight="1">
      <c r="A4" s="1351"/>
      <c r="B4" s="1351"/>
      <c r="C4" s="1351"/>
      <c r="D4" s="1363"/>
      <c r="E4" s="1363"/>
      <c r="F4" s="522">
        <v>1000</v>
      </c>
      <c r="G4" s="523">
        <v>10000</v>
      </c>
      <c r="H4" s="523">
        <v>20000</v>
      </c>
      <c r="I4" s="523">
        <v>30000</v>
      </c>
      <c r="J4" s="523">
        <v>40000</v>
      </c>
      <c r="K4" s="523">
        <v>50000</v>
      </c>
      <c r="L4" s="523">
        <v>60000</v>
      </c>
      <c r="M4" s="523">
        <v>70000</v>
      </c>
      <c r="N4" s="523">
        <v>80000</v>
      </c>
      <c r="O4" s="523">
        <v>90000</v>
      </c>
      <c r="P4" s="523">
        <v>100000</v>
      </c>
    </row>
    <row r="5" spans="1:49" ht="20.100000000000001" customHeight="1">
      <c r="B5" s="7"/>
      <c r="C5" s="7"/>
      <c r="D5" s="7"/>
      <c r="E5" s="7"/>
      <c r="F5" s="7"/>
      <c r="G5" s="36">
        <v>50000</v>
      </c>
      <c r="H5" s="36">
        <v>30000</v>
      </c>
      <c r="I5" s="36"/>
      <c r="J5" s="36">
        <v>40000</v>
      </c>
      <c r="K5" s="36">
        <v>80000</v>
      </c>
      <c r="L5" s="36">
        <v>120000</v>
      </c>
      <c r="M5" s="36">
        <v>160000</v>
      </c>
    </row>
    <row r="6" spans="1:49" ht="30" customHeight="1">
      <c r="A6" s="3">
        <v>1</v>
      </c>
      <c r="B6" s="28" t="s">
        <v>163</v>
      </c>
      <c r="C6" s="1" t="s">
        <v>632</v>
      </c>
      <c r="D6" s="11">
        <v>4.2</v>
      </c>
      <c r="E6" s="25">
        <f>VLOOKUP(B6,MRP!$A:$B,2,0)</f>
        <v>325</v>
      </c>
      <c r="F6" s="29"/>
      <c r="G6" s="29">
        <f t="shared" ref="G6:P6" si="0">+$E$6*$D$6</f>
        <v>1365</v>
      </c>
      <c r="H6" s="29">
        <f t="shared" si="0"/>
        <v>1365</v>
      </c>
      <c r="I6" s="29">
        <f t="shared" si="0"/>
        <v>1365</v>
      </c>
      <c r="J6" s="29">
        <f t="shared" si="0"/>
        <v>1365</v>
      </c>
      <c r="K6" s="29">
        <f t="shared" si="0"/>
        <v>1365</v>
      </c>
      <c r="L6" s="29">
        <f t="shared" si="0"/>
        <v>1365</v>
      </c>
      <c r="M6" s="29">
        <f t="shared" si="0"/>
        <v>1365</v>
      </c>
      <c r="N6" s="29">
        <f t="shared" si="0"/>
        <v>1365</v>
      </c>
      <c r="O6" s="29">
        <f t="shared" si="0"/>
        <v>1365</v>
      </c>
      <c r="P6" s="29">
        <f t="shared" si="0"/>
        <v>1365</v>
      </c>
    </row>
    <row r="7" spans="1:49" ht="30" customHeight="1">
      <c r="A7" s="3">
        <v>2</v>
      </c>
      <c r="B7" s="9" t="s">
        <v>447</v>
      </c>
      <c r="C7" s="1" t="s">
        <v>16</v>
      </c>
      <c r="D7" s="11">
        <v>1</v>
      </c>
      <c r="E7" s="25">
        <f>VLOOKUP(B7,MRP!$A:$B,2,0)</f>
        <v>525.5</v>
      </c>
      <c r="F7" s="29"/>
      <c r="G7" s="29">
        <f t="shared" ref="G7:P7" si="1">+$E$7*$D$7</f>
        <v>525.5</v>
      </c>
      <c r="H7" s="29">
        <f t="shared" si="1"/>
        <v>525.5</v>
      </c>
      <c r="I7" s="29">
        <f t="shared" si="1"/>
        <v>525.5</v>
      </c>
      <c r="J7" s="29">
        <f t="shared" si="1"/>
        <v>525.5</v>
      </c>
      <c r="K7" s="29">
        <f t="shared" si="1"/>
        <v>525.5</v>
      </c>
      <c r="L7" s="29">
        <f t="shared" si="1"/>
        <v>525.5</v>
      </c>
      <c r="M7" s="29">
        <f t="shared" si="1"/>
        <v>525.5</v>
      </c>
      <c r="N7" s="29">
        <f t="shared" si="1"/>
        <v>525.5</v>
      </c>
      <c r="O7" s="29">
        <f t="shared" si="1"/>
        <v>525.5</v>
      </c>
      <c r="P7" s="29">
        <f t="shared" si="1"/>
        <v>525.5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</row>
    <row r="8" spans="1:49" ht="30" customHeight="1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29"/>
      <c r="G8" s="29">
        <f t="shared" ref="G8:P8" si="2">+$E$8*$D$8</f>
        <v>58</v>
      </c>
      <c r="H8" s="29">
        <f t="shared" si="2"/>
        <v>58</v>
      </c>
      <c r="I8" s="29">
        <f t="shared" si="2"/>
        <v>58</v>
      </c>
      <c r="J8" s="29">
        <f t="shared" si="2"/>
        <v>58</v>
      </c>
      <c r="K8" s="29">
        <f t="shared" si="2"/>
        <v>58</v>
      </c>
      <c r="L8" s="29">
        <f t="shared" si="2"/>
        <v>58</v>
      </c>
      <c r="M8" s="29">
        <f t="shared" si="2"/>
        <v>58</v>
      </c>
      <c r="N8" s="29">
        <f t="shared" si="2"/>
        <v>58</v>
      </c>
      <c r="O8" s="29">
        <f t="shared" si="2"/>
        <v>58</v>
      </c>
      <c r="P8" s="29">
        <f t="shared" si="2"/>
        <v>58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</row>
    <row r="9" spans="1:49" ht="30" customHeight="1">
      <c r="A9" s="3">
        <v>4</v>
      </c>
      <c r="B9" s="9" t="s">
        <v>448</v>
      </c>
      <c r="C9" s="1" t="s">
        <v>6</v>
      </c>
      <c r="D9" s="11">
        <v>4</v>
      </c>
      <c r="E9" s="25">
        <f>VLOOKUP(B9,MRP!$A:$B,2,0)</f>
        <v>1614.5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>
        <f>$D$9*$E$9</f>
        <v>6458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</row>
    <row r="10" spans="1:49" ht="30" customHeight="1">
      <c r="A10" s="3">
        <v>5</v>
      </c>
      <c r="B10" s="9" t="s">
        <v>579</v>
      </c>
      <c r="C10" s="1" t="s">
        <v>591</v>
      </c>
      <c r="D10" s="11">
        <v>1</v>
      </c>
      <c r="E10" s="25">
        <f>VLOOKUP(B10,MRP!$A:$B,2,0)</f>
        <v>17486.5</v>
      </c>
      <c r="F10" s="29"/>
      <c r="G10" s="29"/>
      <c r="H10" s="29"/>
      <c r="I10" s="29"/>
      <c r="J10" s="29"/>
      <c r="K10" s="29"/>
      <c r="L10" s="29"/>
      <c r="M10" s="29"/>
      <c r="N10" s="29">
        <f>+$E$10*$D$10</f>
        <v>17486.5</v>
      </c>
      <c r="O10" s="29"/>
      <c r="P10" s="29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</row>
    <row r="11" spans="1:49" ht="30" customHeight="1">
      <c r="A11" s="3">
        <v>6</v>
      </c>
      <c r="B11" s="9" t="s">
        <v>140</v>
      </c>
      <c r="C11" s="1" t="s">
        <v>12</v>
      </c>
      <c r="D11" s="11">
        <v>1</v>
      </c>
      <c r="E11" s="25">
        <f>VLOOKUP(B11,MRP!$A:$B,2,0)</f>
        <v>956</v>
      </c>
      <c r="F11" s="29"/>
      <c r="G11" s="29"/>
      <c r="H11" s="29"/>
      <c r="I11" s="29"/>
      <c r="J11" s="29">
        <f>+$E$11*$D$11</f>
        <v>956</v>
      </c>
      <c r="K11" s="29"/>
      <c r="L11" s="29"/>
      <c r="M11" s="29"/>
      <c r="N11" s="29">
        <f>+$E$11*$D$11</f>
        <v>956</v>
      </c>
      <c r="O11" s="29"/>
      <c r="P11" s="29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</row>
    <row r="12" spans="1:49" ht="30" customHeight="1">
      <c r="A12" s="3">
        <v>7</v>
      </c>
      <c r="B12" s="9" t="s">
        <v>167</v>
      </c>
      <c r="C12" s="1" t="s">
        <v>17</v>
      </c>
      <c r="D12" s="11">
        <v>1</v>
      </c>
      <c r="E12" s="25">
        <f>VLOOKUP(B12,MRP!$A:$B,2,0)</f>
        <v>1840</v>
      </c>
      <c r="F12" s="29"/>
      <c r="G12" s="29"/>
      <c r="I12" s="29">
        <f>+$E$12*$D$12</f>
        <v>1840</v>
      </c>
      <c r="J12" s="29"/>
      <c r="K12" s="29"/>
      <c r="L12" s="29">
        <f>+$E$12*$D$12</f>
        <v>1840</v>
      </c>
      <c r="M12" s="29"/>
      <c r="O12" s="29">
        <f>+$E$12*$D$12</f>
        <v>1840</v>
      </c>
      <c r="P12" s="29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</row>
    <row r="13" spans="1:49" s="160" customFormat="1" ht="30" customHeight="1">
      <c r="A13" s="154">
        <v>8</v>
      </c>
      <c r="B13" s="155" t="s">
        <v>168</v>
      </c>
      <c r="C13" s="156" t="s">
        <v>47</v>
      </c>
      <c r="D13" s="161">
        <v>5.5</v>
      </c>
      <c r="E13" s="25">
        <f>VLOOKUP(B13,MRP!$A:$B,2,0)</f>
        <v>301</v>
      </c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</row>
    <row r="14" spans="1:49" s="160" customFormat="1" ht="30" customHeight="1">
      <c r="A14" s="154">
        <v>9</v>
      </c>
      <c r="B14" s="155" t="s">
        <v>169</v>
      </c>
      <c r="C14" s="156" t="s">
        <v>25</v>
      </c>
      <c r="D14" s="161">
        <v>2</v>
      </c>
      <c r="E14" s="25">
        <f>VLOOKUP(B14,MRP!$A:$B,2,0)</f>
        <v>172.5</v>
      </c>
      <c r="F14" s="29"/>
      <c r="G14" s="29"/>
      <c r="H14" s="29"/>
      <c r="I14" s="29"/>
      <c r="J14" s="29">
        <f>+$E$14*$D$14</f>
        <v>345</v>
      </c>
      <c r="K14" s="29"/>
      <c r="L14" s="29"/>
      <c r="M14" s="29"/>
      <c r="N14" s="29">
        <f>+$E$14*$D$14</f>
        <v>345</v>
      </c>
      <c r="O14" s="29"/>
      <c r="P14" s="2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</row>
    <row r="15" spans="1:49" ht="30" customHeight="1">
      <c r="B15" s="4"/>
      <c r="C15" s="6"/>
      <c r="D15" s="18"/>
      <c r="E15" s="22"/>
      <c r="F15" s="22"/>
      <c r="G15" s="20"/>
      <c r="H15" s="20"/>
      <c r="I15" s="20"/>
      <c r="J15" s="20"/>
      <c r="K15" s="20"/>
      <c r="L15" s="20"/>
      <c r="M15" s="20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</row>
    <row r="16" spans="1:49" s="7" customFormat="1" ht="30" customHeight="1">
      <c r="A16" s="1413" t="s">
        <v>530</v>
      </c>
      <c r="B16" s="1414"/>
      <c r="C16" s="1415"/>
      <c r="D16" s="1353" t="s">
        <v>29</v>
      </c>
      <c r="E16" s="1353"/>
      <c r="F16" s="870" t="s">
        <v>225</v>
      </c>
      <c r="G16" s="43">
        <f>SUM(G6:G14)</f>
        <v>1948.5</v>
      </c>
      <c r="H16" s="43">
        <f>SUM(H6:H14)</f>
        <v>1948.5</v>
      </c>
      <c r="I16" s="43">
        <f>SUM(I6:I14)</f>
        <v>3788.5</v>
      </c>
      <c r="J16" s="43">
        <f t="shared" ref="J16:P16" si="3">SUM(J6:J14)</f>
        <v>3249.5</v>
      </c>
      <c r="K16" s="43">
        <f t="shared" si="3"/>
        <v>1948.5</v>
      </c>
      <c r="L16" s="43">
        <f t="shared" si="3"/>
        <v>3788.5</v>
      </c>
      <c r="M16" s="43">
        <f t="shared" si="3"/>
        <v>1948.5</v>
      </c>
      <c r="N16" s="43">
        <f t="shared" si="3"/>
        <v>20736</v>
      </c>
      <c r="O16" s="43">
        <f t="shared" si="3"/>
        <v>3788.5</v>
      </c>
      <c r="P16" s="43">
        <f t="shared" si="3"/>
        <v>8406.5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</row>
    <row r="17" spans="1:49" ht="30" customHeight="1">
      <c r="A17" s="1416"/>
      <c r="B17" s="1417"/>
      <c r="C17" s="1418"/>
      <c r="D17" s="1411" t="s">
        <v>267</v>
      </c>
      <c r="E17" s="1412"/>
      <c r="F17" s="1" t="s">
        <v>572</v>
      </c>
      <c r="G17" s="1" t="s">
        <v>572</v>
      </c>
      <c r="H17" s="136" t="str">
        <f>G17</f>
        <v>Free</v>
      </c>
      <c r="I17" s="136">
        <f>'PM &amp; GR Charge'!C67</f>
        <v>2879.2</v>
      </c>
      <c r="J17" s="136">
        <f>'PM &amp; GR Charge'!D67</f>
        <v>3162.3999999999996</v>
      </c>
      <c r="K17" s="136">
        <f>I17</f>
        <v>2879.2</v>
      </c>
      <c r="L17" s="136">
        <f>I17</f>
        <v>2879.2</v>
      </c>
      <c r="M17" s="136">
        <f>I17</f>
        <v>2879.2</v>
      </c>
      <c r="N17" s="37">
        <f>J17</f>
        <v>3162.3999999999996</v>
      </c>
      <c r="O17" s="37">
        <f>I17</f>
        <v>2879.2</v>
      </c>
      <c r="P17" s="37">
        <f>I17</f>
        <v>2879.2</v>
      </c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</row>
    <row r="18" spans="1:49" s="7" customFormat="1" ht="30" customHeight="1">
      <c r="A18" s="1419"/>
      <c r="B18" s="1420"/>
      <c r="C18" s="1421"/>
      <c r="D18" s="1353" t="s">
        <v>30</v>
      </c>
      <c r="E18" s="1353"/>
      <c r="F18" s="870" t="s">
        <v>225</v>
      </c>
      <c r="G18" s="43">
        <f>G16</f>
        <v>1948.5</v>
      </c>
      <c r="H18" s="43">
        <f>H16</f>
        <v>1948.5</v>
      </c>
      <c r="I18" s="43">
        <f>I17+I16</f>
        <v>6667.7</v>
      </c>
      <c r="J18" s="43">
        <f t="shared" ref="J18:P18" si="4">J17+J16</f>
        <v>6411.9</v>
      </c>
      <c r="K18" s="43">
        <f t="shared" si="4"/>
        <v>4827.7</v>
      </c>
      <c r="L18" s="43">
        <f t="shared" si="4"/>
        <v>6667.7</v>
      </c>
      <c r="M18" s="43">
        <f t="shared" si="4"/>
        <v>4827.7</v>
      </c>
      <c r="N18" s="43">
        <f t="shared" si="4"/>
        <v>23898.400000000001</v>
      </c>
      <c r="O18" s="43">
        <f t="shared" si="4"/>
        <v>6667.7</v>
      </c>
      <c r="P18" s="43">
        <f t="shared" si="4"/>
        <v>11285.7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</row>
    <row r="19" spans="1:49">
      <c r="G19" s="24"/>
      <c r="H19" s="24"/>
      <c r="I19" s="24"/>
      <c r="J19" s="24"/>
      <c r="K19" s="24"/>
      <c r="L19" s="24"/>
      <c r="M19" s="24"/>
      <c r="N19" s="24"/>
      <c r="O19" s="24"/>
      <c r="P19" s="552">
        <f>SUM(F18:P18)/P4</f>
        <v>0.75151500000000004</v>
      </c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</row>
    <row r="20" spans="1:49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</row>
    <row r="21" spans="1:49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</row>
    <row r="22" spans="1:49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</row>
    <row r="23" spans="1:49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</row>
    <row r="24" spans="1:49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</row>
    <row r="25" spans="1:49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</row>
    <row r="26" spans="1:49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</row>
    <row r="27" spans="1:49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</row>
    <row r="28" spans="1:49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</row>
    <row r="29" spans="1:49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</row>
    <row r="30" spans="1:49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</row>
    <row r="31" spans="1:49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</row>
    <row r="32" spans="1:49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</row>
    <row r="33" spans="7:49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</row>
    <row r="34" spans="7:49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</row>
    <row r="35" spans="7:49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</row>
    <row r="36" spans="7:49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</row>
    <row r="37" spans="7:49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</row>
    <row r="38" spans="7:49"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</row>
    <row r="39" spans="7:49"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</row>
  </sheetData>
  <mergeCells count="11">
    <mergeCell ref="G3:M3"/>
    <mergeCell ref="A1:M1"/>
    <mergeCell ref="D16:E16"/>
    <mergeCell ref="D17:E17"/>
    <mergeCell ref="D18:E18"/>
    <mergeCell ref="A16:C18"/>
    <mergeCell ref="A3:A4"/>
    <mergeCell ref="B3:B4"/>
    <mergeCell ref="C3:C4"/>
    <mergeCell ref="D3:D4"/>
    <mergeCell ref="E3:E4"/>
  </mergeCells>
  <phoneticPr fontId="0" type="noConversion"/>
  <printOptions horizontalCentered="1"/>
  <pageMargins left="0" right="0" top="1.34" bottom="0.56000000000000005" header="0.5" footer="0.5"/>
  <pageSetup paperSize="9" scale="72" orientation="landscape" horizontalDpi="12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8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1" style="251" customWidth="1"/>
    <col min="2" max="2" width="27.42578125" style="269" customWidth="1"/>
    <col min="3" max="4" width="12.7109375" style="253" customWidth="1"/>
    <col min="5" max="10" width="10.7109375" style="254" customWidth="1"/>
    <col min="11" max="15" width="10.7109375" style="251" customWidth="1"/>
    <col min="16" max="16" width="0.85546875" style="251" customWidth="1"/>
    <col min="17" max="16384" width="9.140625" style="251"/>
  </cols>
  <sheetData>
    <row r="1" spans="1:15" ht="39.950000000000003" customHeight="1">
      <c r="B1" s="1153"/>
      <c r="C1" s="1392" t="s">
        <v>619</v>
      </c>
      <c r="D1" s="1392"/>
      <c r="E1" s="1392"/>
      <c r="F1" s="1392"/>
      <c r="G1" s="1392"/>
      <c r="H1" s="1392"/>
      <c r="I1" s="1392"/>
      <c r="J1" s="1392"/>
      <c r="K1" s="897"/>
      <c r="L1" s="1152" t="str">
        <f>'Dlr Category'!D4</f>
        <v>A++</v>
      </c>
      <c r="M1" s="1144" t="s">
        <v>596</v>
      </c>
      <c r="N1" s="897"/>
      <c r="O1" s="898"/>
    </row>
    <row r="2" spans="1:15" ht="35.1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5.1" customHeight="1">
      <c r="A3" s="1238"/>
      <c r="B3" s="1259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5.1" customHeight="1">
      <c r="A4" s="1238"/>
      <c r="B4" s="1009" t="str">
        <f>VLOOKUP(C28,'Altis P'!$B$6:$E$14,2,0)</f>
        <v>Engine Oil Mineral</v>
      </c>
      <c r="C4" s="1010">
        <f>VLOOKUP(C28,'Altis P'!$B$6:$E$14,3,0)</f>
        <v>4.2</v>
      </c>
      <c r="D4" s="1011">
        <f>VLOOKUP(C28,'Altis P'!$B$6:$E$14,4,0)</f>
        <v>325</v>
      </c>
      <c r="E4" s="1012"/>
      <c r="F4" s="1012" t="s">
        <v>286</v>
      </c>
      <c r="G4" s="1012" t="s">
        <v>286</v>
      </c>
      <c r="H4" s="1012" t="s">
        <v>286</v>
      </c>
      <c r="I4" s="1012" t="s">
        <v>286</v>
      </c>
      <c r="J4" s="1012" t="s">
        <v>286</v>
      </c>
      <c r="K4" s="1012" t="s">
        <v>286</v>
      </c>
      <c r="L4" s="1012" t="s">
        <v>286</v>
      </c>
      <c r="M4" s="1012" t="s">
        <v>286</v>
      </c>
      <c r="N4" s="1012" t="s">
        <v>286</v>
      </c>
      <c r="O4" s="1013" t="s">
        <v>286</v>
      </c>
    </row>
    <row r="5" spans="1:15" ht="35.1" customHeight="1">
      <c r="A5" s="1238"/>
      <c r="B5" s="1009" t="str">
        <f>VLOOKUP(C29,'Altis P'!$B$6:$E$14,2,0)</f>
        <v>Engine Oil Filter</v>
      </c>
      <c r="C5" s="1010">
        <f>VLOOKUP(C29,'Altis P'!$B$6:$E$14,3,0)</f>
        <v>1</v>
      </c>
      <c r="D5" s="1105">
        <f>VLOOKUP(C29,'Altis P'!$B$6:$E$14,4,0)</f>
        <v>525.5</v>
      </c>
      <c r="E5" s="1012"/>
      <c r="F5" s="1012" t="s">
        <v>286</v>
      </c>
      <c r="G5" s="1012" t="s">
        <v>286</v>
      </c>
      <c r="H5" s="1012" t="s">
        <v>286</v>
      </c>
      <c r="I5" s="1012" t="s">
        <v>286</v>
      </c>
      <c r="J5" s="1012" t="s">
        <v>286</v>
      </c>
      <c r="K5" s="1012" t="s">
        <v>286</v>
      </c>
      <c r="L5" s="1012" t="s">
        <v>286</v>
      </c>
      <c r="M5" s="1012" t="s">
        <v>286</v>
      </c>
      <c r="N5" s="1012" t="s">
        <v>286</v>
      </c>
      <c r="O5" s="1013" t="s">
        <v>286</v>
      </c>
    </row>
    <row r="6" spans="1:15" ht="35.1" customHeight="1">
      <c r="A6" s="1238"/>
      <c r="B6" s="1009" t="str">
        <f>VLOOKUP(C30,'Altis P'!$B$6:$E$14,2,0)</f>
        <v>Gasket Engine Oil Drain Plug</v>
      </c>
      <c r="C6" s="1010">
        <f>VLOOKUP(C30,'Altis P'!$B$6:$E$14,3,0)</f>
        <v>1</v>
      </c>
      <c r="D6" s="1105">
        <f>VLOOKUP(C30,'Altis P'!$B$6:$E$14,4,0)</f>
        <v>58</v>
      </c>
      <c r="E6" s="1012"/>
      <c r="F6" s="1012" t="s">
        <v>286</v>
      </c>
      <c r="G6" s="1012" t="s">
        <v>286</v>
      </c>
      <c r="H6" s="1012" t="s">
        <v>286</v>
      </c>
      <c r="I6" s="1012" t="s">
        <v>286</v>
      </c>
      <c r="J6" s="1012" t="s">
        <v>286</v>
      </c>
      <c r="K6" s="1012" t="s">
        <v>286</v>
      </c>
      <c r="L6" s="1012" t="s">
        <v>286</v>
      </c>
      <c r="M6" s="1012" t="s">
        <v>286</v>
      </c>
      <c r="N6" s="1012" t="s">
        <v>286</v>
      </c>
      <c r="O6" s="1013" t="s">
        <v>286</v>
      </c>
    </row>
    <row r="7" spans="1:15" ht="35.1" customHeight="1">
      <c r="A7" s="1238"/>
      <c r="B7" s="1009" t="str">
        <f>VLOOKUP(C31,'Altis P'!$B$6:$E$14,2,0)</f>
        <v>Spark Plugs</v>
      </c>
      <c r="C7" s="1010">
        <f>VLOOKUP(C31,'Altis P'!$B$6:$E$14,3,0)</f>
        <v>4</v>
      </c>
      <c r="D7" s="1105">
        <f>VLOOKUP(C31,'Altis P'!$B$6:$E$14,4,0)</f>
        <v>1614.5</v>
      </c>
      <c r="E7" s="1012"/>
      <c r="F7" s="1012"/>
      <c r="G7" s="1012"/>
      <c r="H7" s="1012"/>
      <c r="I7" s="1012"/>
      <c r="J7" s="1012"/>
      <c r="K7" s="1012"/>
      <c r="L7" s="1012"/>
      <c r="M7" s="1012"/>
      <c r="N7" s="1012"/>
      <c r="O7" s="1013" t="s">
        <v>286</v>
      </c>
    </row>
    <row r="8" spans="1:15" ht="35.1" customHeight="1">
      <c r="A8" s="1238"/>
      <c r="B8" s="1009" t="str">
        <f>VLOOKUP(C38,'Altis P'!$B$6:$E$14,2,0)</f>
        <v>Pump assy w/fuel filter</v>
      </c>
      <c r="C8" s="1010">
        <f>VLOOKUP(C38,'Altis P'!$B$6:$E$14,3,0)</f>
        <v>1</v>
      </c>
      <c r="D8" s="1105">
        <f>VLOOKUP(C38,'Altis P'!$B$6:$E$14,4,0)</f>
        <v>17486.5</v>
      </c>
      <c r="E8" s="1012"/>
      <c r="F8" s="1012"/>
      <c r="G8" s="1012"/>
      <c r="H8" s="1012"/>
      <c r="I8" s="1012"/>
      <c r="J8" s="1012"/>
      <c r="K8" s="1012"/>
      <c r="L8" s="1012"/>
      <c r="M8" s="1012" t="s">
        <v>286</v>
      </c>
      <c r="N8" s="1012"/>
      <c r="O8" s="1013"/>
    </row>
    <row r="9" spans="1:15" ht="35.1" customHeight="1">
      <c r="A9" s="1238"/>
      <c r="B9" s="1009" t="str">
        <f>VLOOKUP(C33,'Altis P'!$B$6:$E$14,2,0)</f>
        <v>Air Cleaner Filter</v>
      </c>
      <c r="C9" s="1010">
        <f>VLOOKUP(C33,'Altis P'!$B$6:$E$14,3,0)</f>
        <v>1</v>
      </c>
      <c r="D9" s="1105">
        <f>VLOOKUP(C33,'Altis P'!$B$6:$E$14,4,0)</f>
        <v>956</v>
      </c>
      <c r="E9" s="1012"/>
      <c r="F9" s="1012"/>
      <c r="G9" s="1012" t="s">
        <v>576</v>
      </c>
      <c r="H9" s="1012"/>
      <c r="I9" s="1012" t="s">
        <v>286</v>
      </c>
      <c r="J9" s="1012"/>
      <c r="K9" s="1012" t="s">
        <v>576</v>
      </c>
      <c r="L9" s="1012"/>
      <c r="M9" s="1012" t="s">
        <v>286</v>
      </c>
      <c r="N9" s="1012"/>
      <c r="O9" s="1013" t="s">
        <v>576</v>
      </c>
    </row>
    <row r="10" spans="1:15" ht="35.1" customHeight="1">
      <c r="A10" s="1238"/>
      <c r="B10" s="1009" t="str">
        <f>VLOOKUP(C34,'Altis P'!$B$6:$E$14,2,0)</f>
        <v>Air Conditioning Filter</v>
      </c>
      <c r="C10" s="1010">
        <f>VLOOKUP(C34,'Altis P'!$B$6:$E$14,3,0)</f>
        <v>1</v>
      </c>
      <c r="D10" s="1105">
        <f>VLOOKUP(C34,'Altis P'!$B$6:$E$14,4,0)</f>
        <v>1840</v>
      </c>
      <c r="E10" s="1012"/>
      <c r="F10" s="1012"/>
      <c r="G10" s="1012"/>
      <c r="H10" s="1012" t="s">
        <v>286</v>
      </c>
      <c r="I10" s="1012"/>
      <c r="J10" s="1012"/>
      <c r="K10" s="1012" t="s">
        <v>286</v>
      </c>
      <c r="L10" s="1012"/>
      <c r="M10" s="1012"/>
      <c r="N10" s="1012" t="s">
        <v>286</v>
      </c>
      <c r="O10" s="1013"/>
    </row>
    <row r="11" spans="1:15" ht="35.1" customHeight="1">
      <c r="A11" s="1238"/>
      <c r="B11" s="1009" t="str">
        <f>VLOOKUP(C35,'Altis P'!$B$6:$E$14,2,0)</f>
        <v>Super Long Life Coolant</v>
      </c>
      <c r="C11" s="1010">
        <f>VLOOKUP(C35,'Altis P'!$B$6:$E$14,3,0)</f>
        <v>5.5</v>
      </c>
      <c r="D11" s="1105">
        <f>VLOOKUP(C35,'Altis P'!$B$6:$E$14,4,0)</f>
        <v>301</v>
      </c>
      <c r="E11" s="1012"/>
      <c r="F11" s="1012"/>
      <c r="G11" s="1012"/>
      <c r="H11" s="1012"/>
      <c r="I11" s="1012" t="s">
        <v>576</v>
      </c>
      <c r="J11" s="1012"/>
      <c r="K11" s="1012"/>
      <c r="L11" s="1012"/>
      <c r="M11" s="1012" t="s">
        <v>576</v>
      </c>
      <c r="N11" s="1012"/>
      <c r="O11" s="1013"/>
    </row>
    <row r="12" spans="1:15" ht="35.1" customHeight="1">
      <c r="A12" s="1238"/>
      <c r="B12" s="1014" t="str">
        <f>VLOOKUP(C36,'Altis P'!$B$6:$E$14,2,0)</f>
        <v>Brake Fluid (250 ml)</v>
      </c>
      <c r="C12" s="1015">
        <f>VLOOKUP(C36,'Altis P'!$B$6:$E$14,3,0)</f>
        <v>2</v>
      </c>
      <c r="D12" s="1110">
        <f>VLOOKUP(C36,'Altis P'!$B$6:$E$14,4,0)</f>
        <v>172.5</v>
      </c>
      <c r="E12" s="1017"/>
      <c r="F12" s="1017"/>
      <c r="G12" s="1017"/>
      <c r="H12" s="1017"/>
      <c r="I12" s="1017" t="s">
        <v>286</v>
      </c>
      <c r="J12" s="1017"/>
      <c r="K12" s="1017"/>
      <c r="L12" s="1017"/>
      <c r="M12" s="1017" t="s">
        <v>286</v>
      </c>
      <c r="N12" s="1017"/>
      <c r="O12" s="1018"/>
    </row>
    <row r="13" spans="1:15" ht="35.1" customHeight="1">
      <c r="A13" s="1238"/>
      <c r="B13" s="633" t="s">
        <v>289</v>
      </c>
      <c r="C13" s="1422" t="s">
        <v>290</v>
      </c>
      <c r="D13" s="1422"/>
      <c r="E13" s="1019" t="str">
        <f>'Altis P'!F16</f>
        <v>-</v>
      </c>
      <c r="F13" s="1019">
        <f>'Altis P'!G16</f>
        <v>1948.5</v>
      </c>
      <c r="G13" s="1019">
        <f>'Altis P'!H16</f>
        <v>1948.5</v>
      </c>
      <c r="H13" s="1019">
        <f>'Altis P'!I16</f>
        <v>3788.5</v>
      </c>
      <c r="I13" s="1019">
        <f>'Altis P'!J16</f>
        <v>3249.5</v>
      </c>
      <c r="J13" s="1019">
        <f>'Altis P'!K16</f>
        <v>1948.5</v>
      </c>
      <c r="K13" s="1019">
        <f>'Altis P'!L16</f>
        <v>3788.5</v>
      </c>
      <c r="L13" s="1019">
        <f>'Altis P'!M16</f>
        <v>1948.5</v>
      </c>
      <c r="M13" s="1019">
        <f>'Altis P'!N16</f>
        <v>20736</v>
      </c>
      <c r="N13" s="1019">
        <f>'Altis P'!O16</f>
        <v>3788.5</v>
      </c>
      <c r="O13" s="1020">
        <f>'Altis P'!P16</f>
        <v>8406.5</v>
      </c>
    </row>
    <row r="14" spans="1:15" ht="35.1" customHeight="1">
      <c r="A14" s="1238"/>
      <c r="B14" s="1266" t="s">
        <v>656</v>
      </c>
      <c r="C14" s="1268" t="s">
        <v>150</v>
      </c>
      <c r="D14" s="1268"/>
      <c r="E14" s="1021" t="str">
        <f>'Altis P'!F17</f>
        <v>Free</v>
      </c>
      <c r="F14" s="1021" t="str">
        <f>'Altis P'!G17</f>
        <v>Free</v>
      </c>
      <c r="G14" s="1021" t="str">
        <f>'Altis P'!H17</f>
        <v>Free</v>
      </c>
      <c r="H14" s="1021">
        <f>'Altis P'!I17</f>
        <v>2879.2</v>
      </c>
      <c r="I14" s="1021">
        <f>'Altis P'!J17</f>
        <v>3162.3999999999996</v>
      </c>
      <c r="J14" s="1021">
        <f>'Altis P'!K17</f>
        <v>2879.2</v>
      </c>
      <c r="K14" s="1021">
        <f>'Altis P'!L17</f>
        <v>2879.2</v>
      </c>
      <c r="L14" s="1021">
        <f>'Altis P'!M17</f>
        <v>2879.2</v>
      </c>
      <c r="M14" s="1021">
        <f>'Altis P'!N17</f>
        <v>3162.3999999999996</v>
      </c>
      <c r="N14" s="1021">
        <f>'Altis P'!O17</f>
        <v>2879.2</v>
      </c>
      <c r="O14" s="1022">
        <f>'Altis P'!P17</f>
        <v>2879.2</v>
      </c>
    </row>
    <row r="15" spans="1:15" ht="35.1" customHeight="1">
      <c r="A15" s="1238"/>
      <c r="B15" s="1305"/>
      <c r="C15" s="1269" t="s">
        <v>30</v>
      </c>
      <c r="D15" s="1269"/>
      <c r="E15" s="1023" t="str">
        <f>'Altis P'!F18</f>
        <v>-</v>
      </c>
      <c r="F15" s="1023">
        <f>'Altis P'!G18</f>
        <v>1948.5</v>
      </c>
      <c r="G15" s="1023">
        <f>'Altis P'!H18</f>
        <v>1948.5</v>
      </c>
      <c r="H15" s="1023">
        <f>'Altis P'!I18</f>
        <v>6667.7</v>
      </c>
      <c r="I15" s="1023">
        <f>'Altis P'!J18</f>
        <v>6411.9</v>
      </c>
      <c r="J15" s="1023">
        <f>'Altis P'!K18</f>
        <v>4827.7</v>
      </c>
      <c r="K15" s="1023">
        <f>'Altis P'!L18</f>
        <v>6667.7</v>
      </c>
      <c r="L15" s="1023">
        <f>'Altis P'!M18</f>
        <v>4827.7</v>
      </c>
      <c r="M15" s="1023">
        <f>'Altis P'!N18</f>
        <v>23898.400000000001</v>
      </c>
      <c r="N15" s="1023">
        <f>'Altis P'!O18</f>
        <v>6667.7</v>
      </c>
      <c r="O15" s="1024">
        <f>'Altis P'!P18</f>
        <v>11285.7</v>
      </c>
    </row>
    <row r="16" spans="1:15" ht="15" customHeight="1">
      <c r="A16" s="1238"/>
      <c r="B16" s="1204" t="str">
        <f>MRP!$A$162</f>
        <v>Price applicable from 1st Oct 2019 [All prices are inclusive of Tax]</v>
      </c>
      <c r="E16" s="936"/>
      <c r="F16" s="936"/>
      <c r="G16" s="936"/>
      <c r="H16" s="936"/>
      <c r="I16" s="936"/>
      <c r="J16" s="936"/>
    </row>
    <row r="17" spans="1:10" ht="15" customHeight="1">
      <c r="A17" s="1238"/>
      <c r="B17" s="901" t="s">
        <v>573</v>
      </c>
      <c r="E17" s="871"/>
      <c r="F17" s="871"/>
      <c r="G17" s="871"/>
      <c r="H17" s="871"/>
      <c r="I17" s="871"/>
      <c r="J17" s="871"/>
    </row>
    <row r="18" spans="1:10" ht="15" customHeight="1">
      <c r="A18" s="1238"/>
      <c r="B18" s="1203" t="s">
        <v>643</v>
      </c>
      <c r="E18" s="871"/>
      <c r="F18" s="871"/>
      <c r="G18" s="871"/>
      <c r="H18" s="871"/>
      <c r="I18" s="871"/>
      <c r="J18" s="871"/>
    </row>
    <row r="19" spans="1:10" ht="15" customHeight="1">
      <c r="A19" s="1238"/>
      <c r="B19" s="1161" t="s">
        <v>623</v>
      </c>
      <c r="E19" s="871"/>
      <c r="F19" s="871"/>
      <c r="G19" s="871"/>
      <c r="H19" s="871"/>
      <c r="I19" s="871"/>
      <c r="J19" s="871"/>
    </row>
    <row r="20" spans="1:10" ht="15" customHeight="1">
      <c r="A20" s="1238"/>
      <c r="B20" s="1207" t="s">
        <v>642</v>
      </c>
      <c r="E20" s="871"/>
      <c r="F20" s="871"/>
      <c r="G20" s="871"/>
      <c r="H20" s="871"/>
      <c r="I20" s="871"/>
      <c r="J20" s="871"/>
    </row>
    <row r="21" spans="1:10" ht="15" customHeight="1">
      <c r="A21" s="1238"/>
      <c r="B21" s="1143"/>
      <c r="E21" s="871"/>
      <c r="F21" s="871"/>
      <c r="G21" s="871"/>
      <c r="H21" s="871"/>
      <c r="I21" s="871"/>
      <c r="J21" s="871"/>
    </row>
    <row r="22" spans="1:10" ht="15" customHeight="1">
      <c r="A22" s="1238"/>
      <c r="E22" s="871"/>
      <c r="F22" s="871"/>
      <c r="G22" s="871"/>
      <c r="H22" s="871"/>
      <c r="I22" s="871"/>
      <c r="J22" s="871"/>
    </row>
    <row r="23" spans="1:10" ht="15" customHeight="1">
      <c r="A23" s="1238"/>
      <c r="B23" s="269" t="str">
        <f>MRP!A163</f>
        <v>* Terms &amp; Conditions Apply (COM value is for vehicle running up to 1 lakh km)</v>
      </c>
      <c r="E23" s="871"/>
      <c r="F23" s="871"/>
      <c r="G23" s="871"/>
      <c r="H23" s="871"/>
      <c r="I23" s="871"/>
      <c r="J23" s="871"/>
    </row>
    <row r="24" spans="1:10" ht="15" customHeight="1">
      <c r="A24" s="1238"/>
      <c r="B24" s="881" t="s">
        <v>574</v>
      </c>
      <c r="C24" s="884"/>
      <c r="D24" s="881" t="s">
        <v>578</v>
      </c>
      <c r="H24" s="1256"/>
      <c r="I24" s="1256"/>
      <c r="J24" s="1256"/>
    </row>
    <row r="25" spans="1:10">
      <c r="B25" s="634">
        <f>ROUND(B26,2)</f>
        <v>0.46</v>
      </c>
      <c r="D25" s="253">
        <v>672.5</v>
      </c>
    </row>
    <row r="26" spans="1:10">
      <c r="B26" s="634">
        <f>'COM Altis Petrol'!P22</f>
        <v>0.46448255999999999</v>
      </c>
    </row>
    <row r="28" spans="1:10">
      <c r="C28" s="268" t="s">
        <v>163</v>
      </c>
    </row>
    <row r="29" spans="1:10">
      <c r="C29" s="512" t="s">
        <v>447</v>
      </c>
    </row>
    <row r="30" spans="1:10">
      <c r="B30" s="1257"/>
      <c r="C30" s="268" t="s">
        <v>165</v>
      </c>
    </row>
    <row r="31" spans="1:10">
      <c r="B31" s="1257"/>
      <c r="C31" s="512" t="s">
        <v>448</v>
      </c>
    </row>
    <row r="32" spans="1:10">
      <c r="B32" s="1257"/>
      <c r="C32" s="268" t="s">
        <v>187</v>
      </c>
    </row>
    <row r="33" spans="3:3">
      <c r="C33" s="268" t="s">
        <v>140</v>
      </c>
    </row>
    <row r="34" spans="3:3">
      <c r="C34" s="268" t="s">
        <v>167</v>
      </c>
    </row>
    <row r="35" spans="3:3">
      <c r="C35" s="268" t="s">
        <v>168</v>
      </c>
    </row>
    <row r="36" spans="3:3">
      <c r="C36" s="268" t="s">
        <v>169</v>
      </c>
    </row>
    <row r="37" spans="3:3">
      <c r="C37" s="268" t="s">
        <v>170</v>
      </c>
    </row>
    <row r="38" spans="3:3">
      <c r="C38" s="253" t="s">
        <v>579</v>
      </c>
    </row>
  </sheetData>
  <mergeCells count="12">
    <mergeCell ref="C1:J1"/>
    <mergeCell ref="H24:J24"/>
    <mergeCell ref="B30:B32"/>
    <mergeCell ref="A2:A24"/>
    <mergeCell ref="B14:B15"/>
    <mergeCell ref="C2:C3"/>
    <mergeCell ref="D2:D3"/>
    <mergeCell ref="C13:D13"/>
    <mergeCell ref="C14:D14"/>
    <mergeCell ref="C15:D15"/>
    <mergeCell ref="B2:B3"/>
    <mergeCell ref="E2:O2"/>
  </mergeCells>
  <printOptions horizontalCentered="1" verticalCentered="1"/>
  <pageMargins left="0" right="0" top="0" bottom="0" header="0" footer="0"/>
  <pageSetup paperSize="9" scale="85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U39"/>
  <sheetViews>
    <sheetView showGridLines="0" zoomScale="68" zoomScaleNormal="68" workbookViewId="0">
      <selection activeCell="L17" sqref="L17"/>
    </sheetView>
  </sheetViews>
  <sheetFormatPr defaultColWidth="9.140625" defaultRowHeight="18"/>
  <cols>
    <col min="1" max="1" width="8.7109375" style="77" customWidth="1"/>
    <col min="2" max="2" width="16.7109375" style="77" customWidth="1"/>
    <col min="3" max="3" width="36.7109375" style="77" customWidth="1"/>
    <col min="4" max="4" width="15.7109375" style="77" customWidth="1"/>
    <col min="5" max="5" width="13.85546875" style="77" customWidth="1"/>
    <col min="6" max="12" width="15.7109375" style="77" customWidth="1"/>
    <col min="13" max="15" width="9.140625" style="77"/>
    <col min="16" max="16" width="10.5703125" style="77" customWidth="1"/>
    <col min="17" max="16384" width="9.140625" style="77"/>
  </cols>
  <sheetData>
    <row r="1" spans="1:47" ht="39.950000000000003" customHeight="1">
      <c r="A1" s="1435" t="s">
        <v>270</v>
      </c>
      <c r="B1" s="1436"/>
      <c r="C1" s="1436"/>
      <c r="D1" s="1436"/>
      <c r="E1" s="1436"/>
      <c r="F1" s="1436"/>
      <c r="G1" s="1436"/>
      <c r="H1" s="1436"/>
      <c r="I1" s="1436"/>
      <c r="J1" s="1436"/>
      <c r="K1" s="1436"/>
      <c r="L1" s="1436"/>
    </row>
    <row r="2" spans="1:47" ht="20.100000000000001" customHeight="1"/>
    <row r="3" spans="1:47" ht="20.100000000000001" customHeight="1">
      <c r="A3" s="1438" t="s">
        <v>13</v>
      </c>
      <c r="B3" s="1438" t="s">
        <v>3</v>
      </c>
      <c r="C3" s="1438" t="s">
        <v>15</v>
      </c>
      <c r="D3" s="1439" t="s">
        <v>7</v>
      </c>
      <c r="E3" s="1439" t="s">
        <v>32</v>
      </c>
      <c r="F3" s="1437" t="s">
        <v>268</v>
      </c>
      <c r="G3" s="1437"/>
      <c r="H3" s="1438"/>
      <c r="I3" s="1438"/>
      <c r="J3" s="1438"/>
      <c r="K3" s="1438"/>
      <c r="L3" s="1438"/>
    </row>
    <row r="4" spans="1:47" ht="39.950000000000003" customHeight="1">
      <c r="A4" s="1438"/>
      <c r="B4" s="1438"/>
      <c r="C4" s="1438"/>
      <c r="D4" s="1439"/>
      <c r="E4" s="1439"/>
      <c r="F4" s="256" t="s">
        <v>284</v>
      </c>
      <c r="G4" s="256" t="s">
        <v>294</v>
      </c>
      <c r="H4" s="256" t="s">
        <v>273</v>
      </c>
      <c r="I4" s="256" t="s">
        <v>274</v>
      </c>
      <c r="J4" s="256" t="s">
        <v>293</v>
      </c>
      <c r="K4" s="256" t="s">
        <v>276</v>
      </c>
      <c r="L4" s="261" t="s">
        <v>277</v>
      </c>
    </row>
    <row r="5" spans="1:47" ht="20.100000000000001" customHeight="1">
      <c r="A5" s="201"/>
      <c r="B5" s="201"/>
      <c r="C5" s="201"/>
      <c r="D5" s="202"/>
      <c r="E5" s="202"/>
    </row>
    <row r="6" spans="1:47" ht="30" customHeight="1">
      <c r="A6" s="196">
        <v>1</v>
      </c>
      <c r="B6" s="197" t="s">
        <v>163</v>
      </c>
      <c r="C6" s="198" t="s">
        <v>23</v>
      </c>
      <c r="D6" s="199" t="s">
        <v>138</v>
      </c>
      <c r="E6" s="200">
        <f>VLOOKUP(B6,MRP!$A:$B,2,0)</f>
        <v>325</v>
      </c>
      <c r="F6" s="137">
        <f t="shared" ref="F6:L6" si="0">+$E$6*4.1</f>
        <v>1332.4999999999998</v>
      </c>
      <c r="G6" s="137">
        <f t="shared" si="0"/>
        <v>1332.4999999999998</v>
      </c>
      <c r="H6" s="137">
        <f t="shared" si="0"/>
        <v>1332.4999999999998</v>
      </c>
      <c r="I6" s="137">
        <f t="shared" si="0"/>
        <v>1332.4999999999998</v>
      </c>
      <c r="J6" s="137">
        <f t="shared" si="0"/>
        <v>1332.4999999999998</v>
      </c>
      <c r="K6" s="137">
        <f t="shared" si="0"/>
        <v>1332.4999999999998</v>
      </c>
      <c r="L6" s="137">
        <f t="shared" si="0"/>
        <v>1332.4999999999998</v>
      </c>
      <c r="M6" s="132"/>
      <c r="N6" s="132"/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</row>
    <row r="7" spans="1:47" ht="30" customHeight="1">
      <c r="A7" s="78">
        <v>2</v>
      </c>
      <c r="B7" s="79" t="s">
        <v>446</v>
      </c>
      <c r="C7" s="80" t="s">
        <v>16</v>
      </c>
      <c r="D7" s="81">
        <v>1</v>
      </c>
      <c r="E7" s="25">
        <f>VLOOKUP(B7,MRP!$A:$B,2,0)</f>
        <v>627</v>
      </c>
      <c r="F7" s="137">
        <f t="shared" ref="F7:L7" si="1">$E$7*$D$7</f>
        <v>627</v>
      </c>
      <c r="G7" s="137">
        <f t="shared" si="1"/>
        <v>627</v>
      </c>
      <c r="H7" s="137">
        <f t="shared" si="1"/>
        <v>627</v>
      </c>
      <c r="I7" s="137">
        <f t="shared" si="1"/>
        <v>627</v>
      </c>
      <c r="J7" s="137">
        <f t="shared" si="1"/>
        <v>627</v>
      </c>
      <c r="K7" s="137">
        <f t="shared" si="1"/>
        <v>627</v>
      </c>
      <c r="L7" s="137">
        <f t="shared" si="1"/>
        <v>627</v>
      </c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</row>
    <row r="8" spans="1:47" ht="30" customHeight="1">
      <c r="A8" s="78">
        <v>3</v>
      </c>
      <c r="B8" s="82" t="s">
        <v>165</v>
      </c>
      <c r="C8" s="80" t="s">
        <v>18</v>
      </c>
      <c r="D8" s="81">
        <v>1</v>
      </c>
      <c r="E8" s="25">
        <f>VLOOKUP(B8,MRP!$A:$B,2,0)</f>
        <v>58</v>
      </c>
      <c r="F8" s="137">
        <f t="shared" ref="F8:L8" si="2">$E$8*$D$8</f>
        <v>58</v>
      </c>
      <c r="G8" s="137">
        <f t="shared" si="2"/>
        <v>58</v>
      </c>
      <c r="H8" s="137">
        <f t="shared" si="2"/>
        <v>58</v>
      </c>
      <c r="I8" s="137">
        <f t="shared" si="2"/>
        <v>58</v>
      </c>
      <c r="J8" s="137">
        <f t="shared" si="2"/>
        <v>58</v>
      </c>
      <c r="K8" s="137">
        <f t="shared" si="2"/>
        <v>58</v>
      </c>
      <c r="L8" s="137">
        <f t="shared" si="2"/>
        <v>58</v>
      </c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</row>
    <row r="9" spans="1:47" ht="30" customHeight="1">
      <c r="A9" s="78">
        <v>4</v>
      </c>
      <c r="B9" s="82" t="s">
        <v>166</v>
      </c>
      <c r="C9" s="80" t="s">
        <v>9</v>
      </c>
      <c r="D9" s="81">
        <v>1</v>
      </c>
      <c r="E9" s="25">
        <f>VLOOKUP(B9,MRP!$A:$B,2,0)</f>
        <v>2491</v>
      </c>
      <c r="F9" s="137"/>
      <c r="G9" s="137">
        <v>2827.5</v>
      </c>
      <c r="H9" s="137"/>
      <c r="I9" s="137">
        <f>$E$9*$D$9</f>
        <v>2491</v>
      </c>
      <c r="J9" s="137">
        <f>$E$9*$D$9</f>
        <v>2491</v>
      </c>
      <c r="K9" s="137">
        <f>$E$9*$D$9</f>
        <v>2491</v>
      </c>
      <c r="L9" s="137">
        <f>$E$9*$D$9</f>
        <v>2491</v>
      </c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</row>
    <row r="10" spans="1:47" ht="30" customHeight="1">
      <c r="A10" s="78">
        <v>5</v>
      </c>
      <c r="B10" s="82" t="s">
        <v>252</v>
      </c>
      <c r="C10" s="80" t="s">
        <v>12</v>
      </c>
      <c r="D10" s="81">
        <v>1</v>
      </c>
      <c r="E10" s="25">
        <f>VLOOKUP(B10,MRP!$A:$B,2,0)</f>
        <v>1205</v>
      </c>
      <c r="F10" s="137"/>
      <c r="G10" s="137"/>
      <c r="H10" s="137"/>
      <c r="I10" s="137">
        <f>$E$10*$D$10</f>
        <v>1205</v>
      </c>
      <c r="J10" s="137"/>
      <c r="K10" s="137">
        <f>$E$10*$D$10</f>
        <v>1205</v>
      </c>
      <c r="L10" s="137">
        <f>$E$10*$D$10</f>
        <v>1205</v>
      </c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</row>
    <row r="11" spans="1:47" ht="30" customHeight="1">
      <c r="A11" s="78">
        <v>6</v>
      </c>
      <c r="B11" s="82" t="s">
        <v>167</v>
      </c>
      <c r="C11" s="80" t="s">
        <v>17</v>
      </c>
      <c r="D11" s="81">
        <v>1</v>
      </c>
      <c r="E11" s="25">
        <f>VLOOKUP(B11,MRP!$A:$B,2,0)</f>
        <v>1840</v>
      </c>
      <c r="F11" s="137"/>
      <c r="G11" s="137">
        <f>$E$11*$D$11</f>
        <v>1840</v>
      </c>
      <c r="I11" s="137">
        <f>$E$11*$D$11</f>
        <v>1840</v>
      </c>
      <c r="J11" s="137">
        <f>$E$11*$D$11</f>
        <v>1840</v>
      </c>
      <c r="K11" s="137">
        <f>$E$11*$D$11</f>
        <v>1840</v>
      </c>
      <c r="L11" s="137">
        <f>$E$11*$D$11</f>
        <v>1840</v>
      </c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</row>
    <row r="12" spans="1:47" s="174" customFormat="1" ht="30" customHeight="1">
      <c r="A12" s="169">
        <v>7</v>
      </c>
      <c r="B12" s="82" t="s">
        <v>168</v>
      </c>
      <c r="C12" s="170" t="s">
        <v>47</v>
      </c>
      <c r="D12" s="171">
        <v>5.3</v>
      </c>
      <c r="E12" s="25">
        <f>VLOOKUP(B12,MRP!$A:$B,2,0)</f>
        <v>301</v>
      </c>
      <c r="F12" s="172"/>
      <c r="G12" s="172"/>
      <c r="H12" s="172"/>
      <c r="I12" s="172"/>
      <c r="J12" s="172"/>
      <c r="K12" s="172"/>
      <c r="L12" s="172">
        <f>$E$12*$D$12</f>
        <v>1595.3</v>
      </c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3"/>
      <c r="Y12" s="173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3"/>
    </row>
    <row r="13" spans="1:47" s="174" customFormat="1" ht="30" customHeight="1">
      <c r="A13" s="169">
        <v>8</v>
      </c>
      <c r="B13" s="82" t="s">
        <v>169</v>
      </c>
      <c r="C13" s="170" t="s">
        <v>25</v>
      </c>
      <c r="D13" s="171">
        <v>1</v>
      </c>
      <c r="E13" s="25">
        <f>VLOOKUP(B13,MRP!$A:$B,2,0)</f>
        <v>172.5</v>
      </c>
      <c r="F13" s="172"/>
      <c r="G13" s="172"/>
      <c r="H13" s="172"/>
      <c r="I13" s="172">
        <f>$E$13*$D$13</f>
        <v>172.5</v>
      </c>
      <c r="J13" s="172"/>
      <c r="K13" s="172">
        <f>$E$13*$D$13</f>
        <v>172.5</v>
      </c>
      <c r="L13" s="172">
        <f>$E$13*$D$13</f>
        <v>172.5</v>
      </c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</row>
    <row r="14" spans="1:47" ht="30" customHeight="1">
      <c r="A14" s="78">
        <v>9</v>
      </c>
      <c r="B14" s="82" t="s">
        <v>170</v>
      </c>
      <c r="C14" s="80" t="s">
        <v>26</v>
      </c>
      <c r="D14" s="81">
        <v>2</v>
      </c>
      <c r="E14" s="25">
        <f>VLOOKUP(B14,MRP!$A:$B,2,0)</f>
        <v>35.5</v>
      </c>
      <c r="F14" s="137">
        <f t="shared" ref="F14:L14" si="3">$E$14*$D$14</f>
        <v>71</v>
      </c>
      <c r="G14" s="137">
        <f t="shared" si="3"/>
        <v>71</v>
      </c>
      <c r="H14" s="137">
        <f t="shared" si="3"/>
        <v>71</v>
      </c>
      <c r="I14" s="137">
        <f t="shared" si="3"/>
        <v>71</v>
      </c>
      <c r="J14" s="137">
        <f t="shared" si="3"/>
        <v>71</v>
      </c>
      <c r="K14" s="137">
        <f t="shared" si="3"/>
        <v>71</v>
      </c>
      <c r="L14" s="137">
        <f t="shared" si="3"/>
        <v>71</v>
      </c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</row>
    <row r="15" spans="1:47" ht="30" customHeight="1">
      <c r="A15" s="83"/>
      <c r="B15" s="84"/>
      <c r="C15" s="85"/>
      <c r="D15" s="86"/>
      <c r="E15" s="87"/>
      <c r="F15" s="144"/>
      <c r="G15" s="144"/>
      <c r="H15" s="144"/>
      <c r="I15" s="144"/>
      <c r="J15" s="144"/>
      <c r="K15" s="144"/>
      <c r="L15" s="144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</row>
    <row r="16" spans="1:47" s="88" customFormat="1" ht="30" customHeight="1">
      <c r="A16" s="1426" t="s">
        <v>454</v>
      </c>
      <c r="B16" s="1427"/>
      <c r="C16" s="1428"/>
      <c r="D16" s="1423" t="s">
        <v>29</v>
      </c>
      <c r="E16" s="1423"/>
      <c r="F16" s="130">
        <f t="shared" ref="F16:L16" si="4">SUM(F6:F14)</f>
        <v>2088.5</v>
      </c>
      <c r="G16" s="130">
        <f t="shared" si="4"/>
        <v>6756</v>
      </c>
      <c r="H16" s="130">
        <f t="shared" si="4"/>
        <v>2088.5</v>
      </c>
      <c r="I16" s="130">
        <f t="shared" si="4"/>
        <v>7797</v>
      </c>
      <c r="J16" s="130">
        <f t="shared" si="4"/>
        <v>6419.5</v>
      </c>
      <c r="K16" s="130">
        <f t="shared" si="4"/>
        <v>7797</v>
      </c>
      <c r="L16" s="130">
        <f t="shared" si="4"/>
        <v>9392.2999999999993</v>
      </c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</row>
    <row r="17" spans="1:47" ht="30" customHeight="1">
      <c r="A17" s="1429"/>
      <c r="B17" s="1430"/>
      <c r="C17" s="1431"/>
      <c r="D17" s="1424" t="s">
        <v>267</v>
      </c>
      <c r="E17" s="1425"/>
      <c r="F17" s="137">
        <f>'PM &amp; GR Charge'!C67</f>
        <v>2879.2</v>
      </c>
      <c r="G17" s="137">
        <f>F17</f>
        <v>2879.2</v>
      </c>
      <c r="H17" s="137">
        <f>F17</f>
        <v>2879.2</v>
      </c>
      <c r="I17" s="137">
        <f>'PM &amp; GR Charge'!D67</f>
        <v>3162.3999999999996</v>
      </c>
      <c r="J17" s="137">
        <f>F17</f>
        <v>2879.2</v>
      </c>
      <c r="K17" s="137">
        <f>I17</f>
        <v>3162.3999999999996</v>
      </c>
      <c r="L17" s="137">
        <f>I17</f>
        <v>3162.3999999999996</v>
      </c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</row>
    <row r="18" spans="1:47" s="88" customFormat="1" ht="30" customHeight="1">
      <c r="A18" s="1432"/>
      <c r="B18" s="1433"/>
      <c r="C18" s="1434"/>
      <c r="D18" s="1423" t="s">
        <v>30</v>
      </c>
      <c r="E18" s="1423"/>
      <c r="F18" s="130">
        <f t="shared" ref="F18:L18" si="5">F17+F16</f>
        <v>4967.7</v>
      </c>
      <c r="G18" s="130">
        <f t="shared" si="5"/>
        <v>9635.2000000000007</v>
      </c>
      <c r="H18" s="130">
        <f t="shared" si="5"/>
        <v>4967.7</v>
      </c>
      <c r="I18" s="130">
        <f t="shared" si="5"/>
        <v>10959.4</v>
      </c>
      <c r="J18" s="130">
        <f t="shared" si="5"/>
        <v>9298.7000000000007</v>
      </c>
      <c r="K18" s="130">
        <f t="shared" si="5"/>
        <v>10959.4</v>
      </c>
      <c r="L18" s="130">
        <f t="shared" si="5"/>
        <v>12554.699999999999</v>
      </c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1:47">
      <c r="F19" s="133"/>
      <c r="G19" s="133"/>
      <c r="H19" s="133"/>
      <c r="I19" s="133"/>
      <c r="J19" s="133"/>
      <c r="K19" s="133"/>
      <c r="L19" s="133"/>
      <c r="M19" s="133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</row>
    <row r="20" spans="1:47">
      <c r="A20" s="203" t="s">
        <v>253</v>
      </c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</row>
    <row r="21" spans="1:47"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</row>
    <row r="22" spans="1:47"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</row>
    <row r="23" spans="1:47"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</row>
    <row r="24" spans="1:47"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</row>
    <row r="25" spans="1:47"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</row>
    <row r="26" spans="1:47"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</row>
    <row r="27" spans="1:47"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</row>
    <row r="28" spans="1:47"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</row>
    <row r="29" spans="1:47"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</row>
    <row r="30" spans="1:47"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</row>
    <row r="31" spans="1:47"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</row>
    <row r="32" spans="1:47"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</row>
    <row r="33" spans="6:47"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</row>
    <row r="34" spans="6:47"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</row>
    <row r="35" spans="6:47"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</row>
    <row r="36" spans="6:47"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</row>
    <row r="37" spans="6:47"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</row>
    <row r="38" spans="6:47"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</row>
    <row r="39" spans="6:47"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</row>
  </sheetData>
  <mergeCells count="11">
    <mergeCell ref="D16:E16"/>
    <mergeCell ref="D17:E17"/>
    <mergeCell ref="D18:E18"/>
    <mergeCell ref="A16:C18"/>
    <mergeCell ref="A1:L1"/>
    <mergeCell ref="F3:L3"/>
    <mergeCell ref="A3:A4"/>
    <mergeCell ref="B3:B4"/>
    <mergeCell ref="C3:C4"/>
    <mergeCell ref="D3:D4"/>
    <mergeCell ref="E3:E4"/>
  </mergeCells>
  <phoneticPr fontId="0" type="noConversion"/>
  <printOptions horizontalCentered="1"/>
  <pageMargins left="0" right="0" top="1.65" bottom="0.53" header="0.5" footer="0.5"/>
  <pageSetup paperSize="9" scale="73" orientation="landscape" horizontalDpi="1200" r:id="rId1"/>
  <headerFooter alignWithMargins="0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AV38"/>
  <sheetViews>
    <sheetView showGridLines="0" zoomScale="70" zoomScaleNormal="75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K11" sqref="K11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3" width="15.7109375" style="5" customWidth="1"/>
    <col min="14" max="16" width="14.42578125" style="5" customWidth="1"/>
    <col min="17" max="16384" width="9.140625" style="5"/>
  </cols>
  <sheetData>
    <row r="1" spans="1:48" s="209" customFormat="1" ht="39.950000000000003" customHeight="1">
      <c r="A1" s="1410" t="s">
        <v>59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  <c r="M1" s="1352"/>
    </row>
    <row r="2" spans="1:48" ht="20.100000000000001" customHeight="1"/>
    <row r="3" spans="1:48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32</v>
      </c>
      <c r="F3" s="869"/>
      <c r="G3" s="1350" t="s">
        <v>268</v>
      </c>
      <c r="H3" s="1351"/>
      <c r="I3" s="1351"/>
      <c r="J3" s="1351"/>
      <c r="K3" s="1351"/>
      <c r="L3" s="1351"/>
      <c r="M3" s="1351"/>
    </row>
    <row r="4" spans="1:48" ht="39.950000000000003" customHeight="1">
      <c r="A4" s="1351"/>
      <c r="B4" s="1351"/>
      <c r="C4" s="1351"/>
      <c r="D4" s="1363"/>
      <c r="E4" s="1363"/>
      <c r="F4" s="523">
        <v>1000</v>
      </c>
      <c r="G4" s="523">
        <v>10000</v>
      </c>
      <c r="H4" s="523">
        <v>20000</v>
      </c>
      <c r="I4" s="523">
        <v>30000</v>
      </c>
      <c r="J4" s="523">
        <v>40000</v>
      </c>
      <c r="K4" s="523">
        <v>50000</v>
      </c>
      <c r="L4" s="523">
        <v>60000</v>
      </c>
      <c r="M4" s="523">
        <v>70000</v>
      </c>
      <c r="N4" s="523">
        <v>80000</v>
      </c>
      <c r="O4" s="523">
        <v>90000</v>
      </c>
      <c r="P4" s="523">
        <v>100000</v>
      </c>
    </row>
    <row r="5" spans="1:48">
      <c r="B5" s="7"/>
      <c r="C5" s="7"/>
      <c r="D5" s="7"/>
      <c r="E5" s="7"/>
      <c r="F5" s="7"/>
      <c r="G5" s="210">
        <v>50000</v>
      </c>
      <c r="H5" s="210">
        <v>100000</v>
      </c>
      <c r="I5" s="210">
        <v>30000</v>
      </c>
      <c r="J5" s="210">
        <v>40000</v>
      </c>
      <c r="K5" s="210">
        <v>60000</v>
      </c>
      <c r="L5" s="210">
        <v>120000</v>
      </c>
      <c r="M5" s="210">
        <v>160000</v>
      </c>
    </row>
    <row r="6" spans="1:48" ht="30" customHeight="1">
      <c r="A6" s="3">
        <v>1</v>
      </c>
      <c r="B6" s="28" t="s">
        <v>163</v>
      </c>
      <c r="C6" s="1" t="s">
        <v>632</v>
      </c>
      <c r="D6" s="11">
        <v>4.0999999999999996</v>
      </c>
      <c r="E6" s="25">
        <f>VLOOKUP(B6,MRP!$A:$B,2,0)</f>
        <v>325</v>
      </c>
      <c r="F6" s="25"/>
      <c r="G6" s="136">
        <f>+$E$6*$D$6</f>
        <v>1332.4999999999998</v>
      </c>
      <c r="H6" s="136">
        <f t="shared" ref="H6:P6" si="0">+$E$6*$D$6</f>
        <v>1332.4999999999998</v>
      </c>
      <c r="I6" s="136">
        <f t="shared" si="0"/>
        <v>1332.4999999999998</v>
      </c>
      <c r="J6" s="136">
        <f t="shared" si="0"/>
        <v>1332.4999999999998</v>
      </c>
      <c r="K6" s="136">
        <f t="shared" si="0"/>
        <v>1332.4999999999998</v>
      </c>
      <c r="L6" s="136">
        <f t="shared" si="0"/>
        <v>1332.4999999999998</v>
      </c>
      <c r="M6" s="136">
        <f t="shared" si="0"/>
        <v>1332.4999999999998</v>
      </c>
      <c r="N6" s="136">
        <f t="shared" si="0"/>
        <v>1332.4999999999998</v>
      </c>
      <c r="O6" s="136">
        <f t="shared" si="0"/>
        <v>1332.4999999999998</v>
      </c>
      <c r="P6" s="136">
        <f t="shared" si="0"/>
        <v>1332.4999999999998</v>
      </c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 spans="1:48" ht="30" customHeight="1">
      <c r="A7" s="3">
        <v>2</v>
      </c>
      <c r="B7" s="9" t="s">
        <v>446</v>
      </c>
      <c r="C7" s="1" t="s">
        <v>16</v>
      </c>
      <c r="D7" s="11">
        <v>1</v>
      </c>
      <c r="E7" s="25">
        <f>VLOOKUP(B7,MRP!$A:$B,2,0)</f>
        <v>627</v>
      </c>
      <c r="F7" s="136"/>
      <c r="G7" s="136">
        <f>+$E$7*$D$7</f>
        <v>627</v>
      </c>
      <c r="H7" s="136">
        <f t="shared" ref="H7:P7" si="1">+$E$7*$D$7</f>
        <v>627</v>
      </c>
      <c r="I7" s="136">
        <f t="shared" si="1"/>
        <v>627</v>
      </c>
      <c r="J7" s="136">
        <f t="shared" si="1"/>
        <v>627</v>
      </c>
      <c r="K7" s="136">
        <f t="shared" si="1"/>
        <v>627</v>
      </c>
      <c r="L7" s="136">
        <f t="shared" si="1"/>
        <v>627</v>
      </c>
      <c r="M7" s="136">
        <f t="shared" si="1"/>
        <v>627</v>
      </c>
      <c r="N7" s="136">
        <f t="shared" si="1"/>
        <v>627</v>
      </c>
      <c r="O7" s="136">
        <f t="shared" si="1"/>
        <v>627</v>
      </c>
      <c r="P7" s="136">
        <f t="shared" si="1"/>
        <v>627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 spans="1:48" ht="30" customHeight="1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136"/>
      <c r="G8" s="136">
        <f>+$E$8*$D$8</f>
        <v>58</v>
      </c>
      <c r="H8" s="136">
        <f t="shared" ref="H8:P8" si="2">+$E$8*$D$8</f>
        <v>58</v>
      </c>
      <c r="I8" s="136">
        <f t="shared" si="2"/>
        <v>58</v>
      </c>
      <c r="J8" s="136">
        <f t="shared" si="2"/>
        <v>58</v>
      </c>
      <c r="K8" s="136">
        <f t="shared" si="2"/>
        <v>58</v>
      </c>
      <c r="L8" s="136">
        <f t="shared" si="2"/>
        <v>58</v>
      </c>
      <c r="M8" s="136">
        <f t="shared" si="2"/>
        <v>58</v>
      </c>
      <c r="N8" s="136">
        <f t="shared" si="2"/>
        <v>58</v>
      </c>
      <c r="O8" s="136">
        <f t="shared" si="2"/>
        <v>58</v>
      </c>
      <c r="P8" s="136">
        <f t="shared" si="2"/>
        <v>58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</row>
    <row r="9" spans="1:48" ht="30" customHeight="1">
      <c r="A9" s="3">
        <v>4</v>
      </c>
      <c r="B9" s="9" t="s">
        <v>166</v>
      </c>
      <c r="C9" s="1" t="s">
        <v>9</v>
      </c>
      <c r="D9" s="11">
        <v>1</v>
      </c>
      <c r="E9" s="25">
        <f>VLOOKUP(B9,MRP!$A:$B,2,0)</f>
        <v>2491</v>
      </c>
      <c r="F9" s="136"/>
      <c r="G9" s="136"/>
      <c r="H9" s="136">
        <f>+$D$9*$E$9</f>
        <v>2491</v>
      </c>
      <c r="I9" s="136"/>
      <c r="J9" s="136">
        <f>+$D$9*$E$9</f>
        <v>2491</v>
      </c>
      <c r="K9" s="136"/>
      <c r="L9" s="136">
        <f>+$D$9*$E$9</f>
        <v>2491</v>
      </c>
      <c r="M9" s="136"/>
      <c r="N9" s="136">
        <f>+$D$9*$E$9</f>
        <v>2491</v>
      </c>
      <c r="O9" s="136"/>
      <c r="P9" s="136">
        <f>+$D$9*$E$9</f>
        <v>2491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 spans="1:48" ht="30" customHeight="1">
      <c r="A10" s="3">
        <v>5</v>
      </c>
      <c r="B10" s="9" t="s">
        <v>252</v>
      </c>
      <c r="C10" s="1" t="s">
        <v>12</v>
      </c>
      <c r="D10" s="11">
        <v>1</v>
      </c>
      <c r="E10" s="25">
        <f>VLOOKUP(B10,MRP!$A:$B,2,0)</f>
        <v>1205</v>
      </c>
      <c r="F10" s="136"/>
      <c r="G10" s="136"/>
      <c r="H10" s="136"/>
      <c r="I10" s="136"/>
      <c r="J10" s="136">
        <f>+$E$10*$D$10</f>
        <v>1205</v>
      </c>
      <c r="K10" s="136"/>
      <c r="L10" s="136"/>
      <c r="M10" s="136"/>
      <c r="N10" s="136">
        <f>+$E$10*$D$10</f>
        <v>1205</v>
      </c>
      <c r="O10" s="136"/>
      <c r="P10" s="136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 spans="1:48" ht="30" customHeight="1">
      <c r="A11" s="3">
        <v>6</v>
      </c>
      <c r="B11" s="9" t="s">
        <v>167</v>
      </c>
      <c r="C11" s="1" t="s">
        <v>17</v>
      </c>
      <c r="D11" s="11">
        <v>1</v>
      </c>
      <c r="E11" s="25">
        <f>VLOOKUP(B11,MRP!$A:$B,2,0)</f>
        <v>1840</v>
      </c>
      <c r="F11" s="136"/>
      <c r="G11" s="136"/>
      <c r="I11" s="136">
        <f>$D$11*$E$11</f>
        <v>1840</v>
      </c>
      <c r="J11" s="136"/>
      <c r="K11" s="136"/>
      <c r="L11" s="136">
        <f>$D$11*$E$11</f>
        <v>1840</v>
      </c>
      <c r="M11" s="136"/>
      <c r="O11" s="136">
        <f>$D$11*$E$11</f>
        <v>1840</v>
      </c>
      <c r="P11" s="136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 spans="1:48" s="160" customFormat="1" ht="30" customHeight="1">
      <c r="A12" s="154">
        <v>7</v>
      </c>
      <c r="B12" s="155" t="s">
        <v>168</v>
      </c>
      <c r="C12" s="156" t="s">
        <v>47</v>
      </c>
      <c r="D12" s="161">
        <v>5.3</v>
      </c>
      <c r="E12" s="25">
        <f>VLOOKUP(B12,MRP!$A:$B,2,0)</f>
        <v>301</v>
      </c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</row>
    <row r="13" spans="1:48" s="160" customFormat="1" ht="30" customHeight="1">
      <c r="A13" s="154">
        <v>8</v>
      </c>
      <c r="B13" s="155" t="s">
        <v>169</v>
      </c>
      <c r="C13" s="156" t="s">
        <v>25</v>
      </c>
      <c r="D13" s="161">
        <v>2</v>
      </c>
      <c r="E13" s="25">
        <f>VLOOKUP(B13,MRP!$A:$B,2,0)</f>
        <v>172.5</v>
      </c>
      <c r="F13" s="136"/>
      <c r="G13" s="136"/>
      <c r="H13" s="136"/>
      <c r="I13" s="136"/>
      <c r="J13" s="136">
        <f>+$E$13*$D$13</f>
        <v>345</v>
      </c>
      <c r="K13" s="136"/>
      <c r="L13" s="136"/>
      <c r="M13" s="136"/>
      <c r="N13" s="136">
        <f>+$E$13*$D$13</f>
        <v>345</v>
      </c>
      <c r="O13" s="136"/>
      <c r="P13" s="136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</row>
    <row r="14" spans="1:48" ht="30" customHeight="1">
      <c r="B14" s="4"/>
      <c r="C14" s="6"/>
      <c r="D14" s="18"/>
      <c r="E14" s="22"/>
      <c r="F14" s="22"/>
      <c r="G14" s="20"/>
      <c r="H14" s="20"/>
      <c r="I14" s="20"/>
      <c r="J14" s="20"/>
      <c r="K14" s="20"/>
      <c r="L14" s="20"/>
      <c r="M14" s="20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</row>
    <row r="15" spans="1:48" s="7" customFormat="1" ht="30" customHeight="1">
      <c r="A15" s="1413" t="s">
        <v>529</v>
      </c>
      <c r="B15" s="1414"/>
      <c r="C15" s="1415"/>
      <c r="D15" s="1353" t="s">
        <v>29</v>
      </c>
      <c r="E15" s="1353"/>
      <c r="F15" s="870" t="s">
        <v>225</v>
      </c>
      <c r="G15" s="43">
        <f>+SUM(G6:G13)</f>
        <v>2017.4999999999998</v>
      </c>
      <c r="H15" s="43">
        <f>+SUM(H6:H13)</f>
        <v>4508.5</v>
      </c>
      <c r="I15" s="43">
        <f>+SUM(I6:I13)</f>
        <v>3857.5</v>
      </c>
      <c r="J15" s="43">
        <f t="shared" ref="J15:P15" si="3">+SUM(J6:J13)</f>
        <v>6058.5</v>
      </c>
      <c r="K15" s="43">
        <f t="shared" si="3"/>
        <v>2017.4999999999998</v>
      </c>
      <c r="L15" s="43">
        <f t="shared" si="3"/>
        <v>6348.5</v>
      </c>
      <c r="M15" s="43">
        <f t="shared" si="3"/>
        <v>2017.4999999999998</v>
      </c>
      <c r="N15" s="43">
        <f t="shared" si="3"/>
        <v>6058.5</v>
      </c>
      <c r="O15" s="43">
        <f t="shared" si="3"/>
        <v>3857.5</v>
      </c>
      <c r="P15" s="43">
        <f t="shared" si="3"/>
        <v>4508.5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</row>
    <row r="16" spans="1:48" s="7" customFormat="1" ht="30" customHeight="1">
      <c r="A16" s="1416"/>
      <c r="B16" s="1417"/>
      <c r="C16" s="1418"/>
      <c r="D16" s="1377" t="s">
        <v>267</v>
      </c>
      <c r="E16" s="1353"/>
      <c r="F16" s="187" t="s">
        <v>572</v>
      </c>
      <c r="G16" s="187" t="s">
        <v>572</v>
      </c>
      <c r="H16" s="187" t="s">
        <v>572</v>
      </c>
      <c r="I16" s="736">
        <f>'PM &amp; GR Charge'!C67</f>
        <v>2879.2</v>
      </c>
      <c r="J16" s="736">
        <f>'PM &amp; GR Charge'!D67</f>
        <v>3162.3999999999996</v>
      </c>
      <c r="K16" s="736">
        <f>I16</f>
        <v>2879.2</v>
      </c>
      <c r="L16" s="736">
        <f>I16</f>
        <v>2879.2</v>
      </c>
      <c r="M16" s="736">
        <f>I16</f>
        <v>2879.2</v>
      </c>
      <c r="N16" s="12">
        <f>J16</f>
        <v>3162.3999999999996</v>
      </c>
      <c r="O16" s="12">
        <f>I16</f>
        <v>2879.2</v>
      </c>
      <c r="P16" s="12">
        <f>I16</f>
        <v>2879.2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</row>
    <row r="17" spans="1:48" s="7" customFormat="1" ht="30" customHeight="1">
      <c r="A17" s="1419"/>
      <c r="B17" s="1420"/>
      <c r="C17" s="1421"/>
      <c r="D17" s="1353" t="s">
        <v>30</v>
      </c>
      <c r="E17" s="1353"/>
      <c r="F17" s="870" t="s">
        <v>225</v>
      </c>
      <c r="G17" s="43">
        <f>G15</f>
        <v>2017.4999999999998</v>
      </c>
      <c r="H17" s="43">
        <f>H15</f>
        <v>4508.5</v>
      </c>
      <c r="I17" s="43">
        <f t="shared" ref="I17:P17" si="4">I16+I15</f>
        <v>6736.7</v>
      </c>
      <c r="J17" s="43">
        <f t="shared" si="4"/>
        <v>9220.9</v>
      </c>
      <c r="K17" s="43">
        <f t="shared" si="4"/>
        <v>4896.7</v>
      </c>
      <c r="L17" s="43">
        <f t="shared" si="4"/>
        <v>9227.7000000000007</v>
      </c>
      <c r="M17" s="43">
        <f t="shared" si="4"/>
        <v>4896.7</v>
      </c>
      <c r="N17" s="43">
        <f t="shared" si="4"/>
        <v>9220.9</v>
      </c>
      <c r="O17" s="43">
        <f t="shared" si="4"/>
        <v>6736.7</v>
      </c>
      <c r="P17" s="43">
        <f t="shared" si="4"/>
        <v>7387.7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</row>
    <row r="18" spans="1:48">
      <c r="G18" s="24"/>
      <c r="H18" s="24"/>
      <c r="I18" s="24"/>
      <c r="J18" s="24"/>
      <c r="K18" s="24"/>
      <c r="L18" s="24"/>
      <c r="M18" s="24"/>
      <c r="N18" s="24"/>
      <c r="O18" s="24"/>
      <c r="P18" s="552">
        <f>SUM(F17:P17)/P4</f>
        <v>0.64849999999999997</v>
      </c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</row>
    <row r="19" spans="1:48">
      <c r="G19" s="129"/>
      <c r="H19" s="129"/>
      <c r="I19" s="129"/>
      <c r="J19" s="129"/>
      <c r="K19" s="129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 spans="1:48"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 spans="1:48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 spans="1:48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 spans="1:48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 spans="1:48">
      <c r="G24" s="24"/>
      <c r="H24" s="24"/>
      <c r="I24" s="24"/>
      <c r="J24" s="24"/>
      <c r="K24" s="24"/>
      <c r="L24" s="24"/>
      <c r="M24" s="24"/>
      <c r="N24" s="24"/>
      <c r="O24" s="24"/>
      <c r="P24" s="12"/>
      <c r="Q24" s="24"/>
      <c r="R24" s="12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 spans="1:48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 spans="1:48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 spans="1:48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 spans="1:48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 spans="1:48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 spans="1:48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 spans="1:48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 spans="1:48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 spans="7:48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 spans="7:48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 spans="7:48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 spans="7:48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  <row r="37" spans="7:48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 spans="7:48"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</row>
  </sheetData>
  <mergeCells count="11">
    <mergeCell ref="D15:E15"/>
    <mergeCell ref="D16:E16"/>
    <mergeCell ref="D17:E17"/>
    <mergeCell ref="A15:C17"/>
    <mergeCell ref="A1:M1"/>
    <mergeCell ref="A3:A4"/>
    <mergeCell ref="B3:B4"/>
    <mergeCell ref="C3:C4"/>
    <mergeCell ref="D3:D4"/>
    <mergeCell ref="E3:E4"/>
    <mergeCell ref="G3:M3"/>
  </mergeCells>
  <phoneticPr fontId="0" type="noConversion"/>
  <printOptions horizontalCentered="1"/>
  <pageMargins left="0" right="0" top="1" bottom="0.68" header="0.5" footer="0.5"/>
  <pageSetup paperSize="9" scale="72" orientation="landscape" horizontalDpi="12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5"/>
  <sheetViews>
    <sheetView view="pageBreakPreview" zoomScale="85" zoomScaleNormal="100" zoomScaleSheetLayoutView="85" workbookViewId="0">
      <selection activeCell="O8" sqref="O8"/>
    </sheetView>
  </sheetViews>
  <sheetFormatPr defaultColWidth="9.140625" defaultRowHeight="15"/>
  <cols>
    <col min="1" max="1" width="1" style="251" customWidth="1"/>
    <col min="2" max="2" width="28.85546875" style="253" customWidth="1"/>
    <col min="3" max="4" width="12.7109375" style="253" customWidth="1"/>
    <col min="5" max="11" width="10.7109375" style="254" customWidth="1"/>
    <col min="12" max="15" width="10.7109375" style="251" customWidth="1"/>
    <col min="16" max="16" width="0.85546875" style="251" customWidth="1"/>
    <col min="17" max="16384" width="9.140625" style="251"/>
  </cols>
  <sheetData>
    <row r="1" spans="1:15" ht="39.950000000000003" customHeight="1">
      <c r="B1" s="247"/>
      <c r="C1" s="1392" t="s">
        <v>620</v>
      </c>
      <c r="D1" s="1392"/>
      <c r="E1" s="1392"/>
      <c r="F1" s="1392"/>
      <c r="G1" s="1392"/>
      <c r="H1" s="1392"/>
      <c r="I1" s="1392"/>
      <c r="J1" s="1392"/>
      <c r="K1" s="1392"/>
      <c r="L1" s="1144" t="str">
        <f>'Dlr Category'!D4</f>
        <v>A++</v>
      </c>
      <c r="M1" s="1144" t="s">
        <v>596</v>
      </c>
      <c r="N1" s="897"/>
      <c r="O1" s="898"/>
    </row>
    <row r="2" spans="1:15" ht="39.950000000000003" customHeight="1">
      <c r="A2" s="1238"/>
      <c r="B2" s="1296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9.950000000000003" customHeight="1">
      <c r="A3" s="1238"/>
      <c r="B3" s="1297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9.950000000000003" customHeight="1">
      <c r="A4" s="1238"/>
      <c r="B4" s="1115" t="str">
        <f>VLOOKUP(C27,'Altis D'!$B$6:$E$13,2,0)</f>
        <v>Engine Oil Mineral</v>
      </c>
      <c r="C4" s="1026">
        <f>VLOOKUP(C27,'Altis D'!$B$6:$E$13,3,0)</f>
        <v>4.0999999999999996</v>
      </c>
      <c r="D4" s="1118">
        <f>VLOOKUP(C27,'Altis D'!$B$6:$E$13,4,0)</f>
        <v>325</v>
      </c>
      <c r="E4" s="1051"/>
      <c r="F4" s="1051" t="s">
        <v>286</v>
      </c>
      <c r="G4" s="1051" t="s">
        <v>286</v>
      </c>
      <c r="H4" s="1051" t="s">
        <v>286</v>
      </c>
      <c r="I4" s="1051" t="s">
        <v>286</v>
      </c>
      <c r="J4" s="1051" t="s">
        <v>286</v>
      </c>
      <c r="K4" s="1051" t="s">
        <v>286</v>
      </c>
      <c r="L4" s="1051" t="s">
        <v>286</v>
      </c>
      <c r="M4" s="1051" t="s">
        <v>286</v>
      </c>
      <c r="N4" s="1051" t="s">
        <v>286</v>
      </c>
      <c r="O4" s="1052" t="s">
        <v>286</v>
      </c>
    </row>
    <row r="5" spans="1:15" ht="39.950000000000003" customHeight="1">
      <c r="A5" s="1238"/>
      <c r="B5" s="1097" t="s">
        <v>16</v>
      </c>
      <c r="C5" s="1031">
        <f>VLOOKUP(C28,'Altis D'!$B$6:$E$13,3,0)</f>
        <v>1</v>
      </c>
      <c r="D5" s="1098">
        <f>VLOOKUP(C28,'Altis D'!$B$6:$E$13,4,0)</f>
        <v>627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9.950000000000003" customHeight="1">
      <c r="A6" s="1238"/>
      <c r="B6" s="1097" t="s">
        <v>18</v>
      </c>
      <c r="C6" s="1031">
        <f>VLOOKUP(C29,'Altis D'!$B$6:$E$13,3,0)</f>
        <v>1</v>
      </c>
      <c r="D6" s="1098">
        <f>VLOOKUP(C29,'Altis D'!$B$6:$E$13,4,0)</f>
        <v>58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9.950000000000003" customHeight="1">
      <c r="A7" s="1238"/>
      <c r="B7" s="1097" t="s">
        <v>9</v>
      </c>
      <c r="C7" s="1031">
        <f>VLOOKUP(C30,'Altis D'!$B$6:$E$13,3,0)</f>
        <v>1</v>
      </c>
      <c r="D7" s="1098">
        <f>VLOOKUP(C30,'Altis D'!$B$6:$E$13,4,0)</f>
        <v>2491</v>
      </c>
      <c r="E7" s="1054"/>
      <c r="F7" s="1054"/>
      <c r="G7" s="1054" t="s">
        <v>286</v>
      </c>
      <c r="H7" s="1054"/>
      <c r="I7" s="1054" t="s">
        <v>286</v>
      </c>
      <c r="J7" s="1054"/>
      <c r="K7" s="1054" t="s">
        <v>286</v>
      </c>
      <c r="L7" s="1054"/>
      <c r="M7" s="1054" t="s">
        <v>286</v>
      </c>
      <c r="N7" s="1054"/>
      <c r="O7" s="1055" t="s">
        <v>286</v>
      </c>
    </row>
    <row r="8" spans="1:15" ht="39.950000000000003" customHeight="1">
      <c r="A8" s="1238"/>
      <c r="B8" s="1097" t="s">
        <v>12</v>
      </c>
      <c r="C8" s="1031">
        <f>VLOOKUP(C31,'Altis D'!$B$6:$E$13,3,0)</f>
        <v>1</v>
      </c>
      <c r="D8" s="1098">
        <f>VLOOKUP(C31,'Altis D'!$B$6:$E$13,4,0)</f>
        <v>1205</v>
      </c>
      <c r="E8" s="1054"/>
      <c r="F8" s="1054"/>
      <c r="G8" s="1054" t="s">
        <v>576</v>
      </c>
      <c r="H8" s="1054"/>
      <c r="I8" s="1054" t="s">
        <v>286</v>
      </c>
      <c r="J8" s="1054"/>
      <c r="K8" s="1054" t="s">
        <v>576</v>
      </c>
      <c r="L8" s="1054"/>
      <c r="M8" s="1054" t="s">
        <v>286</v>
      </c>
      <c r="N8" s="1054"/>
      <c r="O8" s="1055" t="s">
        <v>576</v>
      </c>
    </row>
    <row r="9" spans="1:15" ht="39.950000000000003" customHeight="1">
      <c r="A9" s="1238"/>
      <c r="B9" s="1097" t="s">
        <v>17</v>
      </c>
      <c r="C9" s="1031">
        <f>VLOOKUP(C32,'Altis D'!$B$6:$E$13,3,0)</f>
        <v>1</v>
      </c>
      <c r="D9" s="1098">
        <f>VLOOKUP(C32,'Altis D'!$B$6:$E$13,4,0)</f>
        <v>1840</v>
      </c>
      <c r="E9" s="1054"/>
      <c r="F9" s="1054"/>
      <c r="G9" s="1054"/>
      <c r="H9" s="1054" t="s">
        <v>286</v>
      </c>
      <c r="I9" s="1054"/>
      <c r="J9" s="1054"/>
      <c r="K9" s="1054" t="s">
        <v>286</v>
      </c>
      <c r="L9" s="1054"/>
      <c r="M9" s="1054"/>
      <c r="N9" s="1054" t="s">
        <v>286</v>
      </c>
      <c r="O9" s="1055"/>
    </row>
    <row r="10" spans="1:15" ht="39.950000000000003" customHeight="1">
      <c r="A10" s="1238"/>
      <c r="B10" s="1097" t="s">
        <v>287</v>
      </c>
      <c r="C10" s="1031">
        <f>VLOOKUP(C33,'Altis D'!$B$6:$E$13,3,0)</f>
        <v>5.3</v>
      </c>
      <c r="D10" s="1098">
        <f>VLOOKUP(C33,'Altis D'!$B$6:$E$13,4,0)</f>
        <v>301</v>
      </c>
      <c r="E10" s="1054"/>
      <c r="F10" s="1054"/>
      <c r="G10" s="1054"/>
      <c r="H10" s="1054"/>
      <c r="I10" s="1054" t="s">
        <v>576</v>
      </c>
      <c r="J10" s="1054"/>
      <c r="K10" s="1054"/>
      <c r="L10" s="1054"/>
      <c r="M10" s="1054" t="s">
        <v>576</v>
      </c>
      <c r="N10" s="1054"/>
      <c r="O10" s="1055"/>
    </row>
    <row r="11" spans="1:15" ht="39.950000000000003" customHeight="1">
      <c r="A11" s="1238"/>
      <c r="B11" s="1102" t="s">
        <v>288</v>
      </c>
      <c r="C11" s="1036">
        <f>VLOOKUP(C34,'Altis D'!$B$6:$E$13,3,0)</f>
        <v>2</v>
      </c>
      <c r="D11" s="1103">
        <f>VLOOKUP(C34,'Altis D'!$B$6:$E$13,4,0)</f>
        <v>172.5</v>
      </c>
      <c r="E11" s="1057"/>
      <c r="F11" s="1057"/>
      <c r="G11" s="1057"/>
      <c r="H11" s="1057"/>
      <c r="I11" s="1057" t="s">
        <v>286</v>
      </c>
      <c r="J11" s="1057"/>
      <c r="K11" s="1057"/>
      <c r="L11" s="1057"/>
      <c r="M11" s="1057" t="s">
        <v>286</v>
      </c>
      <c r="N11" s="1057"/>
      <c r="O11" s="1058"/>
    </row>
    <row r="12" spans="1:15" ht="39.950000000000003" customHeight="1">
      <c r="A12" s="1238"/>
      <c r="B12" s="633" t="s">
        <v>289</v>
      </c>
      <c r="C12" s="1422" t="s">
        <v>290</v>
      </c>
      <c r="D12" s="1422"/>
      <c r="E12" s="1019" t="str">
        <f>'Altis D'!F15</f>
        <v>-</v>
      </c>
      <c r="F12" s="1019">
        <f>'Altis D'!G15</f>
        <v>2017.4999999999998</v>
      </c>
      <c r="G12" s="1019">
        <f>'Altis D'!H15</f>
        <v>4508.5</v>
      </c>
      <c r="H12" s="1019">
        <f>'Altis D'!I15</f>
        <v>3857.5</v>
      </c>
      <c r="I12" s="1019">
        <f>'Altis D'!J15</f>
        <v>6058.5</v>
      </c>
      <c r="J12" s="1019">
        <f>'Altis D'!K15</f>
        <v>2017.4999999999998</v>
      </c>
      <c r="K12" s="1019">
        <f>'Altis D'!L15</f>
        <v>6348.5</v>
      </c>
      <c r="L12" s="1019">
        <f>'Altis D'!M15</f>
        <v>2017.4999999999998</v>
      </c>
      <c r="M12" s="1019">
        <f>'Altis D'!N15</f>
        <v>6058.5</v>
      </c>
      <c r="N12" s="1019">
        <f>'Altis D'!O15</f>
        <v>3857.5</v>
      </c>
      <c r="O12" s="1020">
        <f>'Altis D'!P15</f>
        <v>4508.5</v>
      </c>
    </row>
    <row r="13" spans="1:15" ht="39.950000000000003" customHeight="1">
      <c r="A13" s="1238"/>
      <c r="B13" s="1266" t="s">
        <v>657</v>
      </c>
      <c r="C13" s="1268" t="s">
        <v>150</v>
      </c>
      <c r="D13" s="1268"/>
      <c r="E13" s="1021" t="str">
        <f>'Altis D'!F16</f>
        <v>Free</v>
      </c>
      <c r="F13" s="1021" t="str">
        <f>'Altis D'!G16</f>
        <v>Free</v>
      </c>
      <c r="G13" s="1021" t="str">
        <f>'Altis D'!H16</f>
        <v>Free</v>
      </c>
      <c r="H13" s="1021">
        <f>'Altis D'!I16</f>
        <v>2879.2</v>
      </c>
      <c r="I13" s="1021">
        <f>'Altis D'!J16</f>
        <v>3162.3999999999996</v>
      </c>
      <c r="J13" s="1021">
        <f>'Altis D'!K16</f>
        <v>2879.2</v>
      </c>
      <c r="K13" s="1021">
        <f>'Altis D'!L16</f>
        <v>2879.2</v>
      </c>
      <c r="L13" s="1021">
        <f>'Altis D'!M16</f>
        <v>2879.2</v>
      </c>
      <c r="M13" s="1021">
        <f>'Altis D'!N16</f>
        <v>3162.3999999999996</v>
      </c>
      <c r="N13" s="1021">
        <f>'Altis D'!O16</f>
        <v>2879.2</v>
      </c>
      <c r="O13" s="1022">
        <f>'Altis D'!P16</f>
        <v>2879.2</v>
      </c>
    </row>
    <row r="14" spans="1:15" ht="39.950000000000003" customHeight="1">
      <c r="A14" s="1238"/>
      <c r="B14" s="1305"/>
      <c r="C14" s="1269" t="s">
        <v>30</v>
      </c>
      <c r="D14" s="1269"/>
      <c r="E14" s="1023" t="str">
        <f>'Altis D'!F17</f>
        <v>-</v>
      </c>
      <c r="F14" s="1023">
        <f>'Altis D'!G17</f>
        <v>2017.4999999999998</v>
      </c>
      <c r="G14" s="1023">
        <f>'Altis D'!H17</f>
        <v>4508.5</v>
      </c>
      <c r="H14" s="1023">
        <f>'Altis D'!I17</f>
        <v>6736.7</v>
      </c>
      <c r="I14" s="1023">
        <f>'Altis D'!J17</f>
        <v>9220.9</v>
      </c>
      <c r="J14" s="1023">
        <f>'Altis D'!K17</f>
        <v>4896.7</v>
      </c>
      <c r="K14" s="1023">
        <f>'Altis D'!L17</f>
        <v>9227.7000000000007</v>
      </c>
      <c r="L14" s="1023">
        <f>'Altis D'!M17</f>
        <v>4896.7</v>
      </c>
      <c r="M14" s="1023">
        <f>'Altis D'!N17</f>
        <v>9220.9</v>
      </c>
      <c r="N14" s="1023">
        <f>'Altis D'!O17</f>
        <v>6736.7</v>
      </c>
      <c r="O14" s="1024">
        <f>'Altis D'!P17</f>
        <v>7387.7</v>
      </c>
    </row>
    <row r="15" spans="1:15" ht="3.75" customHeight="1">
      <c r="A15" s="1238"/>
      <c r="B15" s="906"/>
      <c r="C15" s="907"/>
      <c r="D15" s="907"/>
      <c r="E15" s="909"/>
      <c r="F15" s="909"/>
      <c r="G15" s="909"/>
      <c r="H15" s="909"/>
      <c r="I15" s="909"/>
      <c r="J15" s="909"/>
      <c r="K15" s="909"/>
      <c r="L15" s="909"/>
      <c r="M15" s="909"/>
      <c r="N15" s="909"/>
      <c r="O15" s="909"/>
    </row>
    <row r="16" spans="1:15" ht="15" customHeight="1">
      <c r="A16" s="1238"/>
      <c r="B16" s="1204" t="str">
        <f>MRP!$A$162</f>
        <v>Price applicable from 1st Oct 2019 [All prices are inclusive of Tax]</v>
      </c>
      <c r="E16" s="276"/>
      <c r="F16" s="1440"/>
      <c r="G16" s="1440"/>
      <c r="H16" s="1440"/>
      <c r="I16" s="1440"/>
      <c r="J16" s="1440"/>
      <c r="K16" s="1440"/>
    </row>
    <row r="17" spans="1:11" ht="15" customHeight="1">
      <c r="A17" s="1238"/>
      <c r="B17" s="901" t="s">
        <v>573</v>
      </c>
      <c r="E17" s="871"/>
    </row>
    <row r="18" spans="1:11" ht="15" customHeight="1">
      <c r="A18" s="1238"/>
      <c r="B18" s="1203" t="s">
        <v>643</v>
      </c>
      <c r="E18" s="871"/>
    </row>
    <row r="19" spans="1:11" ht="15" customHeight="1">
      <c r="A19" s="1238"/>
      <c r="B19" s="1161" t="s">
        <v>623</v>
      </c>
      <c r="E19" s="871"/>
    </row>
    <row r="20" spans="1:11" ht="15.75" customHeight="1">
      <c r="A20" s="1238"/>
      <c r="B20" s="1207" t="s">
        <v>642</v>
      </c>
      <c r="E20" s="871"/>
    </row>
    <row r="21" spans="1:11" ht="15.75" customHeight="1">
      <c r="A21" s="1238"/>
      <c r="B21" s="1143"/>
      <c r="E21" s="871"/>
    </row>
    <row r="22" spans="1:11" ht="15" customHeight="1">
      <c r="A22" s="1238"/>
      <c r="B22" s="269"/>
      <c r="E22" s="871"/>
    </row>
    <row r="23" spans="1:11" ht="15" customHeight="1">
      <c r="A23" s="1238"/>
      <c r="B23" s="269" t="str">
        <f>MRP!A163</f>
        <v>* Terms &amp; Conditions Apply (COM value is for vehicle running up to 1 lakh km)</v>
      </c>
      <c r="E23" s="871"/>
    </row>
    <row r="24" spans="1:11" ht="15" customHeight="1">
      <c r="A24" s="1238"/>
      <c r="B24" s="881" t="s">
        <v>574</v>
      </c>
      <c r="C24" s="884"/>
      <c r="D24" s="881" t="s">
        <v>578</v>
      </c>
      <c r="I24" s="1373"/>
      <c r="J24" s="1373"/>
      <c r="K24" s="1373"/>
    </row>
    <row r="25" spans="1:11">
      <c r="A25" s="1238"/>
      <c r="B25" s="267">
        <f>ROUND(B26,2)</f>
        <v>0.52</v>
      </c>
    </row>
    <row r="26" spans="1:11">
      <c r="B26" s="267">
        <f>'COM Altis Diesel'!P22</f>
        <v>0.52284256000000007</v>
      </c>
      <c r="D26" s="253">
        <v>672.5</v>
      </c>
    </row>
    <row r="27" spans="1:11">
      <c r="C27" s="268" t="s">
        <v>163</v>
      </c>
    </row>
    <row r="28" spans="1:11">
      <c r="C28" s="268" t="s">
        <v>446</v>
      </c>
    </row>
    <row r="29" spans="1:11">
      <c r="C29" s="268" t="s">
        <v>165</v>
      </c>
    </row>
    <row r="30" spans="1:11">
      <c r="C30" s="268" t="s">
        <v>166</v>
      </c>
    </row>
    <row r="31" spans="1:11">
      <c r="B31" s="1380"/>
      <c r="C31" s="268" t="s">
        <v>252</v>
      </c>
    </row>
    <row r="32" spans="1:11">
      <c r="B32" s="1380"/>
      <c r="C32" s="268" t="s">
        <v>167</v>
      </c>
    </row>
    <row r="33" spans="2:3">
      <c r="B33" s="1380"/>
      <c r="C33" s="268" t="s">
        <v>168</v>
      </c>
    </row>
    <row r="34" spans="2:3">
      <c r="C34" s="268" t="s">
        <v>169</v>
      </c>
    </row>
    <row r="35" spans="2:3">
      <c r="C35" s="268" t="s">
        <v>170</v>
      </c>
    </row>
  </sheetData>
  <mergeCells count="13">
    <mergeCell ref="C1:K1"/>
    <mergeCell ref="I24:K24"/>
    <mergeCell ref="F16:K16"/>
    <mergeCell ref="B31:B33"/>
    <mergeCell ref="A2:A25"/>
    <mergeCell ref="B13:B14"/>
    <mergeCell ref="C2:C3"/>
    <mergeCell ref="D2:D3"/>
    <mergeCell ref="C12:D12"/>
    <mergeCell ref="C13:D13"/>
    <mergeCell ref="C14:D14"/>
    <mergeCell ref="B2:B3"/>
    <mergeCell ref="E2:O2"/>
  </mergeCells>
  <pageMargins left="0" right="0" top="0" bottom="0" header="0" footer="0"/>
  <pageSetup paperSize="9" scale="8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O36"/>
  <sheetViews>
    <sheetView view="pageBreakPreview" topLeftCell="A10" zoomScale="85" zoomScaleNormal="100" zoomScaleSheetLayoutView="85" workbookViewId="0">
      <selection activeCell="O8" sqref="O8"/>
    </sheetView>
  </sheetViews>
  <sheetFormatPr defaultColWidth="9.140625" defaultRowHeight="15"/>
  <cols>
    <col min="1" max="1" width="2.7109375" style="251" customWidth="1"/>
    <col min="2" max="2" width="27.5703125" style="269" customWidth="1"/>
    <col min="3" max="4" width="12.7109375" style="253" customWidth="1"/>
    <col min="5" max="11" width="10.7109375" style="254" customWidth="1"/>
    <col min="12" max="15" width="10.7109375" style="251" customWidth="1"/>
    <col min="16" max="16" width="1.28515625" style="251" customWidth="1"/>
    <col min="17" max="16384" width="9.140625" style="251"/>
  </cols>
  <sheetData>
    <row r="1" spans="1:15" ht="39.950000000000003" customHeight="1">
      <c r="B1" s="1153"/>
      <c r="C1" s="1392" t="s">
        <v>645</v>
      </c>
      <c r="D1" s="1392"/>
      <c r="E1" s="1392"/>
      <c r="F1" s="1392"/>
      <c r="G1" s="1392"/>
      <c r="H1" s="1392"/>
      <c r="I1" s="1392"/>
      <c r="J1" s="1392"/>
      <c r="K1" s="249"/>
      <c r="L1" s="1144" t="str">
        <f>'Dlr Category'!D4</f>
        <v>A++</v>
      </c>
      <c r="M1" s="1144" t="s">
        <v>596</v>
      </c>
      <c r="N1" s="897"/>
      <c r="O1" s="898"/>
    </row>
    <row r="2" spans="1:15" ht="35.1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5.1" customHeight="1">
      <c r="A3" s="1238"/>
      <c r="B3" s="1259"/>
      <c r="C3" s="1261"/>
      <c r="D3" s="1261"/>
      <c r="E3" s="1007">
        <v>1000</v>
      </c>
      <c r="F3" s="1007">
        <v>10000</v>
      </c>
      <c r="G3" s="1007">
        <v>20000</v>
      </c>
      <c r="H3" s="1007">
        <v>30000</v>
      </c>
      <c r="I3" s="1007">
        <v>40000</v>
      </c>
      <c r="J3" s="1007">
        <v>50000</v>
      </c>
      <c r="K3" s="1007">
        <v>60000</v>
      </c>
      <c r="L3" s="1007">
        <v>70000</v>
      </c>
      <c r="M3" s="1007">
        <v>80000</v>
      </c>
      <c r="N3" s="1007">
        <v>90000</v>
      </c>
      <c r="O3" s="1008">
        <v>100000</v>
      </c>
    </row>
    <row r="4" spans="1:15" ht="35.1" customHeight="1">
      <c r="A4" s="1238"/>
      <c r="B4" s="1097" t="str">
        <f>VLOOKUP(C27,'Camry ASV50'!$B$6:$E$14,2,0)</f>
        <v>Engine Oil Mineral</v>
      </c>
      <c r="C4" s="1031">
        <f>VLOOKUP(C27,'Camry ASV50'!$B$6:$E$14,3,0)</f>
        <v>4.4000000000000004</v>
      </c>
      <c r="D4" s="1118">
        <f>VLOOKUP(C27,'Camry ASV50'!$B$6:$E$14,4,0)</f>
        <v>325</v>
      </c>
      <c r="E4" s="1054"/>
      <c r="F4" s="1054" t="s">
        <v>286</v>
      </c>
      <c r="G4" s="1054" t="s">
        <v>286</v>
      </c>
      <c r="H4" s="1054" t="s">
        <v>286</v>
      </c>
      <c r="I4" s="1054" t="s">
        <v>286</v>
      </c>
      <c r="J4" s="1054" t="s">
        <v>286</v>
      </c>
      <c r="K4" s="1054" t="s">
        <v>286</v>
      </c>
      <c r="L4" s="1054" t="s">
        <v>286</v>
      </c>
      <c r="M4" s="1054" t="s">
        <v>286</v>
      </c>
      <c r="N4" s="1054" t="s">
        <v>286</v>
      </c>
      <c r="O4" s="1055" t="s">
        <v>286</v>
      </c>
    </row>
    <row r="5" spans="1:15" ht="35.1" customHeight="1">
      <c r="A5" s="1238"/>
      <c r="B5" s="1097" t="str">
        <f>VLOOKUP(C28,'Camry ASV50'!$B$6:$E$14,2,0)</f>
        <v>Engine Oil Filter</v>
      </c>
      <c r="C5" s="1031">
        <f>VLOOKUP(C28,'Camry ASV50'!$B$6:$E$14,3,0)</f>
        <v>1</v>
      </c>
      <c r="D5" s="1098">
        <f>VLOOKUP(C28,'Camry ASV50'!$B$6:$E$14,4,0)</f>
        <v>627</v>
      </c>
      <c r="E5" s="1054"/>
      <c r="F5" s="1054" t="s">
        <v>286</v>
      </c>
      <c r="G5" s="1054" t="s">
        <v>286</v>
      </c>
      <c r="H5" s="1054" t="s">
        <v>286</v>
      </c>
      <c r="I5" s="1054" t="s">
        <v>286</v>
      </c>
      <c r="J5" s="1054" t="s">
        <v>286</v>
      </c>
      <c r="K5" s="1054" t="s">
        <v>286</v>
      </c>
      <c r="L5" s="1054" t="s">
        <v>286</v>
      </c>
      <c r="M5" s="1054" t="s">
        <v>286</v>
      </c>
      <c r="N5" s="1054" t="s">
        <v>286</v>
      </c>
      <c r="O5" s="1055" t="s">
        <v>286</v>
      </c>
    </row>
    <row r="6" spans="1:15" ht="35.1" customHeight="1">
      <c r="A6" s="1238"/>
      <c r="B6" s="1097" t="str">
        <f>VLOOKUP(C29,'Camry ASV50'!$B$6:$E$14,2,0)</f>
        <v>Gasket Engine Oil Drain Plug</v>
      </c>
      <c r="C6" s="1031">
        <f>VLOOKUP(C29,'Camry ASV50'!$B$6:$E$14,3,0)</f>
        <v>1</v>
      </c>
      <c r="D6" s="1098">
        <f>VLOOKUP(C29,'Camry ASV50'!$B$6:$E$14,4,0)</f>
        <v>63</v>
      </c>
      <c r="E6" s="1054"/>
      <c r="F6" s="1054" t="s">
        <v>286</v>
      </c>
      <c r="G6" s="1054" t="s">
        <v>286</v>
      </c>
      <c r="H6" s="1054" t="s">
        <v>286</v>
      </c>
      <c r="I6" s="1054" t="s">
        <v>286</v>
      </c>
      <c r="J6" s="1054" t="s">
        <v>286</v>
      </c>
      <c r="K6" s="1054" t="s">
        <v>286</v>
      </c>
      <c r="L6" s="1054" t="s">
        <v>286</v>
      </c>
      <c r="M6" s="1054" t="s">
        <v>286</v>
      </c>
      <c r="N6" s="1054" t="s">
        <v>286</v>
      </c>
      <c r="O6" s="1055" t="s">
        <v>286</v>
      </c>
    </row>
    <row r="7" spans="1:15" ht="35.1" customHeight="1">
      <c r="A7" s="1238"/>
      <c r="B7" s="1097" t="str">
        <f>VLOOKUP(C30,'Camry ASV50'!$B$6:$E$14,2,0)</f>
        <v>Spark Plug</v>
      </c>
      <c r="C7" s="1031">
        <f>VLOOKUP(C30,'Camry ASV50'!$B$6:$E$14,3,0)</f>
        <v>4</v>
      </c>
      <c r="D7" s="1098">
        <f>VLOOKUP(C30,'Camry ASV50'!$B$6:$E$14,4,0)</f>
        <v>1469.5</v>
      </c>
      <c r="E7" s="1054"/>
      <c r="F7" s="1054"/>
      <c r="G7" s="1054"/>
      <c r="H7" s="1054"/>
      <c r="I7" s="1054"/>
      <c r="J7" s="1054"/>
      <c r="K7" s="1054"/>
      <c r="L7" s="1054"/>
      <c r="M7" s="1054"/>
      <c r="N7" s="1054"/>
      <c r="O7" s="1055" t="s">
        <v>286</v>
      </c>
    </row>
    <row r="8" spans="1:15" ht="35.1" customHeight="1">
      <c r="A8" s="1238"/>
      <c r="B8" s="1097" t="str">
        <f>VLOOKUP(C31,'Camry ASV50'!$B$6:$E$14,2,0)</f>
        <v>Pump assy, Fuel w/filter</v>
      </c>
      <c r="C8" s="1031">
        <f>VLOOKUP(C31,'Camry ASV50'!$B$6:$E$14,3,0)</f>
        <v>1</v>
      </c>
      <c r="D8" s="1098">
        <f>VLOOKUP(C31,'Camry ASV50'!$B$6:$E$14,4,0)</f>
        <v>18062.5</v>
      </c>
      <c r="E8" s="1054"/>
      <c r="F8" s="1054"/>
      <c r="G8" s="1054"/>
      <c r="H8" s="1054"/>
      <c r="I8" s="1054"/>
      <c r="J8" s="1054"/>
      <c r="K8" s="1054"/>
      <c r="L8" s="1054"/>
      <c r="M8" s="1054" t="s">
        <v>286</v>
      </c>
      <c r="N8" s="1054"/>
      <c r="O8" s="1055"/>
    </row>
    <row r="9" spans="1:15" ht="35.1" customHeight="1">
      <c r="A9" s="1238"/>
      <c r="B9" s="1097" t="str">
        <f>VLOOKUP(C32,'Camry ASV50'!$B$6:$E$14,2,0)</f>
        <v>Air Cleaner Filter</v>
      </c>
      <c r="C9" s="1031">
        <f>VLOOKUP(C32,'Camry ASV50'!$B$6:$E$14,3,0)</f>
        <v>1</v>
      </c>
      <c r="D9" s="1098">
        <f>VLOOKUP(C32,'Camry ASV50'!$B$6:$E$14,4,0)</f>
        <v>1466</v>
      </c>
      <c r="E9" s="1054"/>
      <c r="F9" s="1054"/>
      <c r="G9" s="1054" t="s">
        <v>576</v>
      </c>
      <c r="H9" s="1054"/>
      <c r="I9" s="1054" t="s">
        <v>286</v>
      </c>
      <c r="J9" s="1054"/>
      <c r="K9" s="1054" t="s">
        <v>576</v>
      </c>
      <c r="L9" s="1054"/>
      <c r="M9" s="1054" t="s">
        <v>286</v>
      </c>
      <c r="N9" s="1054"/>
      <c r="O9" s="1055" t="s">
        <v>576</v>
      </c>
    </row>
    <row r="10" spans="1:15" ht="35.1" customHeight="1">
      <c r="A10" s="1238"/>
      <c r="B10" s="1097" t="str">
        <f>VLOOKUP(C33,'Camry ASV50'!$B$6:$E$14,2,0)</f>
        <v>Super Long Life Coolant</v>
      </c>
      <c r="C10" s="1031">
        <f>VLOOKUP(C33,'Camry ASV50'!$B$6:$E$14,3,0)</f>
        <v>7.2</v>
      </c>
      <c r="D10" s="1098">
        <f>VLOOKUP(C33,'Camry ASV50'!$B$6:$E$14,4,0)</f>
        <v>301</v>
      </c>
      <c r="E10" s="1054"/>
      <c r="F10" s="1054"/>
      <c r="G10" s="1054"/>
      <c r="H10" s="1054"/>
      <c r="I10" s="1054" t="s">
        <v>576</v>
      </c>
      <c r="J10" s="1054"/>
      <c r="K10" s="1054"/>
      <c r="L10" s="1054"/>
      <c r="M10" s="1054" t="s">
        <v>576</v>
      </c>
      <c r="N10" s="1054"/>
      <c r="O10" s="1055"/>
    </row>
    <row r="11" spans="1:15" ht="35.1" customHeight="1">
      <c r="A11" s="1238"/>
      <c r="B11" s="1097" t="str">
        <f>VLOOKUP(C34,'Camry ASV50'!$B$6:$E$14,2,0)</f>
        <v>Brake Fluid (250 ml)</v>
      </c>
      <c r="C11" s="1031">
        <f>VLOOKUP(C34,'Camry ASV50'!$B$6:$E$14,3,0)</f>
        <v>2</v>
      </c>
      <c r="D11" s="1098">
        <f>VLOOKUP(C34,'Camry ASV50'!$B$6:$E$14,4,0)</f>
        <v>172.5</v>
      </c>
      <c r="E11" s="1054"/>
      <c r="F11" s="1054"/>
      <c r="G11" s="1054"/>
      <c r="H11" s="1054"/>
      <c r="I11" s="1054" t="s">
        <v>286</v>
      </c>
      <c r="J11" s="1054"/>
      <c r="K11" s="1054"/>
      <c r="L11" s="1054"/>
      <c r="M11" s="1054" t="s">
        <v>286</v>
      </c>
      <c r="N11" s="1054"/>
      <c r="O11" s="1055"/>
    </row>
    <row r="12" spans="1:15" ht="35.1" customHeight="1">
      <c r="A12" s="1238"/>
      <c r="B12" s="1102" t="str">
        <f>VLOOKUP(C35,'Camry ASV50'!$B$6:$E$14,2,0)</f>
        <v>Air Conditioning Filter</v>
      </c>
      <c r="C12" s="1036">
        <f>VLOOKUP(C35,'Camry ASV50'!$B$6:$E$14,3,0)</f>
        <v>1</v>
      </c>
      <c r="D12" s="1103">
        <f>VLOOKUP(C35,'Camry ASV50'!$B$6:$E$14,4,0)</f>
        <v>3734</v>
      </c>
      <c r="E12" s="1057"/>
      <c r="F12" s="1057"/>
      <c r="G12" s="1057" t="s">
        <v>286</v>
      </c>
      <c r="H12" s="1057"/>
      <c r="I12" s="1057" t="s">
        <v>286</v>
      </c>
      <c r="J12" s="1057"/>
      <c r="K12" s="1057" t="s">
        <v>286</v>
      </c>
      <c r="L12" s="1057"/>
      <c r="M12" s="1057" t="s">
        <v>286</v>
      </c>
      <c r="N12" s="1057"/>
      <c r="O12" s="1058" t="s">
        <v>286</v>
      </c>
    </row>
    <row r="13" spans="1:15" ht="35.1" customHeight="1">
      <c r="A13" s="1238"/>
      <c r="B13" s="633" t="s">
        <v>289</v>
      </c>
      <c r="C13" s="1422" t="s">
        <v>290</v>
      </c>
      <c r="D13" s="1422"/>
      <c r="E13" s="1019" t="str">
        <f>'Camry ASV50'!F16</f>
        <v>-</v>
      </c>
      <c r="F13" s="1019">
        <f>'Camry ASV50'!G16</f>
        <v>2120</v>
      </c>
      <c r="G13" s="1019">
        <f>'Camry ASV50'!H16</f>
        <v>5854</v>
      </c>
      <c r="H13" s="1019">
        <f>'Camry ASV50'!I16</f>
        <v>2120</v>
      </c>
      <c r="I13" s="1019">
        <f>'Camry ASV50'!J16</f>
        <v>7665</v>
      </c>
      <c r="J13" s="1019">
        <f>'Camry ASV50'!K16</f>
        <v>2120</v>
      </c>
      <c r="K13" s="1019">
        <f>'Camry ASV50'!L16</f>
        <v>5854</v>
      </c>
      <c r="L13" s="1019">
        <f>'Camry ASV50'!M16</f>
        <v>2120</v>
      </c>
      <c r="M13" s="1019">
        <f>'Camry ASV50'!N16</f>
        <v>25727.5</v>
      </c>
      <c r="N13" s="1019">
        <f>'Camry ASV50'!O16</f>
        <v>2120</v>
      </c>
      <c r="O13" s="1020">
        <f>'Camry ASV50'!P16</f>
        <v>11732</v>
      </c>
    </row>
    <row r="14" spans="1:15" ht="35.1" customHeight="1">
      <c r="A14" s="1238"/>
      <c r="B14" s="1266" t="s">
        <v>640</v>
      </c>
      <c r="C14" s="1268" t="s">
        <v>150</v>
      </c>
      <c r="D14" s="1268"/>
      <c r="E14" s="1021" t="str">
        <f>'Camry ASV50'!F17</f>
        <v>Free</v>
      </c>
      <c r="F14" s="1021" t="str">
        <f>'Camry ASV50'!G17</f>
        <v>Free</v>
      </c>
      <c r="G14" s="1021" t="str">
        <f>'Camry ASV50'!H17</f>
        <v>Free</v>
      </c>
      <c r="H14" s="1021">
        <f>'Camry ASV50'!I17</f>
        <v>3221.3999999999996</v>
      </c>
      <c r="I14" s="1021">
        <f>'Camry ASV50'!J17</f>
        <v>3486.8999999999996</v>
      </c>
      <c r="J14" s="1021">
        <f>'Camry ASV50'!K17</f>
        <v>3221.3999999999996</v>
      </c>
      <c r="K14" s="1021">
        <f>'Camry ASV50'!L17</f>
        <v>3221.3999999999996</v>
      </c>
      <c r="L14" s="1021">
        <f>'Camry ASV50'!M17</f>
        <v>3221.3999999999996</v>
      </c>
      <c r="M14" s="1021">
        <f>'Camry ASV50'!N17</f>
        <v>3486.8999999999996</v>
      </c>
      <c r="N14" s="1021">
        <f>'Camry ASV50'!O17</f>
        <v>3221.3999999999996</v>
      </c>
      <c r="O14" s="1022">
        <f>'Camry ASV50'!P17</f>
        <v>3221.3999999999996</v>
      </c>
    </row>
    <row r="15" spans="1:15" ht="29.25" customHeight="1">
      <c r="A15" s="1238"/>
      <c r="B15" s="1305"/>
      <c r="C15" s="1269" t="s">
        <v>30</v>
      </c>
      <c r="D15" s="1269"/>
      <c r="E15" s="1023" t="str">
        <f>'Camry ASV50'!F18</f>
        <v>-</v>
      </c>
      <c r="F15" s="1023">
        <f>'Camry ASV50'!G18</f>
        <v>2120</v>
      </c>
      <c r="G15" s="1023">
        <f>'Camry ASV50'!H18</f>
        <v>5854</v>
      </c>
      <c r="H15" s="1023">
        <f>'Camry ASV50'!I18</f>
        <v>5341.4</v>
      </c>
      <c r="I15" s="1023">
        <f>'Camry ASV50'!J18</f>
        <v>11151.9</v>
      </c>
      <c r="J15" s="1023">
        <f>'Camry ASV50'!K18</f>
        <v>5341.4</v>
      </c>
      <c r="K15" s="1023">
        <f>'Camry ASV50'!L18</f>
        <v>9075.4</v>
      </c>
      <c r="L15" s="1023">
        <f>'Camry ASV50'!M18</f>
        <v>5341.4</v>
      </c>
      <c r="M15" s="1023">
        <f>'Camry ASV50'!N18</f>
        <v>29214.400000000001</v>
      </c>
      <c r="N15" s="1023">
        <f>'Camry ASV50'!O18</f>
        <v>5341.4</v>
      </c>
      <c r="O15" s="1024">
        <f>'Camry ASV50'!P18</f>
        <v>14953.4</v>
      </c>
    </row>
    <row r="16" spans="1:15" ht="15" customHeight="1">
      <c r="A16" s="1238"/>
      <c r="B16" s="1204" t="str">
        <f>MRP!$A$162</f>
        <v>Price applicable from 1st Oct 2019 [All prices are inclusive of Tax]</v>
      </c>
      <c r="F16" s="251"/>
      <c r="G16" s="864"/>
      <c r="H16" s="864"/>
      <c r="I16" s="274"/>
      <c r="J16" s="274"/>
      <c r="K16" s="274"/>
    </row>
    <row r="17" spans="1:11" ht="15" customHeight="1">
      <c r="A17" s="1238"/>
      <c r="B17" s="901" t="s">
        <v>573</v>
      </c>
      <c r="F17" s="251"/>
      <c r="G17" s="864"/>
      <c r="H17" s="864"/>
      <c r="I17" s="274"/>
      <c r="J17" s="274"/>
      <c r="K17" s="274"/>
    </row>
    <row r="18" spans="1:11" ht="15" customHeight="1">
      <c r="A18" s="1238"/>
      <c r="B18" s="1203" t="s">
        <v>643</v>
      </c>
      <c r="F18" s="251"/>
      <c r="G18" s="864"/>
      <c r="H18" s="864"/>
      <c r="I18" s="274"/>
      <c r="J18" s="274"/>
      <c r="K18" s="274"/>
    </row>
    <row r="19" spans="1:11" ht="15" customHeight="1">
      <c r="A19" s="1238"/>
      <c r="B19" s="1161" t="s">
        <v>623</v>
      </c>
      <c r="F19" s="251"/>
      <c r="G19" s="864"/>
      <c r="H19" s="864"/>
      <c r="I19" s="274"/>
      <c r="J19" s="274"/>
      <c r="K19" s="274"/>
    </row>
    <row r="20" spans="1:11" ht="15" customHeight="1">
      <c r="A20" s="1238"/>
      <c r="B20" s="1207" t="s">
        <v>642</v>
      </c>
      <c r="F20" s="251"/>
      <c r="G20" s="864"/>
      <c r="H20" s="864"/>
      <c r="I20" s="274"/>
      <c r="J20" s="274"/>
      <c r="K20" s="274"/>
    </row>
    <row r="21" spans="1:11" ht="15" customHeight="1">
      <c r="A21" s="1238"/>
      <c r="B21" s="1143"/>
      <c r="F21" s="251"/>
      <c r="G21" s="864"/>
      <c r="H21" s="864"/>
      <c r="I21" s="274"/>
      <c r="J21" s="274"/>
      <c r="K21" s="274"/>
    </row>
    <row r="22" spans="1:11" ht="15" customHeight="1">
      <c r="A22" s="1238"/>
      <c r="F22" s="251"/>
      <c r="G22" s="864"/>
      <c r="H22" s="864"/>
      <c r="I22" s="274"/>
      <c r="J22" s="274"/>
      <c r="K22" s="274"/>
    </row>
    <row r="23" spans="1:11" ht="15" customHeight="1">
      <c r="A23" s="1238"/>
      <c r="B23" s="269" t="str">
        <f>MRP!A163</f>
        <v>* Terms &amp; Conditions Apply (COM value is for vehicle running up to 1 lakh km)</v>
      </c>
      <c r="F23" s="251"/>
      <c r="G23" s="864"/>
      <c r="H23" s="864"/>
      <c r="I23" s="274"/>
      <c r="J23" s="274"/>
      <c r="K23" s="274"/>
    </row>
    <row r="24" spans="1:11">
      <c r="A24" s="1238"/>
      <c r="B24" s="881" t="s">
        <v>574</v>
      </c>
      <c r="C24" s="884"/>
      <c r="D24" s="881" t="s">
        <v>578</v>
      </c>
      <c r="J24" s="1256"/>
      <c r="K24" s="1256"/>
    </row>
    <row r="25" spans="1:11">
      <c r="B25" s="634" t="e">
        <f>ROUND(B26,2)</f>
        <v>#N/A</v>
      </c>
      <c r="D25" s="253">
        <v>672.5</v>
      </c>
    </row>
    <row r="26" spans="1:11">
      <c r="B26" s="634" t="e">
        <f>'COM Camry-ASV50 (P)'!P22</f>
        <v>#N/A</v>
      </c>
    </row>
    <row r="27" spans="1:11">
      <c r="C27" s="268" t="s">
        <v>163</v>
      </c>
    </row>
    <row r="28" spans="1:11">
      <c r="C28" s="268" t="s">
        <v>446</v>
      </c>
    </row>
    <row r="29" spans="1:11">
      <c r="C29" s="268" t="s">
        <v>263</v>
      </c>
    </row>
    <row r="30" spans="1:11">
      <c r="B30" s="1257"/>
      <c r="C30" s="268" t="s">
        <v>214</v>
      </c>
    </row>
    <row r="31" spans="1:11">
      <c r="B31" s="1257"/>
      <c r="C31" s="268" t="s">
        <v>581</v>
      </c>
    </row>
    <row r="32" spans="1:11">
      <c r="B32" s="1257"/>
      <c r="C32" s="268" t="s">
        <v>215</v>
      </c>
    </row>
    <row r="33" spans="3:3">
      <c r="C33" s="268" t="s">
        <v>168</v>
      </c>
    </row>
    <row r="34" spans="3:3">
      <c r="C34" s="268" t="s">
        <v>169</v>
      </c>
    </row>
    <row r="35" spans="3:3">
      <c r="C35" s="268" t="s">
        <v>254</v>
      </c>
    </row>
    <row r="36" spans="3:3">
      <c r="C36" s="268" t="s">
        <v>170</v>
      </c>
    </row>
  </sheetData>
  <mergeCells count="12">
    <mergeCell ref="C1:J1"/>
    <mergeCell ref="J24:K24"/>
    <mergeCell ref="B30:B32"/>
    <mergeCell ref="A2:A24"/>
    <mergeCell ref="B14:B15"/>
    <mergeCell ref="C2:C3"/>
    <mergeCell ref="D2:D3"/>
    <mergeCell ref="C13:D13"/>
    <mergeCell ref="C14:D14"/>
    <mergeCell ref="C15:D15"/>
    <mergeCell ref="B2:B3"/>
    <mergeCell ref="E2:O2"/>
  </mergeCells>
  <printOptions horizontalCentered="1" verticalCentered="1"/>
  <pageMargins left="0" right="0" top="0" bottom="0" header="0" footer="0"/>
  <pageSetup paperSize="9" scale="84" orientation="landscape" r:id="rId1"/>
  <rowBreaks count="1" manualBreakCount="1">
    <brk id="23" max="16383" man="1"/>
  </rowBreaks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M33"/>
  <sheetViews>
    <sheetView view="pageBreakPreview" topLeftCell="A4" zoomScale="85" zoomScaleSheetLayoutView="85" workbookViewId="0">
      <selection activeCell="C10" sqref="C10"/>
    </sheetView>
  </sheetViews>
  <sheetFormatPr defaultColWidth="9.140625" defaultRowHeight="15"/>
  <cols>
    <col min="1" max="1" width="2.7109375" style="251" customWidth="1"/>
    <col min="2" max="2" width="28.85546875" style="253" customWidth="1"/>
    <col min="3" max="4" width="13.42578125" style="253" customWidth="1"/>
    <col min="5" max="7" width="9.28515625" style="254" customWidth="1"/>
    <col min="8" max="9" width="10.28515625" style="254" bestFit="1" customWidth="1"/>
    <col min="10" max="10" width="9.28515625" style="254" bestFit="1" customWidth="1"/>
    <col min="11" max="11" width="10" style="254" customWidth="1"/>
    <col min="12" max="12" width="10" style="254" bestFit="1" customWidth="1"/>
    <col min="13" max="16384" width="9.140625" style="251"/>
  </cols>
  <sheetData>
    <row r="1" spans="1:13" ht="30" customHeight="1">
      <c r="B1" s="1441" t="str">
        <f>M1</f>
        <v>A++</v>
      </c>
      <c r="C1" s="1441"/>
      <c r="D1" s="1441"/>
      <c r="E1" s="1441"/>
      <c r="F1" s="1441"/>
      <c r="G1" s="1441"/>
      <c r="H1" s="1441"/>
      <c r="I1" s="1441"/>
      <c r="J1" s="1441"/>
      <c r="K1" s="1441"/>
      <c r="L1" s="1441"/>
      <c r="M1" s="251" t="str">
        <f>'Dlr Category'!C4</f>
        <v>A++</v>
      </c>
    </row>
    <row r="2" spans="1:13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49"/>
      <c r="L2" s="250"/>
    </row>
    <row r="3" spans="1:13" ht="54.95" customHeight="1" thickBot="1">
      <c r="A3" s="1238"/>
      <c r="B3" s="252"/>
      <c r="L3" s="255"/>
    </row>
    <row r="4" spans="1:13" ht="26.25" customHeight="1">
      <c r="A4" s="1238"/>
      <c r="B4" s="459" t="s">
        <v>526</v>
      </c>
      <c r="C4" s="1444" t="s">
        <v>279</v>
      </c>
      <c r="D4" s="1444" t="s">
        <v>280</v>
      </c>
      <c r="E4" s="1444" t="s">
        <v>292</v>
      </c>
      <c r="F4" s="1444"/>
      <c r="G4" s="1444"/>
      <c r="H4" s="1444"/>
      <c r="I4" s="1444"/>
      <c r="J4" s="1444"/>
      <c r="K4" s="1444"/>
      <c r="L4" s="1446"/>
    </row>
    <row r="5" spans="1:13" ht="31.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274</v>
      </c>
      <c r="H5" s="455" t="s">
        <v>275</v>
      </c>
      <c r="I5" s="455" t="s">
        <v>297</v>
      </c>
      <c r="J5" s="455" t="s">
        <v>276</v>
      </c>
      <c r="K5" s="455" t="s">
        <v>277</v>
      </c>
      <c r="L5" s="456" t="s">
        <v>296</v>
      </c>
    </row>
    <row r="6" spans="1:13" ht="28.5" customHeight="1">
      <c r="A6" s="1238"/>
      <c r="B6" s="437" t="str">
        <f>VLOOKUP(C24,'Altis-MMC-P'!$B$6:$E$15,2,0)</f>
        <v>Engine Oil (1 Litre)</v>
      </c>
      <c r="C6" s="258">
        <f>VLOOKUP(C24,'Altis-MMC-P'!$B$6:$E$15,3,0)</f>
        <v>4.2</v>
      </c>
      <c r="D6" s="481">
        <f>VLOOKUP(C24,'Altis-MMC-P'!$B$6:$E$15,4,0)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59" t="s">
        <v>286</v>
      </c>
      <c r="L6" s="260" t="s">
        <v>286</v>
      </c>
    </row>
    <row r="7" spans="1:13" ht="28.5" customHeight="1">
      <c r="A7" s="1238"/>
      <c r="B7" s="437" t="str">
        <f>VLOOKUP(C25,'Altis-MMC-P'!$B$6:$E$15,2,0)</f>
        <v>Engine Oil Filter</v>
      </c>
      <c r="C7" s="258">
        <f>VLOOKUP(C25,'Altis-MMC-P'!$B$6:$E$15,3,0)</f>
        <v>1</v>
      </c>
      <c r="D7" s="481">
        <f>VLOOKUP(C25,'Altis-MMC-P'!$B$6:$E$15,4,0)</f>
        <v>525.5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59" t="s">
        <v>286</v>
      </c>
      <c r="L7" s="260" t="s">
        <v>286</v>
      </c>
    </row>
    <row r="8" spans="1:13" ht="28.5" customHeight="1">
      <c r="A8" s="1238"/>
      <c r="B8" s="437" t="str">
        <f>VLOOKUP(C26,'Altis-MMC-P'!$B$6:$E$15,2,0)</f>
        <v>Gasket Engine Oil Drain Plug</v>
      </c>
      <c r="C8" s="258">
        <f>VLOOKUP(C26,'Altis-MMC-P'!$B$6:$E$15,3,0)</f>
        <v>1</v>
      </c>
      <c r="D8" s="481">
        <f>VLOOKUP(C26,'Altis-MMC-P'!$B$6:$E$15,4,0)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59" t="s">
        <v>286</v>
      </c>
      <c r="L8" s="260" t="s">
        <v>286</v>
      </c>
    </row>
    <row r="9" spans="1:13" ht="28.5" customHeight="1">
      <c r="A9" s="1238"/>
      <c r="B9" s="437" t="str">
        <f>VLOOKUP(C27,'Altis-MMC-P'!$B$6:$E$15,2,0)</f>
        <v>Spark Plugs</v>
      </c>
      <c r="C9" s="258">
        <f>VLOOKUP(C27,'Altis-MMC-P'!$B$6:$E$15,3,0)</f>
        <v>4</v>
      </c>
      <c r="D9" s="481">
        <f>VLOOKUP(C27,'Altis-MMC-P'!$B$6:$E$15,4,0)</f>
        <v>1614.5</v>
      </c>
      <c r="E9" s="259"/>
      <c r="F9" s="259"/>
      <c r="G9" s="259"/>
      <c r="H9" s="259"/>
      <c r="I9" s="259"/>
      <c r="J9" s="259"/>
      <c r="K9" s="259"/>
      <c r="L9" s="260" t="s">
        <v>286</v>
      </c>
    </row>
    <row r="10" spans="1:13" ht="28.5" customHeight="1">
      <c r="A10" s="1238"/>
      <c r="B10" s="437" t="str">
        <f>VLOOKUP(C28,'Altis-MMC-P'!$B$6:$E$15,2,0)</f>
        <v>Fuel Filter</v>
      </c>
      <c r="C10" s="258">
        <f>VLOOKUP(C28,'Altis-MMC-P'!$B$6:$E$15,3,0)</f>
        <v>1</v>
      </c>
      <c r="D10" s="481">
        <f>VLOOKUP(C28,'Altis-MMC-P'!$B$6:$E$15,4,0)</f>
        <v>3571.5</v>
      </c>
      <c r="E10" s="259"/>
      <c r="F10" s="259"/>
      <c r="G10" s="259"/>
      <c r="H10" s="259" t="s">
        <v>286</v>
      </c>
      <c r="I10" s="259"/>
      <c r="J10" s="259"/>
      <c r="K10" s="259" t="s">
        <v>286</v>
      </c>
      <c r="L10" s="260"/>
    </row>
    <row r="11" spans="1:13" ht="28.5" customHeight="1">
      <c r="A11" s="1238"/>
      <c r="B11" s="437" t="str">
        <f>VLOOKUP(C29,'Altis-MMC-P'!$B$6:$E$15,2,0)</f>
        <v>Air Cleaner Filter</v>
      </c>
      <c r="C11" s="258">
        <f>VLOOKUP(C29,'Altis-MMC-P'!$B$6:$E$15,3,0)</f>
        <v>1</v>
      </c>
      <c r="D11" s="481">
        <f>VLOOKUP(C29,'Altis-MMC-P'!$B$6:$E$15,4,0)</f>
        <v>956</v>
      </c>
      <c r="E11" s="259"/>
      <c r="F11" s="259"/>
      <c r="G11" s="259" t="s">
        <v>286</v>
      </c>
      <c r="H11" s="259" t="s">
        <v>286</v>
      </c>
      <c r="I11" s="259"/>
      <c r="J11" s="259" t="s">
        <v>286</v>
      </c>
      <c r="K11" s="259" t="s">
        <v>286</v>
      </c>
      <c r="L11" s="260" t="s">
        <v>286</v>
      </c>
    </row>
    <row r="12" spans="1:13" ht="28.5" customHeight="1">
      <c r="A12" s="1238"/>
      <c r="B12" s="437" t="str">
        <f>VLOOKUP(C30,'Altis-MMC-P'!$B$6:$E$15,2,0)</f>
        <v>Air Conditioning Filter</v>
      </c>
      <c r="C12" s="258">
        <f>VLOOKUP(C30,'Altis-MMC-P'!$B$6:$E$15,3,0)</f>
        <v>1</v>
      </c>
      <c r="D12" s="481">
        <f>VLOOKUP(C30,'Altis-MMC-P'!$B$6:$E$15,4,0)</f>
        <v>1840</v>
      </c>
      <c r="E12" s="259"/>
      <c r="F12" s="259" t="s">
        <v>286</v>
      </c>
      <c r="G12" s="259"/>
      <c r="H12" s="259"/>
      <c r="I12" s="259"/>
      <c r="J12" s="259" t="s">
        <v>286</v>
      </c>
      <c r="K12" s="741" t="s">
        <v>286</v>
      </c>
      <c r="L12" s="742" t="s">
        <v>286</v>
      </c>
    </row>
    <row r="13" spans="1:13" ht="28.5" customHeight="1">
      <c r="A13" s="1238"/>
      <c r="B13" s="437" t="str">
        <f>VLOOKUP(C31,'Altis-MMC-P'!$B$6:$E$15,2,0)</f>
        <v>Super Long Life Coolant</v>
      </c>
      <c r="C13" s="258">
        <f>VLOOKUP(C31,'Altis-MMC-P'!$B$6:$E$15,3,0)</f>
        <v>5.5</v>
      </c>
      <c r="D13" s="481">
        <f>VLOOKUP(C31,'Altis-MMC-P'!$B$6:$E$15,4,0)</f>
        <v>301</v>
      </c>
      <c r="E13" s="259"/>
      <c r="F13" s="259"/>
      <c r="G13" s="259"/>
      <c r="H13" s="259"/>
      <c r="I13" s="259"/>
      <c r="J13" s="259"/>
      <c r="K13" s="259" t="s">
        <v>286</v>
      </c>
      <c r="L13" s="260"/>
    </row>
    <row r="14" spans="1:13" ht="28.5" customHeight="1">
      <c r="A14" s="1238"/>
      <c r="B14" s="437" t="str">
        <f>VLOOKUP(C32,'Altis-MMC-P'!$B$6:$E$15,2,0)</f>
        <v>Brake Fluid (250 ml)</v>
      </c>
      <c r="C14" s="258">
        <f>VLOOKUP(C32,'Altis-MMC-P'!$B$6:$E$15,3,0)</f>
        <v>1</v>
      </c>
      <c r="D14" s="481">
        <f>VLOOKUP(C32,'Altis-MMC-P'!$B$6:$E$15,4,0)</f>
        <v>172.5</v>
      </c>
      <c r="E14" s="259"/>
      <c r="F14" s="259"/>
      <c r="G14" s="259" t="s">
        <v>286</v>
      </c>
      <c r="H14" s="259" t="s">
        <v>286</v>
      </c>
      <c r="I14" s="259"/>
      <c r="J14" s="259" t="s">
        <v>286</v>
      </c>
      <c r="K14" s="259" t="s">
        <v>286</v>
      </c>
      <c r="L14" s="260" t="s">
        <v>286</v>
      </c>
    </row>
    <row r="15" spans="1:13" ht="28.5" customHeight="1">
      <c r="A15" s="1238"/>
      <c r="B15" s="437" t="str">
        <f>VLOOKUP(C33,'Altis-MMC-P'!$B$6:$E$15,2,0)</f>
        <v>Windshield Washer Fluid (75 ml)</v>
      </c>
      <c r="C15" s="258">
        <f>VLOOKUP(C33,'Altis-MMC-P'!$B$6:$E$15,3,0)</f>
        <v>2</v>
      </c>
      <c r="D15" s="481">
        <f>VLOOKUP(C33,'Altis-MMC-P'!$B$6:$E$15,4,0)</f>
        <v>35.5</v>
      </c>
      <c r="E15" s="259" t="s">
        <v>286</v>
      </c>
      <c r="F15" s="259" t="s">
        <v>286</v>
      </c>
      <c r="G15" s="259" t="s">
        <v>286</v>
      </c>
      <c r="H15" s="259" t="s">
        <v>286</v>
      </c>
      <c r="I15" s="259" t="s">
        <v>286</v>
      </c>
      <c r="J15" s="259" t="s">
        <v>286</v>
      </c>
      <c r="K15" s="259" t="s">
        <v>286</v>
      </c>
      <c r="L15" s="260" t="s">
        <v>286</v>
      </c>
    </row>
    <row r="16" spans="1:13" ht="21" customHeight="1">
      <c r="A16" s="1238"/>
      <c r="B16" s="270" t="s">
        <v>289</v>
      </c>
      <c r="C16" s="1447" t="s">
        <v>290</v>
      </c>
      <c r="D16" s="1447"/>
      <c r="E16" s="457">
        <f>HLOOKUP(E5,'Altis-MMC-P'!F4:F18,14,0)</f>
        <v>2019.5</v>
      </c>
      <c r="F16" s="457">
        <f>HLOOKUP(F5,'Altis-MMC-P'!G4:G18,14,0)</f>
        <v>3859.5</v>
      </c>
      <c r="G16" s="457">
        <f>HLOOKUP(G5,'Altis-MMC-P'!I4:I18,14,0)</f>
        <v>4988</v>
      </c>
      <c r="H16" s="457">
        <f>HLOOKUP(H5,'Altis-MMC-P'!J4:J18,14,0)</f>
        <v>8559.5</v>
      </c>
      <c r="I16" s="457">
        <f>HLOOKUP(I5,'Altis-MMC-P'!K4:K18,14,0)</f>
        <v>10317.5</v>
      </c>
      <c r="J16" s="457">
        <f>HLOOKUP(J5,'Altis-MMC-P'!L4:L18,14,0)</f>
        <v>4988</v>
      </c>
      <c r="K16" s="457">
        <f>HLOOKUP(K5,'Altis-MMC-P'!M4:M18,14,0)</f>
        <v>10215</v>
      </c>
      <c r="L16" s="458">
        <f>HLOOKUP(L5,'Altis-MMC-P'!N4:N18,14,0)</f>
        <v>11446</v>
      </c>
    </row>
    <row r="17" spans="1:12" ht="21" customHeight="1">
      <c r="A17" s="1238"/>
      <c r="B17" s="1246" t="s">
        <v>507</v>
      </c>
      <c r="C17" s="1447" t="s">
        <v>150</v>
      </c>
      <c r="D17" s="1447"/>
      <c r="E17" s="457">
        <f>HLOOKUP(E5,'Altis-MMC-P'!F4:F18,15,0)</f>
        <v>2879.2</v>
      </c>
      <c r="F17" s="457">
        <f>HLOOKUP(F5,'Altis-MMC-P'!G4:G18,15,0)</f>
        <v>2879.2</v>
      </c>
      <c r="G17" s="457">
        <f>HLOOKUP(G5,'Altis-MMC-P'!I4:I18,15,0)</f>
        <v>3162.3999999999996</v>
      </c>
      <c r="H17" s="457">
        <f>HLOOKUP(H5,'Altis-MMC-P'!J4:J18,15,0)</f>
        <v>3162.3999999999996</v>
      </c>
      <c r="I17" s="457">
        <f>HLOOKUP(I5,'Altis-MMC-P'!K4:K18,15,0)</f>
        <v>2879.2</v>
      </c>
      <c r="J17" s="457">
        <f>HLOOKUP(J5,'Altis-MMC-P'!L4:L18,15,0)</f>
        <v>3162.3999999999996</v>
      </c>
      <c r="K17" s="457">
        <f>HLOOKUP(K5,'Altis-MMC-P'!M4:M18,15,0)</f>
        <v>3162.3999999999996</v>
      </c>
      <c r="L17" s="458">
        <f>HLOOKUP(L5,'Altis-MMC-P'!N4:N18,15,0)</f>
        <v>3162.3999999999996</v>
      </c>
    </row>
    <row r="18" spans="1:12" ht="21" customHeight="1">
      <c r="A18" s="1238"/>
      <c r="B18" s="1247"/>
      <c r="C18" s="1448" t="s">
        <v>30</v>
      </c>
      <c r="D18" s="1448"/>
      <c r="E18" s="451">
        <f t="shared" ref="E18:L18" si="0">E16+E17</f>
        <v>4898.7</v>
      </c>
      <c r="F18" s="451">
        <f t="shared" si="0"/>
        <v>6738.7</v>
      </c>
      <c r="G18" s="451">
        <f t="shared" si="0"/>
        <v>8150.4</v>
      </c>
      <c r="H18" s="451">
        <f t="shared" si="0"/>
        <v>11721.9</v>
      </c>
      <c r="I18" s="451">
        <f t="shared" si="0"/>
        <v>13196.7</v>
      </c>
      <c r="J18" s="451">
        <f t="shared" si="0"/>
        <v>8150.4</v>
      </c>
      <c r="K18" s="451">
        <f t="shared" si="0"/>
        <v>13377.4</v>
      </c>
      <c r="L18" s="452">
        <f t="shared" si="0"/>
        <v>14608.4</v>
      </c>
    </row>
    <row r="19" spans="1:12" ht="15" customHeight="1">
      <c r="A19" s="1238"/>
      <c r="B19" s="269" t="str">
        <f>MRP!A162</f>
        <v>Price applicable from 1st Oct 2019 [All prices are inclusive of Tax]</v>
      </c>
      <c r="G19" s="1442"/>
      <c r="H19" s="1442"/>
      <c r="I19" s="1442"/>
      <c r="J19" s="1443" t="s">
        <v>291</v>
      </c>
      <c r="K19" s="1443"/>
      <c r="L19" s="1443"/>
    </row>
    <row r="20" spans="1:12">
      <c r="A20" s="1238"/>
      <c r="K20" s="1256" t="str">
        <f>B4</f>
        <v xml:space="preserve"> Altis P</v>
      </c>
      <c r="L20" s="1256"/>
    </row>
    <row r="21" spans="1:12">
      <c r="B21" s="267">
        <f>ROUND(B22,2)</f>
        <v>0.46</v>
      </c>
      <c r="D21" s="253">
        <v>672.5</v>
      </c>
    </row>
    <row r="22" spans="1:12">
      <c r="B22" s="267">
        <f>'COM Altis Petrol'!P22</f>
        <v>0.46448255999999999</v>
      </c>
    </row>
    <row r="24" spans="1:12" ht="18">
      <c r="C24" s="277" t="s">
        <v>163</v>
      </c>
    </row>
    <row r="25" spans="1:12" ht="18">
      <c r="C25" s="277" t="s">
        <v>447</v>
      </c>
    </row>
    <row r="26" spans="1:12" ht="18">
      <c r="B26" s="1251"/>
      <c r="C26" s="278" t="s">
        <v>165</v>
      </c>
    </row>
    <row r="27" spans="1:12" ht="18">
      <c r="B27" s="1251"/>
      <c r="C27" s="277" t="s">
        <v>448</v>
      </c>
    </row>
    <row r="28" spans="1:12" ht="18">
      <c r="B28" s="1251"/>
      <c r="C28" s="277" t="s">
        <v>187</v>
      </c>
    </row>
    <row r="29" spans="1:12" ht="18">
      <c r="C29" s="277" t="s">
        <v>140</v>
      </c>
    </row>
    <row r="30" spans="1:12" ht="18">
      <c r="C30" s="277" t="s">
        <v>167</v>
      </c>
    </row>
    <row r="31" spans="1:12" ht="18">
      <c r="C31" s="279" t="s">
        <v>168</v>
      </c>
    </row>
    <row r="32" spans="1:12" ht="18">
      <c r="C32" s="279" t="s">
        <v>169</v>
      </c>
    </row>
    <row r="33" spans="3:3" ht="18">
      <c r="C33" s="277" t="s">
        <v>170</v>
      </c>
    </row>
  </sheetData>
  <mergeCells count="13">
    <mergeCell ref="B26:B28"/>
    <mergeCell ref="B1:L1"/>
    <mergeCell ref="A2:A20"/>
    <mergeCell ref="B17:B18"/>
    <mergeCell ref="G19:I19"/>
    <mergeCell ref="J19:L19"/>
    <mergeCell ref="C4:C5"/>
    <mergeCell ref="D4:D5"/>
    <mergeCell ref="E4:L4"/>
    <mergeCell ref="C16:D16"/>
    <mergeCell ref="C17:D17"/>
    <mergeCell ref="C18:D18"/>
    <mergeCell ref="K20:L20"/>
  </mergeCells>
  <conditionalFormatting sqref="B1">
    <cfRule type="cellIs" dxfId="159" priority="4" operator="equal">
      <formula>$K$1</formula>
    </cfRule>
    <cfRule type="containsText" dxfId="158" priority="5" operator="containsText" text="A">
      <formula>NOT(ISERROR(SEARCH("A",B1)))</formula>
    </cfRule>
    <cfRule type="cellIs" dxfId="157" priority="6" operator="equal">
      <formula>$K$1</formula>
    </cfRule>
    <cfRule type="containsText" dxfId="156" priority="7" operator="containsText" text="A">
      <formula>NOT(ISERROR(SEARCH("A",B1)))</formula>
    </cfRule>
    <cfRule type="containsText" dxfId="155" priority="8" operator="containsText" text="A+">
      <formula>NOT(ISERROR(SEARCH("A+",B1)))</formula>
    </cfRule>
    <cfRule type="containsText" dxfId="154" priority="9" operator="containsText" text="A+">
      <formula>NOT(ISERROR(SEARCH("A+",B1)))</formula>
    </cfRule>
  </conditionalFormatting>
  <conditionalFormatting sqref="B1">
    <cfRule type="containsText" dxfId="153" priority="1" operator="containsText" text="A+">
      <formula>NOT(ISERROR(SEARCH("A+",B1)))</formula>
    </cfRule>
    <cfRule type="containsText" dxfId="152" priority="2" operator="containsText" text="A">
      <formula>NOT(ISERROR(SEARCH("A",B1)))</formula>
    </cfRule>
    <cfRule type="containsText" dxfId="151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orientation="landscape" r:id="rId1"/>
  <rowBreaks count="1" manualBreakCount="1">
    <brk id="19" max="16383" man="1"/>
  </rowBreaks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L30"/>
  <sheetViews>
    <sheetView view="pageBreakPreview" zoomScale="85" zoomScaleSheetLayoutView="85" workbookViewId="0">
      <selection activeCell="C10" sqref="C10"/>
    </sheetView>
  </sheetViews>
  <sheetFormatPr defaultColWidth="9.140625" defaultRowHeight="15"/>
  <cols>
    <col min="1" max="1" width="2.7109375" style="251" customWidth="1"/>
    <col min="2" max="2" width="32.7109375" style="253" customWidth="1"/>
    <col min="3" max="3" width="13.42578125" style="253" customWidth="1"/>
    <col min="4" max="4" width="14.5703125" style="253" customWidth="1"/>
    <col min="5" max="8" width="11.28515625" style="254" customWidth="1"/>
    <col min="9" max="9" width="11.28515625" style="254" hidden="1" customWidth="1"/>
    <col min="10" max="10" width="11.28515625" style="254" customWidth="1"/>
    <col min="11" max="11" width="10" style="254" customWidth="1"/>
    <col min="12" max="16384" width="9.140625" style="251"/>
  </cols>
  <sheetData>
    <row r="1" spans="1:12" ht="30" customHeight="1">
      <c r="B1" s="1449" t="str">
        <f>L1</f>
        <v>A++</v>
      </c>
      <c r="C1" s="1449"/>
      <c r="D1" s="1449"/>
      <c r="E1" s="1449"/>
      <c r="F1" s="1449"/>
      <c r="G1" s="1449"/>
      <c r="H1" s="1449"/>
      <c r="I1" s="1449"/>
      <c r="J1" s="1449"/>
      <c r="K1" s="1449"/>
      <c r="L1" s="251" t="str">
        <f>'Dlr Category'!C4</f>
        <v>A++</v>
      </c>
    </row>
    <row r="2" spans="1:12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50"/>
    </row>
    <row r="3" spans="1:12" ht="54.95" customHeight="1" thickBot="1">
      <c r="A3" s="1238"/>
      <c r="B3" s="252"/>
      <c r="K3" s="255"/>
    </row>
    <row r="4" spans="1:12" ht="21.75" customHeight="1">
      <c r="A4" s="1238"/>
      <c r="B4" s="459" t="s">
        <v>525</v>
      </c>
      <c r="C4" s="1444" t="s">
        <v>279</v>
      </c>
      <c r="D4" s="1444" t="s">
        <v>280</v>
      </c>
      <c r="E4" s="1444"/>
      <c r="F4" s="1444"/>
      <c r="G4" s="1444"/>
      <c r="H4" s="1444"/>
      <c r="I4" s="1444"/>
      <c r="J4" s="1444"/>
      <c r="K4" s="1446"/>
    </row>
    <row r="5" spans="1:12" ht="31.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273</v>
      </c>
      <c r="H5" s="455" t="s">
        <v>274</v>
      </c>
      <c r="I5" s="455" t="s">
        <v>293</v>
      </c>
      <c r="J5" s="455" t="s">
        <v>276</v>
      </c>
      <c r="K5" s="456" t="s">
        <v>277</v>
      </c>
    </row>
    <row r="6" spans="1:12" ht="33" customHeight="1">
      <c r="A6" s="1238"/>
      <c r="B6" s="437" t="str">
        <f>VLOOKUP(C22,'Altis -MMC-D '!$B$6:$E$14,2,0)</f>
        <v>Engine Oil (1 Litre)</v>
      </c>
      <c r="C6" s="258" t="str">
        <f>VLOOKUP(C22,'Altis -MMC-D '!$B$6:$E$14,3,0)</f>
        <v>3.9/4.1</v>
      </c>
      <c r="D6" s="481">
        <f>VLOOKUP(C22,'Altis -MMC-D '!$B$6:$E$14,4,0)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60" t="s">
        <v>286</v>
      </c>
    </row>
    <row r="7" spans="1:12" ht="33" customHeight="1">
      <c r="A7" s="1238"/>
      <c r="B7" s="437" t="str">
        <f>VLOOKUP(C23,'Altis -MMC-D '!$B$6:$E$14,2,0)</f>
        <v>Engine Oil Filter</v>
      </c>
      <c r="C7" s="258">
        <f>VLOOKUP(C23,'Altis -MMC-D '!$B$6:$E$14,3,0)</f>
        <v>1</v>
      </c>
      <c r="D7" s="481">
        <f>VLOOKUP(C23,'Altis -MMC-D '!$B$6:$E$14,4,0)</f>
        <v>627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60" t="s">
        <v>286</v>
      </c>
    </row>
    <row r="8" spans="1:12" ht="33" customHeight="1">
      <c r="A8" s="1238"/>
      <c r="B8" s="437" t="str">
        <f>VLOOKUP(C24,'Altis -MMC-D '!$B$6:$E$14,2,0)</f>
        <v>Gasket Engine Oil Drain Plug</v>
      </c>
      <c r="C8" s="258">
        <f>VLOOKUP(C24,'Altis -MMC-D '!$B$6:$E$14,3,0)</f>
        <v>1</v>
      </c>
      <c r="D8" s="481">
        <f>VLOOKUP(C24,'Altis -MMC-D '!$B$6:$E$14,4,0)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60" t="s">
        <v>286</v>
      </c>
    </row>
    <row r="9" spans="1:12" ht="33" customHeight="1">
      <c r="A9" s="1238"/>
      <c r="B9" s="437" t="str">
        <f>VLOOKUP(C25,'Altis -MMC-D '!$B$6:$E$14,2,0)</f>
        <v>Fuel Filter</v>
      </c>
      <c r="C9" s="258">
        <f>VLOOKUP(C25,'Altis -MMC-D '!$B$6:$E$14,3,0)</f>
        <v>1</v>
      </c>
      <c r="D9" s="481">
        <f>VLOOKUP(C25,'Altis -MMC-D '!$B$6:$E$14,4,0)</f>
        <v>2491</v>
      </c>
      <c r="E9" s="259"/>
      <c r="F9" s="259" t="s">
        <v>286</v>
      </c>
      <c r="G9" s="259"/>
      <c r="H9" s="259" t="s">
        <v>286</v>
      </c>
      <c r="I9" s="259" t="s">
        <v>286</v>
      </c>
      <c r="J9" s="259" t="s">
        <v>286</v>
      </c>
      <c r="K9" s="260" t="s">
        <v>286</v>
      </c>
    </row>
    <row r="10" spans="1:12" ht="33" customHeight="1">
      <c r="A10" s="1238"/>
      <c r="B10" s="437" t="str">
        <f>VLOOKUP(C26,'Altis -MMC-D '!$B$6:$E$14,2,0)</f>
        <v>Air Cleaner Filter</v>
      </c>
      <c r="C10" s="258">
        <f>VLOOKUP(C26,'Altis -MMC-D '!$B$6:$E$14,3,0)</f>
        <v>1</v>
      </c>
      <c r="D10" s="481">
        <f>VLOOKUP(C26,'Altis -MMC-D '!$B$6:$E$14,4,0)</f>
        <v>1205</v>
      </c>
      <c r="E10" s="259"/>
      <c r="F10" s="259"/>
      <c r="G10" s="259"/>
      <c r="H10" s="259" t="s">
        <v>286</v>
      </c>
      <c r="I10" s="259"/>
      <c r="J10" s="259" t="s">
        <v>286</v>
      </c>
      <c r="K10" s="260" t="s">
        <v>286</v>
      </c>
    </row>
    <row r="11" spans="1:12" ht="33" customHeight="1">
      <c r="A11" s="1238"/>
      <c r="B11" s="437" t="str">
        <f>VLOOKUP(C27,'Altis -MMC-D '!$B$6:$E$14,2,0)</f>
        <v>Air Conditioning Filter</v>
      </c>
      <c r="C11" s="258">
        <f>VLOOKUP(C27,'Altis -MMC-D '!$B$6:$E$14,3,0)</f>
        <v>1</v>
      </c>
      <c r="D11" s="481">
        <f>VLOOKUP(C27,'Altis -MMC-D '!$B$6:$E$14,4,0)</f>
        <v>1840</v>
      </c>
      <c r="E11" s="259"/>
      <c r="F11" s="259" t="s">
        <v>286</v>
      </c>
      <c r="H11" s="259" t="s">
        <v>286</v>
      </c>
      <c r="I11" s="259" t="s">
        <v>286</v>
      </c>
      <c r="J11" s="259" t="s">
        <v>286</v>
      </c>
      <c r="K11" s="260" t="s">
        <v>286</v>
      </c>
    </row>
    <row r="12" spans="1:12" ht="33" customHeight="1">
      <c r="A12" s="1238"/>
      <c r="B12" s="437" t="str">
        <f>VLOOKUP(C28,'Altis -MMC-D '!$B$6:$E$14,2,0)</f>
        <v>Super Long Life Coolant</v>
      </c>
      <c r="C12" s="258">
        <f>VLOOKUP(C28,'Altis -MMC-D '!$B$6:$E$14,3,0)</f>
        <v>5.3</v>
      </c>
      <c r="D12" s="481">
        <f>VLOOKUP(C28,'Altis -MMC-D '!$B$6:$E$14,4,0)</f>
        <v>301</v>
      </c>
      <c r="E12" s="259"/>
      <c r="F12" s="259"/>
      <c r="G12" s="259"/>
      <c r="H12" s="259"/>
      <c r="I12" s="259"/>
      <c r="J12" s="259"/>
      <c r="K12" s="260" t="s">
        <v>286</v>
      </c>
    </row>
    <row r="13" spans="1:12" ht="33" customHeight="1">
      <c r="A13" s="1238"/>
      <c r="B13" s="437" t="str">
        <f>VLOOKUP(C29,'Altis -MMC-D '!$B$6:$E$14,2,0)</f>
        <v>Brake Fluid (250 ml)</v>
      </c>
      <c r="C13" s="258">
        <f>VLOOKUP(C29,'Altis -MMC-D '!$B$6:$E$14,3,0)</f>
        <v>1</v>
      </c>
      <c r="D13" s="481">
        <f>VLOOKUP(C29,'Altis -MMC-D '!$B$6:$E$14,4,0)</f>
        <v>172.5</v>
      </c>
      <c r="E13" s="259"/>
      <c r="F13" s="259"/>
      <c r="G13" s="259"/>
      <c r="H13" s="259" t="s">
        <v>286</v>
      </c>
      <c r="I13" s="259"/>
      <c r="J13" s="259" t="s">
        <v>286</v>
      </c>
      <c r="K13" s="260" t="s">
        <v>286</v>
      </c>
    </row>
    <row r="14" spans="1:12" ht="33" customHeight="1">
      <c r="A14" s="1238"/>
      <c r="B14" s="437" t="str">
        <f>VLOOKUP(C30,'Altis -MMC-D '!$B$6:$E$14,2,0)</f>
        <v>Windshield Washer Fluid (75 ml)</v>
      </c>
      <c r="C14" s="258">
        <f>VLOOKUP(C30,'Altis -MMC-D '!$B$6:$E$14,3,0)</f>
        <v>2</v>
      </c>
      <c r="D14" s="481">
        <f>VLOOKUP(C30,'Altis -MMC-D '!$B$6:$E$14,4,0)</f>
        <v>35.5</v>
      </c>
      <c r="E14" s="259" t="s">
        <v>286</v>
      </c>
      <c r="F14" s="259" t="s">
        <v>286</v>
      </c>
      <c r="G14" s="259" t="s">
        <v>286</v>
      </c>
      <c r="H14" s="259" t="s">
        <v>286</v>
      </c>
      <c r="I14" s="259" t="s">
        <v>286</v>
      </c>
      <c r="J14" s="259" t="s">
        <v>286</v>
      </c>
      <c r="K14" s="260" t="s">
        <v>286</v>
      </c>
    </row>
    <row r="15" spans="1:12" ht="33" customHeight="1">
      <c r="A15" s="1238"/>
      <c r="B15" s="270" t="s">
        <v>289</v>
      </c>
      <c r="C15" s="1447" t="s">
        <v>290</v>
      </c>
      <c r="D15" s="1447"/>
      <c r="E15" s="457">
        <f>HLOOKUP(E5,'Altis -MMC-D '!F4:F17,13,0)</f>
        <v>2088.5</v>
      </c>
      <c r="F15" s="457">
        <f>HLOOKUP(F5,'Altis -MMC-D '!G4:G17,13,0)</f>
        <v>6756</v>
      </c>
      <c r="G15" s="457">
        <f>HLOOKUP(G5,'Altis -MMC-D '!H4:H17,13,0)</f>
        <v>2088.5</v>
      </c>
      <c r="H15" s="457">
        <f>HLOOKUP(H5,'Altis -MMC-D '!I4:I17,13,0)</f>
        <v>7797</v>
      </c>
      <c r="I15" s="457">
        <f>HLOOKUP(I5,'Altis -MMC-D '!J4:J17,13,0)</f>
        <v>6419.5</v>
      </c>
      <c r="J15" s="457">
        <f>HLOOKUP(J5,'Altis -MMC-D '!K4:K17,13,0)</f>
        <v>7797</v>
      </c>
      <c r="K15" s="458">
        <f>HLOOKUP(K5,'Altis -MMC-D '!L4:L17,13,0)</f>
        <v>9392.2999999999993</v>
      </c>
    </row>
    <row r="16" spans="1:12" ht="33" customHeight="1">
      <c r="A16" s="1238"/>
      <c r="B16" s="1246" t="s">
        <v>515</v>
      </c>
      <c r="C16" s="1447" t="s">
        <v>150</v>
      </c>
      <c r="D16" s="1447"/>
      <c r="E16" s="457">
        <f>HLOOKUP(E5,'Altis -MMC-D '!F4:F17,14,0)</f>
        <v>2879.2</v>
      </c>
      <c r="F16" s="457">
        <f>HLOOKUP(F5,'Altis -MMC-D '!G4:G17,14,0)</f>
        <v>2879.2</v>
      </c>
      <c r="G16" s="457">
        <f>HLOOKUP(G5,'Altis -MMC-D '!H4:H17,14,0)</f>
        <v>2879.2</v>
      </c>
      <c r="H16" s="457">
        <f>HLOOKUP(H5,'Altis -MMC-D '!I4:I17,14,0)</f>
        <v>3162.3999999999996</v>
      </c>
      <c r="I16" s="457">
        <f>HLOOKUP(I5,'Altis -MMC-D '!J4:J17,14,0)</f>
        <v>2879.2</v>
      </c>
      <c r="J16" s="457">
        <f>HLOOKUP(J5,'Altis -MMC-D '!K4:K17,14,0)</f>
        <v>3162.3999999999996</v>
      </c>
      <c r="K16" s="458">
        <f>HLOOKUP(K5,'Altis -MMC-D '!L4:L17,14,0)</f>
        <v>3162.3999999999996</v>
      </c>
    </row>
    <row r="17" spans="1:11" ht="33" customHeight="1">
      <c r="A17" s="1238"/>
      <c r="B17" s="1247"/>
      <c r="C17" s="1448" t="s">
        <v>30</v>
      </c>
      <c r="D17" s="1448"/>
      <c r="E17" s="451">
        <f t="shared" ref="E17:K17" si="0">E15+E16</f>
        <v>4967.7</v>
      </c>
      <c r="F17" s="451">
        <f t="shared" si="0"/>
        <v>9635.2000000000007</v>
      </c>
      <c r="G17" s="451">
        <f t="shared" si="0"/>
        <v>4967.7</v>
      </c>
      <c r="H17" s="451">
        <f t="shared" si="0"/>
        <v>10959.4</v>
      </c>
      <c r="I17" s="451">
        <f t="shared" si="0"/>
        <v>9298.7000000000007</v>
      </c>
      <c r="J17" s="451">
        <f t="shared" si="0"/>
        <v>10959.4</v>
      </c>
      <c r="K17" s="452">
        <f t="shared" si="0"/>
        <v>12554.699999999999</v>
      </c>
    </row>
    <row r="18" spans="1:11" ht="15" customHeight="1">
      <c r="A18" s="1238"/>
      <c r="B18" s="269" t="str">
        <f>MRP!A162</f>
        <v>Price applicable from 1st Oct 2019 [All prices are inclusive of Tax]</v>
      </c>
      <c r="G18" s="276"/>
      <c r="H18" s="276"/>
      <c r="I18" s="1442" t="s">
        <v>291</v>
      </c>
      <c r="J18" s="1442"/>
      <c r="K18" s="1442"/>
    </row>
    <row r="19" spans="1:11">
      <c r="A19" s="1238"/>
      <c r="J19" s="1256" t="str">
        <f>B4</f>
        <v>Altis D</v>
      </c>
      <c r="K19" s="1256"/>
    </row>
    <row r="20" spans="1:11">
      <c r="A20" s="1238"/>
      <c r="B20" s="267">
        <f>ROUND(B21,2)</f>
        <v>0.52</v>
      </c>
    </row>
    <row r="21" spans="1:11">
      <c r="B21" s="267">
        <f>'COM Altis Diesel'!P22</f>
        <v>0.52284256000000007</v>
      </c>
      <c r="D21" s="253">
        <v>672.5</v>
      </c>
    </row>
    <row r="22" spans="1:11">
      <c r="C22" s="268" t="s">
        <v>163</v>
      </c>
    </row>
    <row r="23" spans="1:11">
      <c r="C23" s="268" t="s">
        <v>446</v>
      </c>
    </row>
    <row r="24" spans="1:11">
      <c r="C24" s="268" t="s">
        <v>165</v>
      </c>
    </row>
    <row r="25" spans="1:11">
      <c r="C25" s="268" t="s">
        <v>166</v>
      </c>
    </row>
    <row r="26" spans="1:11">
      <c r="B26" s="1380"/>
      <c r="C26" s="268" t="s">
        <v>252</v>
      </c>
    </row>
    <row r="27" spans="1:11">
      <c r="B27" s="1380"/>
      <c r="C27" s="268" t="s">
        <v>167</v>
      </c>
    </row>
    <row r="28" spans="1:11">
      <c r="B28" s="1380"/>
      <c r="C28" s="268" t="s">
        <v>168</v>
      </c>
    </row>
    <row r="29" spans="1:11">
      <c r="C29" s="268" t="s">
        <v>169</v>
      </c>
    </row>
    <row r="30" spans="1:11">
      <c r="C30" s="268" t="s">
        <v>170</v>
      </c>
    </row>
  </sheetData>
  <mergeCells count="12">
    <mergeCell ref="B26:B28"/>
    <mergeCell ref="B1:K1"/>
    <mergeCell ref="A2:A20"/>
    <mergeCell ref="B16:B17"/>
    <mergeCell ref="I18:K18"/>
    <mergeCell ref="C4:C5"/>
    <mergeCell ref="D4:D5"/>
    <mergeCell ref="E4:K4"/>
    <mergeCell ref="C15:D15"/>
    <mergeCell ref="C16:D16"/>
    <mergeCell ref="C17:D17"/>
    <mergeCell ref="J19:K19"/>
  </mergeCells>
  <conditionalFormatting sqref="K1">
    <cfRule type="cellIs" dxfId="150" priority="10" operator="equal">
      <formula>"A"</formula>
    </cfRule>
    <cfRule type="containsText" dxfId="149" priority="11" operator="containsText" text="B">
      <formula>NOT(ISERROR(SEARCH("B",K1)))</formula>
    </cfRule>
    <cfRule type="containsText" dxfId="148" priority="12" operator="containsText" text="A">
      <formula>NOT(ISERROR(SEARCH("A",K1)))</formula>
    </cfRule>
    <cfRule type="containsText" dxfId="147" priority="13" operator="containsText" text="A+">
      <formula>NOT(ISERROR(SEARCH("A+",K1)))</formula>
    </cfRule>
  </conditionalFormatting>
  <conditionalFormatting sqref="B1:J1">
    <cfRule type="cellIs" dxfId="146" priority="4" operator="equal">
      <formula>$K$1</formula>
    </cfRule>
    <cfRule type="containsText" dxfId="145" priority="5" operator="containsText" text="A">
      <formula>NOT(ISERROR(SEARCH("A",B1)))</formula>
    </cfRule>
    <cfRule type="cellIs" dxfId="144" priority="6" operator="equal">
      <formula>$K$1</formula>
    </cfRule>
    <cfRule type="containsText" dxfId="143" priority="7" operator="containsText" text="A">
      <formula>NOT(ISERROR(SEARCH("A",B1)))</formula>
    </cfRule>
    <cfRule type="containsText" dxfId="142" priority="8" operator="containsText" text="A+">
      <formula>NOT(ISERROR(SEARCH("A+",B1)))</formula>
    </cfRule>
    <cfRule type="containsText" dxfId="141" priority="9" operator="containsText" text="A+">
      <formula>NOT(ISERROR(SEARCH("A+",B1)))</formula>
    </cfRule>
  </conditionalFormatting>
  <conditionalFormatting sqref="B1:K1">
    <cfRule type="containsText" dxfId="140" priority="1" operator="containsText" text="A+">
      <formula>NOT(ISERROR(SEARCH("A+",B1)))</formula>
    </cfRule>
    <cfRule type="containsText" dxfId="139" priority="2" operator="containsText" text="A">
      <formula>NOT(ISERROR(SEARCH("A",B1)))</formula>
    </cfRule>
    <cfRule type="containsText" dxfId="138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7"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AK65"/>
  <sheetViews>
    <sheetView zoomScale="70" zoomScaleNormal="7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L10" sqref="L10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6" width="11.42578125" style="323" customWidth="1"/>
    <col min="7" max="8" width="10.85546875" style="323" bestFit="1" customWidth="1"/>
    <col min="9" max="14" width="11.5703125" style="323" bestFit="1" customWidth="1"/>
    <col min="15" max="36" width="13.85546875" style="323" bestFit="1" customWidth="1"/>
    <col min="3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2" width="11.42578125" style="323" customWidth="1"/>
    <col min="263" max="264" width="10.85546875" style="323" bestFit="1" customWidth="1"/>
    <col min="265" max="270" width="11.5703125" style="323" bestFit="1" customWidth="1"/>
    <col min="271" max="292" width="13.85546875" style="323" bestFit="1" customWidth="1"/>
    <col min="29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8" width="11.42578125" style="323" customWidth="1"/>
    <col min="519" max="520" width="10.85546875" style="323" bestFit="1" customWidth="1"/>
    <col min="521" max="526" width="11.5703125" style="323" bestFit="1" customWidth="1"/>
    <col min="527" max="548" width="13.85546875" style="323" bestFit="1" customWidth="1"/>
    <col min="54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4" width="11.42578125" style="323" customWidth="1"/>
    <col min="775" max="776" width="10.85546875" style="323" bestFit="1" customWidth="1"/>
    <col min="777" max="782" width="11.5703125" style="323" bestFit="1" customWidth="1"/>
    <col min="783" max="804" width="13.85546875" style="323" bestFit="1" customWidth="1"/>
    <col min="80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0" width="11.42578125" style="323" customWidth="1"/>
    <col min="1031" max="1032" width="10.85546875" style="323" bestFit="1" customWidth="1"/>
    <col min="1033" max="1038" width="11.5703125" style="323" bestFit="1" customWidth="1"/>
    <col min="1039" max="1060" width="13.85546875" style="323" bestFit="1" customWidth="1"/>
    <col min="106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6" width="11.42578125" style="323" customWidth="1"/>
    <col min="1287" max="1288" width="10.85546875" style="323" bestFit="1" customWidth="1"/>
    <col min="1289" max="1294" width="11.5703125" style="323" bestFit="1" customWidth="1"/>
    <col min="1295" max="1316" width="13.85546875" style="323" bestFit="1" customWidth="1"/>
    <col min="131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2" width="11.42578125" style="323" customWidth="1"/>
    <col min="1543" max="1544" width="10.85546875" style="323" bestFit="1" customWidth="1"/>
    <col min="1545" max="1550" width="11.5703125" style="323" bestFit="1" customWidth="1"/>
    <col min="1551" max="1572" width="13.85546875" style="323" bestFit="1" customWidth="1"/>
    <col min="157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8" width="11.42578125" style="323" customWidth="1"/>
    <col min="1799" max="1800" width="10.85546875" style="323" bestFit="1" customWidth="1"/>
    <col min="1801" max="1806" width="11.5703125" style="323" bestFit="1" customWidth="1"/>
    <col min="1807" max="1828" width="13.85546875" style="323" bestFit="1" customWidth="1"/>
    <col min="182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4" width="11.42578125" style="323" customWidth="1"/>
    <col min="2055" max="2056" width="10.85546875" style="323" bestFit="1" customWidth="1"/>
    <col min="2057" max="2062" width="11.5703125" style="323" bestFit="1" customWidth="1"/>
    <col min="2063" max="2084" width="13.85546875" style="323" bestFit="1" customWidth="1"/>
    <col min="208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0" width="11.42578125" style="323" customWidth="1"/>
    <col min="2311" max="2312" width="10.85546875" style="323" bestFit="1" customWidth="1"/>
    <col min="2313" max="2318" width="11.5703125" style="323" bestFit="1" customWidth="1"/>
    <col min="2319" max="2340" width="13.85546875" style="323" bestFit="1" customWidth="1"/>
    <col min="234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6" width="11.42578125" style="323" customWidth="1"/>
    <col min="2567" max="2568" width="10.85546875" style="323" bestFit="1" customWidth="1"/>
    <col min="2569" max="2574" width="11.5703125" style="323" bestFit="1" customWidth="1"/>
    <col min="2575" max="2596" width="13.85546875" style="323" bestFit="1" customWidth="1"/>
    <col min="259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2" width="11.42578125" style="323" customWidth="1"/>
    <col min="2823" max="2824" width="10.85546875" style="323" bestFit="1" customWidth="1"/>
    <col min="2825" max="2830" width="11.5703125" style="323" bestFit="1" customWidth="1"/>
    <col min="2831" max="2852" width="13.85546875" style="323" bestFit="1" customWidth="1"/>
    <col min="285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8" width="11.42578125" style="323" customWidth="1"/>
    <col min="3079" max="3080" width="10.85546875" style="323" bestFit="1" customWidth="1"/>
    <col min="3081" max="3086" width="11.5703125" style="323" bestFit="1" customWidth="1"/>
    <col min="3087" max="3108" width="13.85546875" style="323" bestFit="1" customWidth="1"/>
    <col min="310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4" width="11.42578125" style="323" customWidth="1"/>
    <col min="3335" max="3336" width="10.85546875" style="323" bestFit="1" customWidth="1"/>
    <col min="3337" max="3342" width="11.5703125" style="323" bestFit="1" customWidth="1"/>
    <col min="3343" max="3364" width="13.85546875" style="323" bestFit="1" customWidth="1"/>
    <col min="336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0" width="11.42578125" style="323" customWidth="1"/>
    <col min="3591" max="3592" width="10.85546875" style="323" bestFit="1" customWidth="1"/>
    <col min="3593" max="3598" width="11.5703125" style="323" bestFit="1" customWidth="1"/>
    <col min="3599" max="3620" width="13.85546875" style="323" bestFit="1" customWidth="1"/>
    <col min="362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6" width="11.42578125" style="323" customWidth="1"/>
    <col min="3847" max="3848" width="10.85546875" style="323" bestFit="1" customWidth="1"/>
    <col min="3849" max="3854" width="11.5703125" style="323" bestFit="1" customWidth="1"/>
    <col min="3855" max="3876" width="13.85546875" style="323" bestFit="1" customWidth="1"/>
    <col min="387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2" width="11.42578125" style="323" customWidth="1"/>
    <col min="4103" max="4104" width="10.85546875" style="323" bestFit="1" customWidth="1"/>
    <col min="4105" max="4110" width="11.5703125" style="323" bestFit="1" customWidth="1"/>
    <col min="4111" max="4132" width="13.85546875" style="323" bestFit="1" customWidth="1"/>
    <col min="413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8" width="11.42578125" style="323" customWidth="1"/>
    <col min="4359" max="4360" width="10.85546875" style="323" bestFit="1" customWidth="1"/>
    <col min="4361" max="4366" width="11.5703125" style="323" bestFit="1" customWidth="1"/>
    <col min="4367" max="4388" width="13.85546875" style="323" bestFit="1" customWidth="1"/>
    <col min="438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4" width="11.42578125" style="323" customWidth="1"/>
    <col min="4615" max="4616" width="10.85546875" style="323" bestFit="1" customWidth="1"/>
    <col min="4617" max="4622" width="11.5703125" style="323" bestFit="1" customWidth="1"/>
    <col min="4623" max="4644" width="13.85546875" style="323" bestFit="1" customWidth="1"/>
    <col min="464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0" width="11.42578125" style="323" customWidth="1"/>
    <col min="4871" max="4872" width="10.85546875" style="323" bestFit="1" customWidth="1"/>
    <col min="4873" max="4878" width="11.5703125" style="323" bestFit="1" customWidth="1"/>
    <col min="4879" max="4900" width="13.85546875" style="323" bestFit="1" customWidth="1"/>
    <col min="490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6" width="11.42578125" style="323" customWidth="1"/>
    <col min="5127" max="5128" width="10.85546875" style="323" bestFit="1" customWidth="1"/>
    <col min="5129" max="5134" width="11.5703125" style="323" bestFit="1" customWidth="1"/>
    <col min="5135" max="5156" width="13.85546875" style="323" bestFit="1" customWidth="1"/>
    <col min="515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2" width="11.42578125" style="323" customWidth="1"/>
    <col min="5383" max="5384" width="10.85546875" style="323" bestFit="1" customWidth="1"/>
    <col min="5385" max="5390" width="11.5703125" style="323" bestFit="1" customWidth="1"/>
    <col min="5391" max="5412" width="13.85546875" style="323" bestFit="1" customWidth="1"/>
    <col min="541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8" width="11.42578125" style="323" customWidth="1"/>
    <col min="5639" max="5640" width="10.85546875" style="323" bestFit="1" customWidth="1"/>
    <col min="5641" max="5646" width="11.5703125" style="323" bestFit="1" customWidth="1"/>
    <col min="5647" max="5668" width="13.85546875" style="323" bestFit="1" customWidth="1"/>
    <col min="566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4" width="11.42578125" style="323" customWidth="1"/>
    <col min="5895" max="5896" width="10.85546875" style="323" bestFit="1" customWidth="1"/>
    <col min="5897" max="5902" width="11.5703125" style="323" bestFit="1" customWidth="1"/>
    <col min="5903" max="5924" width="13.85546875" style="323" bestFit="1" customWidth="1"/>
    <col min="592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0" width="11.42578125" style="323" customWidth="1"/>
    <col min="6151" max="6152" width="10.85546875" style="323" bestFit="1" customWidth="1"/>
    <col min="6153" max="6158" width="11.5703125" style="323" bestFit="1" customWidth="1"/>
    <col min="6159" max="6180" width="13.85546875" style="323" bestFit="1" customWidth="1"/>
    <col min="618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6" width="11.42578125" style="323" customWidth="1"/>
    <col min="6407" max="6408" width="10.85546875" style="323" bestFit="1" customWidth="1"/>
    <col min="6409" max="6414" width="11.5703125" style="323" bestFit="1" customWidth="1"/>
    <col min="6415" max="6436" width="13.85546875" style="323" bestFit="1" customWidth="1"/>
    <col min="643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2" width="11.42578125" style="323" customWidth="1"/>
    <col min="6663" max="6664" width="10.85546875" style="323" bestFit="1" customWidth="1"/>
    <col min="6665" max="6670" width="11.5703125" style="323" bestFit="1" customWidth="1"/>
    <col min="6671" max="6692" width="13.85546875" style="323" bestFit="1" customWidth="1"/>
    <col min="669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8" width="11.42578125" style="323" customWidth="1"/>
    <col min="6919" max="6920" width="10.85546875" style="323" bestFit="1" customWidth="1"/>
    <col min="6921" max="6926" width="11.5703125" style="323" bestFit="1" customWidth="1"/>
    <col min="6927" max="6948" width="13.85546875" style="323" bestFit="1" customWidth="1"/>
    <col min="694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4" width="11.42578125" style="323" customWidth="1"/>
    <col min="7175" max="7176" width="10.85546875" style="323" bestFit="1" customWidth="1"/>
    <col min="7177" max="7182" width="11.5703125" style="323" bestFit="1" customWidth="1"/>
    <col min="7183" max="7204" width="13.85546875" style="323" bestFit="1" customWidth="1"/>
    <col min="720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0" width="11.42578125" style="323" customWidth="1"/>
    <col min="7431" max="7432" width="10.85546875" style="323" bestFit="1" customWidth="1"/>
    <col min="7433" max="7438" width="11.5703125" style="323" bestFit="1" customWidth="1"/>
    <col min="7439" max="7460" width="13.85546875" style="323" bestFit="1" customWidth="1"/>
    <col min="746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6" width="11.42578125" style="323" customWidth="1"/>
    <col min="7687" max="7688" width="10.85546875" style="323" bestFit="1" customWidth="1"/>
    <col min="7689" max="7694" width="11.5703125" style="323" bestFit="1" customWidth="1"/>
    <col min="7695" max="7716" width="13.85546875" style="323" bestFit="1" customWidth="1"/>
    <col min="771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2" width="11.42578125" style="323" customWidth="1"/>
    <col min="7943" max="7944" width="10.85546875" style="323" bestFit="1" customWidth="1"/>
    <col min="7945" max="7950" width="11.5703125" style="323" bestFit="1" customWidth="1"/>
    <col min="7951" max="7972" width="13.85546875" style="323" bestFit="1" customWidth="1"/>
    <col min="797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8" width="11.42578125" style="323" customWidth="1"/>
    <col min="8199" max="8200" width="10.85546875" style="323" bestFit="1" customWidth="1"/>
    <col min="8201" max="8206" width="11.5703125" style="323" bestFit="1" customWidth="1"/>
    <col min="8207" max="8228" width="13.85546875" style="323" bestFit="1" customWidth="1"/>
    <col min="822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4" width="11.42578125" style="323" customWidth="1"/>
    <col min="8455" max="8456" width="10.85546875" style="323" bestFit="1" customWidth="1"/>
    <col min="8457" max="8462" width="11.5703125" style="323" bestFit="1" customWidth="1"/>
    <col min="8463" max="8484" width="13.85546875" style="323" bestFit="1" customWidth="1"/>
    <col min="848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0" width="11.42578125" style="323" customWidth="1"/>
    <col min="8711" max="8712" width="10.85546875" style="323" bestFit="1" customWidth="1"/>
    <col min="8713" max="8718" width="11.5703125" style="323" bestFit="1" customWidth="1"/>
    <col min="8719" max="8740" width="13.85546875" style="323" bestFit="1" customWidth="1"/>
    <col min="874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6" width="11.42578125" style="323" customWidth="1"/>
    <col min="8967" max="8968" width="10.85546875" style="323" bestFit="1" customWidth="1"/>
    <col min="8969" max="8974" width="11.5703125" style="323" bestFit="1" customWidth="1"/>
    <col min="8975" max="8996" width="13.85546875" style="323" bestFit="1" customWidth="1"/>
    <col min="899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2" width="11.42578125" style="323" customWidth="1"/>
    <col min="9223" max="9224" width="10.85546875" style="323" bestFit="1" customWidth="1"/>
    <col min="9225" max="9230" width="11.5703125" style="323" bestFit="1" customWidth="1"/>
    <col min="9231" max="9252" width="13.85546875" style="323" bestFit="1" customWidth="1"/>
    <col min="925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8" width="11.42578125" style="323" customWidth="1"/>
    <col min="9479" max="9480" width="10.85546875" style="323" bestFit="1" customWidth="1"/>
    <col min="9481" max="9486" width="11.5703125" style="323" bestFit="1" customWidth="1"/>
    <col min="9487" max="9508" width="13.85546875" style="323" bestFit="1" customWidth="1"/>
    <col min="950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4" width="11.42578125" style="323" customWidth="1"/>
    <col min="9735" max="9736" width="10.85546875" style="323" bestFit="1" customWidth="1"/>
    <col min="9737" max="9742" width="11.5703125" style="323" bestFit="1" customWidth="1"/>
    <col min="9743" max="9764" width="13.85546875" style="323" bestFit="1" customWidth="1"/>
    <col min="976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0" width="11.42578125" style="323" customWidth="1"/>
    <col min="9991" max="9992" width="10.85546875" style="323" bestFit="1" customWidth="1"/>
    <col min="9993" max="9998" width="11.5703125" style="323" bestFit="1" customWidth="1"/>
    <col min="9999" max="10020" width="13.85546875" style="323" bestFit="1" customWidth="1"/>
    <col min="1002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6" width="11.42578125" style="323" customWidth="1"/>
    <col min="10247" max="10248" width="10.85546875" style="323" bestFit="1" customWidth="1"/>
    <col min="10249" max="10254" width="11.5703125" style="323" bestFit="1" customWidth="1"/>
    <col min="10255" max="10276" width="13.85546875" style="323" bestFit="1" customWidth="1"/>
    <col min="1027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2" width="11.42578125" style="323" customWidth="1"/>
    <col min="10503" max="10504" width="10.85546875" style="323" bestFit="1" customWidth="1"/>
    <col min="10505" max="10510" width="11.5703125" style="323" bestFit="1" customWidth="1"/>
    <col min="10511" max="10532" width="13.85546875" style="323" bestFit="1" customWidth="1"/>
    <col min="1053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8" width="11.42578125" style="323" customWidth="1"/>
    <col min="10759" max="10760" width="10.85546875" style="323" bestFit="1" customWidth="1"/>
    <col min="10761" max="10766" width="11.5703125" style="323" bestFit="1" customWidth="1"/>
    <col min="10767" max="10788" width="13.85546875" style="323" bestFit="1" customWidth="1"/>
    <col min="1078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4" width="11.42578125" style="323" customWidth="1"/>
    <col min="11015" max="11016" width="10.85546875" style="323" bestFit="1" customWidth="1"/>
    <col min="11017" max="11022" width="11.5703125" style="323" bestFit="1" customWidth="1"/>
    <col min="11023" max="11044" width="13.85546875" style="323" bestFit="1" customWidth="1"/>
    <col min="1104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0" width="11.42578125" style="323" customWidth="1"/>
    <col min="11271" max="11272" width="10.85546875" style="323" bestFit="1" customWidth="1"/>
    <col min="11273" max="11278" width="11.5703125" style="323" bestFit="1" customWidth="1"/>
    <col min="11279" max="11300" width="13.85546875" style="323" bestFit="1" customWidth="1"/>
    <col min="1130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6" width="11.42578125" style="323" customWidth="1"/>
    <col min="11527" max="11528" width="10.85546875" style="323" bestFit="1" customWidth="1"/>
    <col min="11529" max="11534" width="11.5703125" style="323" bestFit="1" customWidth="1"/>
    <col min="11535" max="11556" width="13.85546875" style="323" bestFit="1" customWidth="1"/>
    <col min="1155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2" width="11.42578125" style="323" customWidth="1"/>
    <col min="11783" max="11784" width="10.85546875" style="323" bestFit="1" customWidth="1"/>
    <col min="11785" max="11790" width="11.5703125" style="323" bestFit="1" customWidth="1"/>
    <col min="11791" max="11812" width="13.85546875" style="323" bestFit="1" customWidth="1"/>
    <col min="1181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8" width="11.42578125" style="323" customWidth="1"/>
    <col min="12039" max="12040" width="10.85546875" style="323" bestFit="1" customWidth="1"/>
    <col min="12041" max="12046" width="11.5703125" style="323" bestFit="1" customWidth="1"/>
    <col min="12047" max="12068" width="13.85546875" style="323" bestFit="1" customWidth="1"/>
    <col min="1206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4" width="11.42578125" style="323" customWidth="1"/>
    <col min="12295" max="12296" width="10.85546875" style="323" bestFit="1" customWidth="1"/>
    <col min="12297" max="12302" width="11.5703125" style="323" bestFit="1" customWidth="1"/>
    <col min="12303" max="12324" width="13.85546875" style="323" bestFit="1" customWidth="1"/>
    <col min="1232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0" width="11.42578125" style="323" customWidth="1"/>
    <col min="12551" max="12552" width="10.85546875" style="323" bestFit="1" customWidth="1"/>
    <col min="12553" max="12558" width="11.5703125" style="323" bestFit="1" customWidth="1"/>
    <col min="12559" max="12580" width="13.85546875" style="323" bestFit="1" customWidth="1"/>
    <col min="1258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6" width="11.42578125" style="323" customWidth="1"/>
    <col min="12807" max="12808" width="10.85546875" style="323" bestFit="1" customWidth="1"/>
    <col min="12809" max="12814" width="11.5703125" style="323" bestFit="1" customWidth="1"/>
    <col min="12815" max="12836" width="13.85546875" style="323" bestFit="1" customWidth="1"/>
    <col min="1283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2" width="11.42578125" style="323" customWidth="1"/>
    <col min="13063" max="13064" width="10.85546875" style="323" bestFit="1" customWidth="1"/>
    <col min="13065" max="13070" width="11.5703125" style="323" bestFit="1" customWidth="1"/>
    <col min="13071" max="13092" width="13.85546875" style="323" bestFit="1" customWidth="1"/>
    <col min="1309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8" width="11.42578125" style="323" customWidth="1"/>
    <col min="13319" max="13320" width="10.85546875" style="323" bestFit="1" customWidth="1"/>
    <col min="13321" max="13326" width="11.5703125" style="323" bestFit="1" customWidth="1"/>
    <col min="13327" max="13348" width="13.85546875" style="323" bestFit="1" customWidth="1"/>
    <col min="1334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4" width="11.42578125" style="323" customWidth="1"/>
    <col min="13575" max="13576" width="10.85546875" style="323" bestFit="1" customWidth="1"/>
    <col min="13577" max="13582" width="11.5703125" style="323" bestFit="1" customWidth="1"/>
    <col min="13583" max="13604" width="13.85546875" style="323" bestFit="1" customWidth="1"/>
    <col min="1360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0" width="11.42578125" style="323" customWidth="1"/>
    <col min="13831" max="13832" width="10.85546875" style="323" bestFit="1" customWidth="1"/>
    <col min="13833" max="13838" width="11.5703125" style="323" bestFit="1" customWidth="1"/>
    <col min="13839" max="13860" width="13.85546875" style="323" bestFit="1" customWidth="1"/>
    <col min="1386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6" width="11.42578125" style="323" customWidth="1"/>
    <col min="14087" max="14088" width="10.85546875" style="323" bestFit="1" customWidth="1"/>
    <col min="14089" max="14094" width="11.5703125" style="323" bestFit="1" customWidth="1"/>
    <col min="14095" max="14116" width="13.85546875" style="323" bestFit="1" customWidth="1"/>
    <col min="1411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2" width="11.42578125" style="323" customWidth="1"/>
    <col min="14343" max="14344" width="10.85546875" style="323" bestFit="1" customWidth="1"/>
    <col min="14345" max="14350" width="11.5703125" style="323" bestFit="1" customWidth="1"/>
    <col min="14351" max="14372" width="13.85546875" style="323" bestFit="1" customWidth="1"/>
    <col min="1437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8" width="11.42578125" style="323" customWidth="1"/>
    <col min="14599" max="14600" width="10.85546875" style="323" bestFit="1" customWidth="1"/>
    <col min="14601" max="14606" width="11.5703125" style="323" bestFit="1" customWidth="1"/>
    <col min="14607" max="14628" width="13.85546875" style="323" bestFit="1" customWidth="1"/>
    <col min="1462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4" width="11.42578125" style="323" customWidth="1"/>
    <col min="14855" max="14856" width="10.85546875" style="323" bestFit="1" customWidth="1"/>
    <col min="14857" max="14862" width="11.5703125" style="323" bestFit="1" customWidth="1"/>
    <col min="14863" max="14884" width="13.85546875" style="323" bestFit="1" customWidth="1"/>
    <col min="1488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0" width="11.42578125" style="323" customWidth="1"/>
    <col min="15111" max="15112" width="10.85546875" style="323" bestFit="1" customWidth="1"/>
    <col min="15113" max="15118" width="11.5703125" style="323" bestFit="1" customWidth="1"/>
    <col min="15119" max="15140" width="13.85546875" style="323" bestFit="1" customWidth="1"/>
    <col min="1514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6" width="11.42578125" style="323" customWidth="1"/>
    <col min="15367" max="15368" width="10.85546875" style="323" bestFit="1" customWidth="1"/>
    <col min="15369" max="15374" width="11.5703125" style="323" bestFit="1" customWidth="1"/>
    <col min="15375" max="15396" width="13.85546875" style="323" bestFit="1" customWidth="1"/>
    <col min="1539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2" width="11.42578125" style="323" customWidth="1"/>
    <col min="15623" max="15624" width="10.85546875" style="323" bestFit="1" customWidth="1"/>
    <col min="15625" max="15630" width="11.5703125" style="323" bestFit="1" customWidth="1"/>
    <col min="15631" max="15652" width="13.85546875" style="323" bestFit="1" customWidth="1"/>
    <col min="1565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8" width="11.42578125" style="323" customWidth="1"/>
    <col min="15879" max="15880" width="10.85546875" style="323" bestFit="1" customWidth="1"/>
    <col min="15881" max="15886" width="11.5703125" style="323" bestFit="1" customWidth="1"/>
    <col min="15887" max="15908" width="13.85546875" style="323" bestFit="1" customWidth="1"/>
    <col min="1590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4" width="11.42578125" style="323" customWidth="1"/>
    <col min="16135" max="16136" width="10.85546875" style="323" bestFit="1" customWidth="1"/>
    <col min="16137" max="16142" width="11.5703125" style="323" bestFit="1" customWidth="1"/>
    <col min="16143" max="16164" width="13.85546875" style="323" bestFit="1" customWidth="1"/>
    <col min="16165" max="16384" width="6.85546875" style="323"/>
  </cols>
  <sheetData>
    <row r="1" spans="1:36" ht="21">
      <c r="A1" s="320" t="s">
        <v>373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4" t="s">
        <v>314</v>
      </c>
    </row>
    <row r="3" spans="1:3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374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</row>
    <row r="4" spans="1:36">
      <c r="B4" s="328"/>
      <c r="C4" s="328"/>
      <c r="D4" s="328"/>
      <c r="E4" s="328"/>
      <c r="F4" s="329">
        <v>1000</v>
      </c>
      <c r="G4" s="329">
        <v>10000</v>
      </c>
      <c r="H4" s="329">
        <v>20000</v>
      </c>
      <c r="I4" s="329">
        <v>30000</v>
      </c>
      <c r="J4" s="329">
        <v>40000</v>
      </c>
      <c r="K4" s="329">
        <v>50000</v>
      </c>
      <c r="L4" s="329">
        <v>60000</v>
      </c>
      <c r="M4" s="329">
        <v>70000</v>
      </c>
      <c r="N4" s="329">
        <v>80000</v>
      </c>
      <c r="O4" s="329">
        <v>90000</v>
      </c>
      <c r="P4" s="329">
        <v>100000</v>
      </c>
      <c r="Q4" s="329">
        <v>110000</v>
      </c>
      <c r="R4" s="329">
        <v>120000</v>
      </c>
      <c r="S4" s="329">
        <v>130000</v>
      </c>
      <c r="T4" s="329">
        <v>140000</v>
      </c>
      <c r="U4" s="329">
        <v>150000</v>
      </c>
      <c r="V4" s="329">
        <v>160000</v>
      </c>
      <c r="W4" s="329">
        <v>170000</v>
      </c>
      <c r="X4" s="329">
        <v>180000</v>
      </c>
      <c r="Y4" s="329">
        <v>190000</v>
      </c>
      <c r="Z4" s="329">
        <v>200000</v>
      </c>
      <c r="AA4" s="329">
        <v>210000</v>
      </c>
      <c r="AB4" s="329">
        <v>220000</v>
      </c>
      <c r="AC4" s="329">
        <v>230000</v>
      </c>
      <c r="AD4" s="329">
        <v>240000</v>
      </c>
      <c r="AE4" s="329">
        <v>250000</v>
      </c>
      <c r="AF4" s="329">
        <v>260000</v>
      </c>
      <c r="AG4" s="329">
        <v>270000</v>
      </c>
      <c r="AH4" s="329">
        <v>280000</v>
      </c>
      <c r="AI4" s="329">
        <v>290000</v>
      </c>
      <c r="AJ4" s="329">
        <v>300000</v>
      </c>
    </row>
    <row r="5" spans="1:36">
      <c r="A5" s="331" t="s">
        <v>318</v>
      </c>
      <c r="B5" s="328"/>
      <c r="C5" s="328"/>
      <c r="D5" s="328"/>
      <c r="E5" s="328"/>
      <c r="F5" s="328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</row>
    <row r="6" spans="1:36">
      <c r="A6" s="334">
        <v>1</v>
      </c>
      <c r="B6" s="335" t="s">
        <v>163</v>
      </c>
      <c r="C6" s="336" t="s">
        <v>324</v>
      </c>
      <c r="D6" s="334">
        <v>3.9</v>
      </c>
      <c r="E6" s="337">
        <f>VLOOKUP(B6,MRP!$A$2:$C$120,2,0)</f>
        <v>325</v>
      </c>
      <c r="F6" s="337"/>
      <c r="G6" s="338">
        <f>$D$6*$E$6</f>
        <v>1267.5</v>
      </c>
      <c r="H6" s="338">
        <f t="shared" ref="H6:AJ6" si="0">$D$6*$E$6</f>
        <v>1267.5</v>
      </c>
      <c r="I6" s="338">
        <f t="shared" si="0"/>
        <v>1267.5</v>
      </c>
      <c r="J6" s="338">
        <f t="shared" si="0"/>
        <v>1267.5</v>
      </c>
      <c r="K6" s="338">
        <f t="shared" si="0"/>
        <v>1267.5</v>
      </c>
      <c r="L6" s="338">
        <f t="shared" si="0"/>
        <v>1267.5</v>
      </c>
      <c r="M6" s="338">
        <f t="shared" si="0"/>
        <v>1267.5</v>
      </c>
      <c r="N6" s="338">
        <f t="shared" si="0"/>
        <v>1267.5</v>
      </c>
      <c r="O6" s="338">
        <f t="shared" si="0"/>
        <v>1267.5</v>
      </c>
      <c r="P6" s="338">
        <f t="shared" si="0"/>
        <v>1267.5</v>
      </c>
      <c r="Q6" s="338">
        <f t="shared" si="0"/>
        <v>1267.5</v>
      </c>
      <c r="R6" s="338">
        <f t="shared" si="0"/>
        <v>1267.5</v>
      </c>
      <c r="S6" s="338">
        <f t="shared" si="0"/>
        <v>1267.5</v>
      </c>
      <c r="T6" s="338">
        <f t="shared" si="0"/>
        <v>1267.5</v>
      </c>
      <c r="U6" s="338">
        <f t="shared" si="0"/>
        <v>1267.5</v>
      </c>
      <c r="V6" s="338">
        <f t="shared" si="0"/>
        <v>1267.5</v>
      </c>
      <c r="W6" s="338">
        <f t="shared" si="0"/>
        <v>1267.5</v>
      </c>
      <c r="X6" s="338">
        <f t="shared" si="0"/>
        <v>1267.5</v>
      </c>
      <c r="Y6" s="338">
        <f t="shared" si="0"/>
        <v>1267.5</v>
      </c>
      <c r="Z6" s="338">
        <f t="shared" si="0"/>
        <v>1267.5</v>
      </c>
      <c r="AA6" s="338">
        <f t="shared" si="0"/>
        <v>1267.5</v>
      </c>
      <c r="AB6" s="338">
        <f t="shared" si="0"/>
        <v>1267.5</v>
      </c>
      <c r="AC6" s="338">
        <f t="shared" si="0"/>
        <v>1267.5</v>
      </c>
      <c r="AD6" s="338">
        <f t="shared" si="0"/>
        <v>1267.5</v>
      </c>
      <c r="AE6" s="338">
        <f t="shared" si="0"/>
        <v>1267.5</v>
      </c>
      <c r="AF6" s="338">
        <f t="shared" si="0"/>
        <v>1267.5</v>
      </c>
      <c r="AG6" s="338">
        <f t="shared" si="0"/>
        <v>1267.5</v>
      </c>
      <c r="AH6" s="338">
        <f t="shared" si="0"/>
        <v>1267.5</v>
      </c>
      <c r="AI6" s="338">
        <f t="shared" si="0"/>
        <v>1267.5</v>
      </c>
      <c r="AJ6" s="338">
        <f t="shared" si="0"/>
        <v>1267.5</v>
      </c>
    </row>
    <row r="7" spans="1:36">
      <c r="A7" s="334">
        <v>2</v>
      </c>
      <c r="B7" s="335" t="s">
        <v>446</v>
      </c>
      <c r="C7" s="336" t="s">
        <v>16</v>
      </c>
      <c r="D7" s="334">
        <v>1</v>
      </c>
      <c r="E7" s="337">
        <f>VLOOKUP(B7,MRP!A:B,2,0)</f>
        <v>627</v>
      </c>
      <c r="F7" s="337"/>
      <c r="G7" s="338">
        <f>$D$7*$E$7</f>
        <v>627</v>
      </c>
      <c r="H7" s="338">
        <f t="shared" ref="H7:AJ7" si="1">$D$7*$E$7</f>
        <v>627</v>
      </c>
      <c r="I7" s="338">
        <f t="shared" si="1"/>
        <v>627</v>
      </c>
      <c r="J7" s="338">
        <f t="shared" si="1"/>
        <v>627</v>
      </c>
      <c r="K7" s="338">
        <f t="shared" si="1"/>
        <v>627</v>
      </c>
      <c r="L7" s="338">
        <f t="shared" si="1"/>
        <v>627</v>
      </c>
      <c r="M7" s="338">
        <f t="shared" si="1"/>
        <v>627</v>
      </c>
      <c r="N7" s="338">
        <f t="shared" si="1"/>
        <v>627</v>
      </c>
      <c r="O7" s="338">
        <f t="shared" si="1"/>
        <v>627</v>
      </c>
      <c r="P7" s="338">
        <f t="shared" si="1"/>
        <v>627</v>
      </c>
      <c r="Q7" s="338">
        <f t="shared" si="1"/>
        <v>627</v>
      </c>
      <c r="R7" s="338">
        <f t="shared" si="1"/>
        <v>627</v>
      </c>
      <c r="S7" s="338">
        <f t="shared" si="1"/>
        <v>627</v>
      </c>
      <c r="T7" s="338">
        <f t="shared" si="1"/>
        <v>627</v>
      </c>
      <c r="U7" s="338">
        <f t="shared" si="1"/>
        <v>627</v>
      </c>
      <c r="V7" s="338">
        <f t="shared" si="1"/>
        <v>627</v>
      </c>
      <c r="W7" s="338">
        <f t="shared" si="1"/>
        <v>627</v>
      </c>
      <c r="X7" s="338">
        <f t="shared" si="1"/>
        <v>627</v>
      </c>
      <c r="Y7" s="338">
        <f t="shared" si="1"/>
        <v>627</v>
      </c>
      <c r="Z7" s="338">
        <f t="shared" si="1"/>
        <v>627</v>
      </c>
      <c r="AA7" s="338">
        <f t="shared" si="1"/>
        <v>627</v>
      </c>
      <c r="AB7" s="338">
        <f t="shared" si="1"/>
        <v>627</v>
      </c>
      <c r="AC7" s="338">
        <f t="shared" si="1"/>
        <v>627</v>
      </c>
      <c r="AD7" s="338">
        <f t="shared" si="1"/>
        <v>627</v>
      </c>
      <c r="AE7" s="338">
        <f t="shared" si="1"/>
        <v>627</v>
      </c>
      <c r="AF7" s="338">
        <f t="shared" si="1"/>
        <v>627</v>
      </c>
      <c r="AG7" s="338">
        <f t="shared" si="1"/>
        <v>627</v>
      </c>
      <c r="AH7" s="338">
        <f t="shared" si="1"/>
        <v>627</v>
      </c>
      <c r="AI7" s="338">
        <f t="shared" si="1"/>
        <v>627</v>
      </c>
      <c r="AJ7" s="338">
        <f t="shared" si="1"/>
        <v>627</v>
      </c>
    </row>
    <row r="8" spans="1:36" s="346" customFormat="1">
      <c r="A8" s="341">
        <v>3</v>
      </c>
      <c r="B8" s="342" t="s">
        <v>194</v>
      </c>
      <c r="C8" s="336" t="s">
        <v>18</v>
      </c>
      <c r="D8" s="334">
        <v>1</v>
      </c>
      <c r="E8" s="337">
        <f>VLOOKUP(B8,MRP!$A$2:$C$120,2,0)</f>
        <v>58</v>
      </c>
      <c r="F8" s="343"/>
      <c r="G8" s="338">
        <f>$D$8*$E$8</f>
        <v>58</v>
      </c>
      <c r="H8" s="338">
        <f t="shared" ref="H8:AJ8" si="2">$D$8*$E$8</f>
        <v>58</v>
      </c>
      <c r="I8" s="338">
        <f t="shared" si="2"/>
        <v>58</v>
      </c>
      <c r="J8" s="338">
        <f t="shared" si="2"/>
        <v>58</v>
      </c>
      <c r="K8" s="338">
        <f t="shared" si="2"/>
        <v>58</v>
      </c>
      <c r="L8" s="338">
        <f t="shared" si="2"/>
        <v>58</v>
      </c>
      <c r="M8" s="338">
        <f t="shared" si="2"/>
        <v>58</v>
      </c>
      <c r="N8" s="338">
        <f t="shared" si="2"/>
        <v>58</v>
      </c>
      <c r="O8" s="338">
        <f t="shared" si="2"/>
        <v>58</v>
      </c>
      <c r="P8" s="338">
        <f t="shared" si="2"/>
        <v>58</v>
      </c>
      <c r="Q8" s="338">
        <f t="shared" si="2"/>
        <v>58</v>
      </c>
      <c r="R8" s="338">
        <f t="shared" si="2"/>
        <v>58</v>
      </c>
      <c r="S8" s="338">
        <f t="shared" si="2"/>
        <v>58</v>
      </c>
      <c r="T8" s="338">
        <f t="shared" si="2"/>
        <v>58</v>
      </c>
      <c r="U8" s="338">
        <f t="shared" si="2"/>
        <v>58</v>
      </c>
      <c r="V8" s="338">
        <f t="shared" si="2"/>
        <v>58</v>
      </c>
      <c r="W8" s="338">
        <f t="shared" si="2"/>
        <v>58</v>
      </c>
      <c r="X8" s="338">
        <f t="shared" si="2"/>
        <v>58</v>
      </c>
      <c r="Y8" s="338">
        <f t="shared" si="2"/>
        <v>58</v>
      </c>
      <c r="Z8" s="338">
        <f t="shared" si="2"/>
        <v>58</v>
      </c>
      <c r="AA8" s="338">
        <f t="shared" si="2"/>
        <v>58</v>
      </c>
      <c r="AB8" s="338">
        <f t="shared" si="2"/>
        <v>58</v>
      </c>
      <c r="AC8" s="338">
        <f t="shared" si="2"/>
        <v>58</v>
      </c>
      <c r="AD8" s="338">
        <f t="shared" si="2"/>
        <v>58</v>
      </c>
      <c r="AE8" s="338">
        <f t="shared" si="2"/>
        <v>58</v>
      </c>
      <c r="AF8" s="338">
        <f t="shared" si="2"/>
        <v>58</v>
      </c>
      <c r="AG8" s="338">
        <f t="shared" si="2"/>
        <v>58</v>
      </c>
      <c r="AH8" s="338">
        <f t="shared" si="2"/>
        <v>58</v>
      </c>
      <c r="AI8" s="338">
        <f t="shared" si="2"/>
        <v>58</v>
      </c>
      <c r="AJ8" s="338">
        <f t="shared" si="2"/>
        <v>58</v>
      </c>
    </row>
    <row r="9" spans="1:36">
      <c r="A9" s="334">
        <v>4</v>
      </c>
      <c r="B9" s="335" t="s">
        <v>252</v>
      </c>
      <c r="C9" s="336" t="s">
        <v>12</v>
      </c>
      <c r="D9" s="334">
        <v>1</v>
      </c>
      <c r="E9" s="337">
        <f>VLOOKUP(B9,MRP!$A$2:$C$120,2,0)</f>
        <v>1205</v>
      </c>
      <c r="F9" s="337"/>
      <c r="G9" s="338"/>
      <c r="H9" s="338"/>
      <c r="I9" s="338"/>
      <c r="J9" s="338">
        <f>$D$9*$E$9</f>
        <v>1205</v>
      </c>
      <c r="K9" s="338"/>
      <c r="L9" s="338"/>
      <c r="M9" s="338"/>
      <c r="N9" s="338">
        <f>$D$9*$E$9</f>
        <v>1205</v>
      </c>
      <c r="O9" s="338"/>
      <c r="P9" s="338"/>
      <c r="Q9" s="338"/>
      <c r="R9" s="338">
        <f>$D$9*$E$9</f>
        <v>1205</v>
      </c>
      <c r="S9" s="338"/>
      <c r="T9" s="338"/>
      <c r="U9" s="338"/>
      <c r="V9" s="338">
        <f>$D$9*$E$9</f>
        <v>1205</v>
      </c>
      <c r="W9" s="338"/>
      <c r="X9" s="338"/>
      <c r="Y9" s="338"/>
      <c r="Z9" s="338">
        <f>$D$9*$E$9</f>
        <v>1205</v>
      </c>
      <c r="AA9" s="338"/>
      <c r="AB9" s="338"/>
      <c r="AC9" s="338"/>
      <c r="AD9" s="338">
        <f>$D$9*$E$9</f>
        <v>1205</v>
      </c>
      <c r="AE9" s="338"/>
      <c r="AF9" s="338"/>
      <c r="AG9" s="338"/>
      <c r="AH9" s="338">
        <f>$D$9*$E$9</f>
        <v>1205</v>
      </c>
      <c r="AI9" s="338"/>
      <c r="AJ9" s="338"/>
    </row>
    <row r="10" spans="1:36">
      <c r="A10" s="334">
        <v>5</v>
      </c>
      <c r="B10" s="335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8"/>
      <c r="H10" s="338"/>
      <c r="I10" s="338">
        <f>$D$10*$E$10</f>
        <v>1840</v>
      </c>
      <c r="J10" s="338"/>
      <c r="K10" s="338"/>
      <c r="L10" s="338">
        <f>$D$10*$E$10</f>
        <v>1840</v>
      </c>
      <c r="M10" s="338"/>
      <c r="N10" s="338"/>
      <c r="O10" s="338">
        <f>$D$10*$E$10</f>
        <v>1840</v>
      </c>
      <c r="P10" s="338"/>
      <c r="Q10" s="338"/>
      <c r="R10" s="338">
        <f>$D$10*$E$10</f>
        <v>1840</v>
      </c>
      <c r="S10" s="338"/>
      <c r="T10" s="338"/>
      <c r="U10" s="338">
        <f>$D$10*$E$10</f>
        <v>1840</v>
      </c>
      <c r="V10" s="338"/>
      <c r="W10" s="338"/>
      <c r="X10" s="338">
        <f>$D$10*$E$10</f>
        <v>1840</v>
      </c>
      <c r="Y10" s="338"/>
      <c r="Z10" s="338"/>
      <c r="AA10" s="338">
        <f>$D$10*$E$10</f>
        <v>1840</v>
      </c>
      <c r="AB10" s="338"/>
      <c r="AC10" s="338"/>
      <c r="AD10" s="338">
        <f>$D$10*$E$10</f>
        <v>1840</v>
      </c>
      <c r="AE10" s="338"/>
      <c r="AF10" s="338"/>
      <c r="AG10" s="338">
        <f>$D$10*$E$10</f>
        <v>1840</v>
      </c>
      <c r="AH10" s="338"/>
      <c r="AI10" s="338"/>
      <c r="AJ10" s="338">
        <f>$D$10*$E$10</f>
        <v>1840</v>
      </c>
    </row>
    <row r="11" spans="1:36">
      <c r="A11" s="334">
        <v>6</v>
      </c>
      <c r="B11" s="335" t="s">
        <v>166</v>
      </c>
      <c r="C11" s="336" t="s">
        <v>429</v>
      </c>
      <c r="D11" s="334">
        <v>1</v>
      </c>
      <c r="E11" s="337">
        <f>VLOOKUP(B11,MRP!$A$2:$C$120,2,0)</f>
        <v>2491</v>
      </c>
      <c r="F11" s="337"/>
      <c r="G11" s="338"/>
      <c r="H11" s="338">
        <f>$D$11*$E$11</f>
        <v>2491</v>
      </c>
      <c r="I11" s="338"/>
      <c r="J11" s="338">
        <f>$D$11*$E$11</f>
        <v>2491</v>
      </c>
      <c r="K11" s="338"/>
      <c r="L11" s="338">
        <f>$D$11*$E$11</f>
        <v>2491</v>
      </c>
      <c r="M11" s="338"/>
      <c r="N11" s="338">
        <f>$D$11*$E$11</f>
        <v>2491</v>
      </c>
      <c r="O11" s="338"/>
      <c r="P11" s="338">
        <f>$D$11*$E$11</f>
        <v>2491</v>
      </c>
      <c r="Q11" s="338"/>
      <c r="R11" s="338">
        <f>$D$11*$E$11</f>
        <v>2491</v>
      </c>
      <c r="S11" s="338"/>
      <c r="T11" s="338">
        <f>$D$11*$E$11</f>
        <v>2491</v>
      </c>
      <c r="U11" s="338"/>
      <c r="V11" s="338">
        <f>$D$11*$E$11</f>
        <v>2491</v>
      </c>
      <c r="W11" s="338"/>
      <c r="X11" s="338">
        <f>$D$11*$E$11</f>
        <v>2491</v>
      </c>
      <c r="Y11" s="338"/>
      <c r="Z11" s="338">
        <f>$D$11*$E$11</f>
        <v>2491</v>
      </c>
      <c r="AA11" s="338"/>
      <c r="AB11" s="338">
        <f>$D$11*$E$11</f>
        <v>2491</v>
      </c>
      <c r="AC11" s="338"/>
      <c r="AD11" s="338">
        <f>$D$11*$E$11</f>
        <v>2491</v>
      </c>
      <c r="AE11" s="338"/>
      <c r="AF11" s="338">
        <f>$D$11*$E$11</f>
        <v>2491</v>
      </c>
      <c r="AG11" s="338"/>
      <c r="AH11" s="338">
        <f>$D$11*$E$11</f>
        <v>2491</v>
      </c>
      <c r="AI11" s="338"/>
      <c r="AJ11" s="338">
        <f>$D$11*$E$11</f>
        <v>2491</v>
      </c>
    </row>
    <row r="12" spans="1:36">
      <c r="A12" s="334">
        <v>7</v>
      </c>
      <c r="B12" s="335" t="s">
        <v>168</v>
      </c>
      <c r="C12" s="336" t="s">
        <v>47</v>
      </c>
      <c r="D12" s="334">
        <v>5.3</v>
      </c>
      <c r="E12" s="337">
        <f>VLOOKUP(B12,MRP!$A$2:$C$120,2,0)</f>
        <v>301</v>
      </c>
      <c r="F12" s="337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>
        <f>$D$12*$E$12</f>
        <v>1595.3</v>
      </c>
      <c r="W12" s="338"/>
      <c r="X12" s="338"/>
      <c r="Y12" s="338"/>
      <c r="Z12" s="338"/>
      <c r="AA12" s="338"/>
      <c r="AB12" s="338"/>
      <c r="AC12" s="338"/>
      <c r="AD12" s="338">
        <f>$D$12*$E$12</f>
        <v>1595.3</v>
      </c>
      <c r="AE12" s="338"/>
      <c r="AF12" s="338"/>
      <c r="AG12" s="338"/>
      <c r="AH12" s="338"/>
      <c r="AI12" s="338"/>
      <c r="AJ12" s="338"/>
    </row>
    <row r="13" spans="1:36">
      <c r="A13" s="341">
        <v>8</v>
      </c>
      <c r="B13" s="335" t="s">
        <v>169</v>
      </c>
      <c r="C13" s="336" t="s">
        <v>25</v>
      </c>
      <c r="D13" s="334">
        <v>3</v>
      </c>
      <c r="E13" s="337">
        <f>VLOOKUP(B13,MRP!$A$2:$C$120,2,0)</f>
        <v>172.5</v>
      </c>
      <c r="F13" s="337"/>
      <c r="G13" s="338"/>
      <c r="H13" s="338"/>
      <c r="I13" s="338"/>
      <c r="J13" s="338">
        <f>$D$13*$E$13</f>
        <v>517.5</v>
      </c>
      <c r="K13" s="338"/>
      <c r="L13" s="338"/>
      <c r="M13" s="338"/>
      <c r="N13" s="338">
        <f>$D$13*$E$13</f>
        <v>517.5</v>
      </c>
      <c r="O13" s="338"/>
      <c r="P13" s="338"/>
      <c r="Q13" s="338"/>
      <c r="R13" s="338">
        <f>$D$13*$E$13</f>
        <v>517.5</v>
      </c>
      <c r="S13" s="338"/>
      <c r="T13" s="338"/>
      <c r="U13" s="338"/>
      <c r="V13" s="338">
        <f>$D$13*$E$13</f>
        <v>517.5</v>
      </c>
      <c r="W13" s="338"/>
      <c r="X13" s="338"/>
      <c r="Y13" s="338"/>
      <c r="Z13" s="338">
        <f>$D$13*$E$13</f>
        <v>517.5</v>
      </c>
      <c r="AA13" s="338"/>
      <c r="AB13" s="338"/>
      <c r="AC13" s="338"/>
      <c r="AD13" s="338">
        <f>$D$13*$E$13</f>
        <v>517.5</v>
      </c>
      <c r="AE13" s="338"/>
      <c r="AF13" s="338"/>
      <c r="AG13" s="338"/>
      <c r="AH13" s="338">
        <f>$D$13*$E$13</f>
        <v>517.5</v>
      </c>
      <c r="AI13" s="338"/>
      <c r="AJ13" s="338"/>
    </row>
    <row r="14" spans="1:36">
      <c r="A14" s="334">
        <v>9</v>
      </c>
      <c r="B14" s="335" t="s">
        <v>170</v>
      </c>
      <c r="C14" s="336" t="s">
        <v>26</v>
      </c>
      <c r="D14" s="334">
        <v>2</v>
      </c>
      <c r="E14" s="337">
        <f>VLOOKUP(B14,MRP!$A$2:$C$120,2,0)</f>
        <v>35.5</v>
      </c>
      <c r="F14" s="337"/>
      <c r="G14" s="338">
        <f>$D$14*$E$14</f>
        <v>71</v>
      </c>
      <c r="H14" s="338">
        <f t="shared" ref="H14:AJ14" si="3">$D$14*$E$14</f>
        <v>71</v>
      </c>
      <c r="I14" s="338">
        <f t="shared" si="3"/>
        <v>71</v>
      </c>
      <c r="J14" s="338">
        <f t="shared" si="3"/>
        <v>71</v>
      </c>
      <c r="K14" s="338">
        <f t="shared" si="3"/>
        <v>71</v>
      </c>
      <c r="L14" s="338">
        <f t="shared" si="3"/>
        <v>71</v>
      </c>
      <c r="M14" s="338">
        <f t="shared" si="3"/>
        <v>71</v>
      </c>
      <c r="N14" s="338">
        <f t="shared" si="3"/>
        <v>71</v>
      </c>
      <c r="O14" s="338">
        <f t="shared" si="3"/>
        <v>71</v>
      </c>
      <c r="P14" s="338">
        <f t="shared" si="3"/>
        <v>71</v>
      </c>
      <c r="Q14" s="338">
        <f t="shared" si="3"/>
        <v>71</v>
      </c>
      <c r="R14" s="338">
        <f t="shared" si="3"/>
        <v>71</v>
      </c>
      <c r="S14" s="338">
        <f t="shared" si="3"/>
        <v>71</v>
      </c>
      <c r="T14" s="338">
        <f t="shared" si="3"/>
        <v>71</v>
      </c>
      <c r="U14" s="338">
        <f t="shared" si="3"/>
        <v>71</v>
      </c>
      <c r="V14" s="338">
        <f t="shared" si="3"/>
        <v>71</v>
      </c>
      <c r="W14" s="338">
        <f t="shared" si="3"/>
        <v>71</v>
      </c>
      <c r="X14" s="338">
        <f t="shared" si="3"/>
        <v>71</v>
      </c>
      <c r="Y14" s="338">
        <f t="shared" si="3"/>
        <v>71</v>
      </c>
      <c r="Z14" s="338">
        <f t="shared" si="3"/>
        <v>71</v>
      </c>
      <c r="AA14" s="338">
        <f t="shared" si="3"/>
        <v>71</v>
      </c>
      <c r="AB14" s="338">
        <f t="shared" si="3"/>
        <v>71</v>
      </c>
      <c r="AC14" s="338">
        <f t="shared" si="3"/>
        <v>71</v>
      </c>
      <c r="AD14" s="338">
        <f t="shared" si="3"/>
        <v>71</v>
      </c>
      <c r="AE14" s="338">
        <f t="shared" si="3"/>
        <v>71</v>
      </c>
      <c r="AF14" s="338">
        <f t="shared" si="3"/>
        <v>71</v>
      </c>
      <c r="AG14" s="338">
        <f t="shared" si="3"/>
        <v>71</v>
      </c>
      <c r="AH14" s="338">
        <f t="shared" si="3"/>
        <v>71</v>
      </c>
      <c r="AI14" s="338">
        <f t="shared" si="3"/>
        <v>71</v>
      </c>
      <c r="AJ14" s="338">
        <f t="shared" si="3"/>
        <v>71</v>
      </c>
    </row>
    <row r="15" spans="1:36" s="414" customFormat="1">
      <c r="A15" s="409">
        <v>10</v>
      </c>
      <c r="B15" s="410" t="s">
        <v>430</v>
      </c>
      <c r="C15" s="411" t="s">
        <v>431</v>
      </c>
      <c r="D15" s="409">
        <v>1</v>
      </c>
      <c r="E15" s="412">
        <f>VLOOKUP(B15,MRP!$A$2:$C$120,2,0)</f>
        <v>50235</v>
      </c>
      <c r="F15" s="412"/>
      <c r="G15" s="413"/>
      <c r="H15" s="413"/>
      <c r="I15" s="413"/>
      <c r="J15" s="413"/>
      <c r="K15" s="413"/>
      <c r="L15" s="413"/>
      <c r="M15" s="413"/>
      <c r="N15" s="413"/>
      <c r="O15" s="413"/>
      <c r="P15" s="413"/>
      <c r="Q15" s="413"/>
      <c r="R15" s="413"/>
      <c r="S15" s="413"/>
      <c r="T15" s="413"/>
      <c r="U15" s="413"/>
      <c r="V15" s="413"/>
      <c r="W15" s="413"/>
      <c r="X15" s="413"/>
      <c r="Y15" s="413"/>
      <c r="Z15" s="413">
        <f>$D$15*$E$15</f>
        <v>50235</v>
      </c>
      <c r="AA15" s="413"/>
      <c r="AB15" s="413"/>
      <c r="AC15" s="413"/>
      <c r="AD15" s="413"/>
      <c r="AE15" s="413"/>
      <c r="AF15" s="413"/>
      <c r="AG15" s="413"/>
      <c r="AH15" s="413"/>
      <c r="AI15" s="413"/>
      <c r="AJ15" s="413"/>
    </row>
    <row r="16" spans="1:3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49"/>
      <c r="S16" s="349"/>
      <c r="T16" s="349"/>
      <c r="U16" s="349"/>
      <c r="V16" s="349"/>
      <c r="W16" s="349"/>
    </row>
    <row r="17" spans="1:36" s="328" customFormat="1">
      <c r="B17" s="352" t="s">
        <v>226</v>
      </c>
      <c r="C17" s="353" t="s">
        <v>319</v>
      </c>
      <c r="E17" s="354"/>
      <c r="F17" s="355">
        <f t="shared" ref="F17:AJ17" si="4">SUM(F6:F15)</f>
        <v>0</v>
      </c>
      <c r="G17" s="355">
        <f t="shared" si="4"/>
        <v>2023.5</v>
      </c>
      <c r="H17" s="355">
        <f t="shared" si="4"/>
        <v>4514.5</v>
      </c>
      <c r="I17" s="355">
        <f t="shared" si="4"/>
        <v>3863.5</v>
      </c>
      <c r="J17" s="355">
        <f t="shared" si="4"/>
        <v>6237</v>
      </c>
      <c r="K17" s="355">
        <f t="shared" si="4"/>
        <v>2023.5</v>
      </c>
      <c r="L17" s="355">
        <f t="shared" si="4"/>
        <v>6354.5</v>
      </c>
      <c r="M17" s="355">
        <f t="shared" si="4"/>
        <v>2023.5</v>
      </c>
      <c r="N17" s="355">
        <f t="shared" si="4"/>
        <v>6237</v>
      </c>
      <c r="O17" s="355">
        <f t="shared" si="4"/>
        <v>3863.5</v>
      </c>
      <c r="P17" s="355">
        <f t="shared" si="4"/>
        <v>4514.5</v>
      </c>
      <c r="Q17" s="355">
        <f t="shared" si="4"/>
        <v>2023.5</v>
      </c>
      <c r="R17" s="355">
        <f t="shared" si="4"/>
        <v>8077</v>
      </c>
      <c r="S17" s="355">
        <f t="shared" si="4"/>
        <v>2023.5</v>
      </c>
      <c r="T17" s="355">
        <f t="shared" si="4"/>
        <v>4514.5</v>
      </c>
      <c r="U17" s="355">
        <f t="shared" si="4"/>
        <v>3863.5</v>
      </c>
      <c r="V17" s="355">
        <f t="shared" si="4"/>
        <v>7832.3</v>
      </c>
      <c r="W17" s="355">
        <f t="shared" si="4"/>
        <v>2023.5</v>
      </c>
      <c r="X17" s="355">
        <f t="shared" si="4"/>
        <v>6354.5</v>
      </c>
      <c r="Y17" s="355">
        <f t="shared" si="4"/>
        <v>2023.5</v>
      </c>
      <c r="Z17" s="355">
        <f t="shared" si="4"/>
        <v>56472</v>
      </c>
      <c r="AA17" s="355">
        <f t="shared" si="4"/>
        <v>3863.5</v>
      </c>
      <c r="AB17" s="355">
        <f t="shared" si="4"/>
        <v>4514.5</v>
      </c>
      <c r="AC17" s="355">
        <f t="shared" si="4"/>
        <v>2023.5</v>
      </c>
      <c r="AD17" s="355">
        <f t="shared" si="4"/>
        <v>9672.2999999999993</v>
      </c>
      <c r="AE17" s="355">
        <f t="shared" si="4"/>
        <v>2023.5</v>
      </c>
      <c r="AF17" s="355">
        <f t="shared" si="4"/>
        <v>4514.5</v>
      </c>
      <c r="AG17" s="355">
        <f t="shared" si="4"/>
        <v>3863.5</v>
      </c>
      <c r="AH17" s="355">
        <f t="shared" si="4"/>
        <v>6237</v>
      </c>
      <c r="AI17" s="355">
        <f t="shared" si="4"/>
        <v>2023.5</v>
      </c>
      <c r="AJ17" s="355">
        <f t="shared" si="4"/>
        <v>6354.5</v>
      </c>
    </row>
    <row r="18" spans="1:36">
      <c r="C18" s="324"/>
      <c r="D18" s="349"/>
      <c r="E18" s="356"/>
      <c r="F18" s="357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</row>
    <row r="19" spans="1:36">
      <c r="A19" s="334">
        <v>12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[13]Master!$A$10</f>
        <v>1297.7579999999998</v>
      </c>
      <c r="J19" s="361">
        <f>[13]Master!$B$10</f>
        <v>1421.3539999999998</v>
      </c>
      <c r="K19" s="361">
        <f>[13]Master!$A$10</f>
        <v>1297.7579999999998</v>
      </c>
      <c r="L19" s="361">
        <f>[13]Master!$A$10</f>
        <v>1297.7579999999998</v>
      </c>
      <c r="M19" s="361">
        <f>[13]Master!$A$10</f>
        <v>1297.7579999999998</v>
      </c>
      <c r="N19" s="361">
        <f>[13]Master!$B$10</f>
        <v>1421.3539999999998</v>
      </c>
      <c r="O19" s="361">
        <f>[13]Master!$A$10</f>
        <v>1297.7579999999998</v>
      </c>
      <c r="P19" s="361">
        <f>[13]Master!$A$10</f>
        <v>1297.7579999999998</v>
      </c>
      <c r="Q19" s="361">
        <f>[13]Master!$A$10</f>
        <v>1297.7579999999998</v>
      </c>
      <c r="R19" s="361">
        <f>[13]Master!$B$10</f>
        <v>1421.3539999999998</v>
      </c>
      <c r="S19" s="361">
        <f>[13]Master!$A$10</f>
        <v>1297.7579999999998</v>
      </c>
      <c r="T19" s="361">
        <f>[13]Master!$A$10</f>
        <v>1297.7579999999998</v>
      </c>
      <c r="U19" s="361">
        <f>[13]Master!$A$10</f>
        <v>1297.7579999999998</v>
      </c>
      <c r="V19" s="361">
        <f>[13]Master!$B$10</f>
        <v>1421.3539999999998</v>
      </c>
      <c r="W19" s="361">
        <f>[13]Master!$A$10</f>
        <v>1297.7579999999998</v>
      </c>
      <c r="X19" s="361">
        <f>[13]Master!$A$10</f>
        <v>1297.7579999999998</v>
      </c>
      <c r="Y19" s="361">
        <f>[13]Master!$A$10</f>
        <v>1297.7579999999998</v>
      </c>
      <c r="Z19" s="361">
        <f>[13]Master!$B$10</f>
        <v>1421.3539999999998</v>
      </c>
      <c r="AA19" s="361">
        <f>[13]Master!$A$10</f>
        <v>1297.7579999999998</v>
      </c>
      <c r="AB19" s="361">
        <f>[13]Master!$A$10</f>
        <v>1297.7579999999998</v>
      </c>
      <c r="AC19" s="361">
        <f>[13]Master!$A$10</f>
        <v>1297.7579999999998</v>
      </c>
      <c r="AD19" s="361">
        <f>[13]Master!$B$10</f>
        <v>1421.3539999999998</v>
      </c>
      <c r="AE19" s="361">
        <f>[13]Master!$A$10</f>
        <v>1297.7579999999998</v>
      </c>
      <c r="AF19" s="361">
        <f>[13]Master!$A$10</f>
        <v>1297.7579999999998</v>
      </c>
      <c r="AG19" s="361">
        <f>[13]Master!$A$10</f>
        <v>1297.7579999999998</v>
      </c>
      <c r="AH19" s="361">
        <f>[13]Master!$B$10</f>
        <v>1421.3539999999998</v>
      </c>
      <c r="AI19" s="361">
        <f>[13]Master!$A$10</f>
        <v>1297.7579999999998</v>
      </c>
      <c r="AJ19" s="361">
        <f>[13]Master!$A$10</f>
        <v>1297.7579999999998</v>
      </c>
    </row>
    <row r="20" spans="1:36">
      <c r="O20" s="362"/>
      <c r="P20" s="364"/>
      <c r="Z20" s="364"/>
      <c r="AJ20" s="364"/>
    </row>
    <row r="21" spans="1:3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AJ21" si="5">G17+G19</f>
        <v>2023.5</v>
      </c>
      <c r="H21" s="367">
        <f t="shared" si="5"/>
        <v>4514.5</v>
      </c>
      <c r="I21" s="367">
        <f t="shared" si="5"/>
        <v>5161.2579999999998</v>
      </c>
      <c r="J21" s="367">
        <f t="shared" si="5"/>
        <v>7658.3539999999994</v>
      </c>
      <c r="K21" s="367">
        <f t="shared" si="5"/>
        <v>3321.2579999999998</v>
      </c>
      <c r="L21" s="367">
        <f t="shared" si="5"/>
        <v>7652.2579999999998</v>
      </c>
      <c r="M21" s="367">
        <f t="shared" si="5"/>
        <v>3321.2579999999998</v>
      </c>
      <c r="N21" s="367">
        <f t="shared" si="5"/>
        <v>7658.3539999999994</v>
      </c>
      <c r="O21" s="367">
        <f t="shared" si="5"/>
        <v>5161.2579999999998</v>
      </c>
      <c r="P21" s="367">
        <f t="shared" si="5"/>
        <v>5812.2579999999998</v>
      </c>
      <c r="Q21" s="367">
        <f t="shared" si="5"/>
        <v>3321.2579999999998</v>
      </c>
      <c r="R21" s="367">
        <f t="shared" si="5"/>
        <v>9498.3539999999994</v>
      </c>
      <c r="S21" s="367">
        <f t="shared" si="5"/>
        <v>3321.2579999999998</v>
      </c>
      <c r="T21" s="367">
        <f t="shared" si="5"/>
        <v>5812.2579999999998</v>
      </c>
      <c r="U21" s="367">
        <f t="shared" si="5"/>
        <v>5161.2579999999998</v>
      </c>
      <c r="V21" s="367">
        <f t="shared" si="5"/>
        <v>9253.6540000000005</v>
      </c>
      <c r="W21" s="367">
        <f t="shared" si="5"/>
        <v>3321.2579999999998</v>
      </c>
      <c r="X21" s="367">
        <f t="shared" si="5"/>
        <v>7652.2579999999998</v>
      </c>
      <c r="Y21" s="367">
        <f t="shared" si="5"/>
        <v>3321.2579999999998</v>
      </c>
      <c r="Z21" s="367">
        <f t="shared" si="5"/>
        <v>57893.353999999999</v>
      </c>
      <c r="AA21" s="367">
        <f t="shared" si="5"/>
        <v>5161.2579999999998</v>
      </c>
      <c r="AB21" s="367">
        <f t="shared" si="5"/>
        <v>5812.2579999999998</v>
      </c>
      <c r="AC21" s="367">
        <f t="shared" si="5"/>
        <v>3321.2579999999998</v>
      </c>
      <c r="AD21" s="367">
        <f t="shared" si="5"/>
        <v>11093.653999999999</v>
      </c>
      <c r="AE21" s="367">
        <f t="shared" si="5"/>
        <v>3321.2579999999998</v>
      </c>
      <c r="AF21" s="367">
        <f t="shared" si="5"/>
        <v>5812.2579999999998</v>
      </c>
      <c r="AG21" s="367">
        <f t="shared" si="5"/>
        <v>5161.2579999999998</v>
      </c>
      <c r="AH21" s="367">
        <f t="shared" si="5"/>
        <v>7658.3539999999994</v>
      </c>
      <c r="AI21" s="367">
        <f t="shared" si="5"/>
        <v>3321.2579999999998</v>
      </c>
      <c r="AJ21" s="367">
        <f t="shared" si="5"/>
        <v>7652.2579999999998</v>
      </c>
    </row>
    <row r="22" spans="1:36">
      <c r="C22" s="368" t="s">
        <v>323</v>
      </c>
      <c r="P22" s="369">
        <f>SUM(F21:P21)/P4</f>
        <v>0.52284256000000007</v>
      </c>
      <c r="Z22" s="369">
        <f>SUM(F21:Z21)/Z4</f>
        <v>0.80420212000000002</v>
      </c>
      <c r="AJ22" s="369">
        <f>SUM(F21:AJ21)/AJ4</f>
        <v>0.73051832000000005</v>
      </c>
    </row>
    <row r="23" spans="1:36">
      <c r="O23" s="362"/>
      <c r="P23" s="364"/>
      <c r="Z23" s="364"/>
      <c r="AJ23" s="364"/>
    </row>
    <row r="24" spans="1:36">
      <c r="A24" s="334">
        <v>13</v>
      </c>
      <c r="B24" s="371" t="s">
        <v>327</v>
      </c>
      <c r="C24" s="336" t="s">
        <v>328</v>
      </c>
      <c r="D24" s="372">
        <v>1.2</v>
      </c>
      <c r="E24" s="337">
        <f>VLOOKUP(B24,[13]Master!$A$6:$D$39,4,0)</f>
        <v>471.91199999999998</v>
      </c>
      <c r="F24" s="338"/>
      <c r="G24" s="373">
        <f>$D$24*$E$24</f>
        <v>566.2944</v>
      </c>
      <c r="H24" s="373">
        <f>$D$24*$E$24</f>
        <v>566.2944</v>
      </c>
      <c r="I24" s="373">
        <f t="shared" ref="I24:AJ24" si="6">$D$24*$E$24</f>
        <v>566.2944</v>
      </c>
      <c r="J24" s="373">
        <f t="shared" si="6"/>
        <v>566.2944</v>
      </c>
      <c r="K24" s="373">
        <f t="shared" si="6"/>
        <v>566.2944</v>
      </c>
      <c r="L24" s="373">
        <f t="shared" si="6"/>
        <v>566.2944</v>
      </c>
      <c r="M24" s="373">
        <f t="shared" si="6"/>
        <v>566.2944</v>
      </c>
      <c r="N24" s="373">
        <f t="shared" si="6"/>
        <v>566.2944</v>
      </c>
      <c r="O24" s="373">
        <f t="shared" si="6"/>
        <v>566.2944</v>
      </c>
      <c r="P24" s="373">
        <f t="shared" si="6"/>
        <v>566.2944</v>
      </c>
      <c r="Q24" s="373">
        <f t="shared" si="6"/>
        <v>566.2944</v>
      </c>
      <c r="R24" s="373">
        <f t="shared" si="6"/>
        <v>566.2944</v>
      </c>
      <c r="S24" s="373">
        <f t="shared" si="6"/>
        <v>566.2944</v>
      </c>
      <c r="T24" s="373">
        <f t="shared" si="6"/>
        <v>566.2944</v>
      </c>
      <c r="U24" s="373">
        <f t="shared" si="6"/>
        <v>566.2944</v>
      </c>
      <c r="V24" s="373">
        <f t="shared" si="6"/>
        <v>566.2944</v>
      </c>
      <c r="W24" s="373">
        <f t="shared" si="6"/>
        <v>566.2944</v>
      </c>
      <c r="X24" s="373">
        <f t="shared" si="6"/>
        <v>566.2944</v>
      </c>
      <c r="Y24" s="373">
        <f t="shared" si="6"/>
        <v>566.2944</v>
      </c>
      <c r="Z24" s="373">
        <f t="shared" si="6"/>
        <v>566.2944</v>
      </c>
      <c r="AA24" s="373">
        <f t="shared" si="6"/>
        <v>566.2944</v>
      </c>
      <c r="AB24" s="373">
        <f t="shared" si="6"/>
        <v>566.2944</v>
      </c>
      <c r="AC24" s="373">
        <f t="shared" si="6"/>
        <v>566.2944</v>
      </c>
      <c r="AD24" s="373">
        <f t="shared" si="6"/>
        <v>566.2944</v>
      </c>
      <c r="AE24" s="373">
        <f t="shared" si="6"/>
        <v>566.2944</v>
      </c>
      <c r="AF24" s="373">
        <f t="shared" si="6"/>
        <v>566.2944</v>
      </c>
      <c r="AG24" s="373">
        <f t="shared" si="6"/>
        <v>566.2944</v>
      </c>
      <c r="AH24" s="373">
        <f t="shared" si="6"/>
        <v>566.2944</v>
      </c>
      <c r="AI24" s="373">
        <f t="shared" si="6"/>
        <v>566.2944</v>
      </c>
      <c r="AJ24" s="373">
        <f t="shared" si="6"/>
        <v>566.2944</v>
      </c>
    </row>
    <row r="25" spans="1:36">
      <c r="A25" s="334">
        <v>14</v>
      </c>
      <c r="B25" s="371" t="s">
        <v>327</v>
      </c>
      <c r="C25" s="336" t="s">
        <v>41</v>
      </c>
      <c r="D25" s="372">
        <v>1.2</v>
      </c>
      <c r="E25" s="337">
        <f>VLOOKUP(B25,[13]Master!$A$6:$D$39,4,0)</f>
        <v>471.91199999999998</v>
      </c>
      <c r="F25" s="338"/>
      <c r="G25" s="338">
        <f>$D$25*$E$25</f>
        <v>566.2944</v>
      </c>
      <c r="H25" s="338">
        <f>$D$25*$E$25</f>
        <v>566.2944</v>
      </c>
      <c r="I25" s="338">
        <f t="shared" ref="I25:AJ25" si="7">$D$25*$E$25</f>
        <v>566.2944</v>
      </c>
      <c r="J25" s="338">
        <f t="shared" si="7"/>
        <v>566.2944</v>
      </c>
      <c r="K25" s="338">
        <f t="shared" si="7"/>
        <v>566.2944</v>
      </c>
      <c r="L25" s="338">
        <f t="shared" si="7"/>
        <v>566.2944</v>
      </c>
      <c r="M25" s="338">
        <f t="shared" si="7"/>
        <v>566.2944</v>
      </c>
      <c r="N25" s="338">
        <f t="shared" si="7"/>
        <v>566.2944</v>
      </c>
      <c r="O25" s="338">
        <f t="shared" si="7"/>
        <v>566.2944</v>
      </c>
      <c r="P25" s="338">
        <f t="shared" si="7"/>
        <v>566.2944</v>
      </c>
      <c r="Q25" s="338">
        <f t="shared" si="7"/>
        <v>566.2944</v>
      </c>
      <c r="R25" s="338">
        <f t="shared" si="7"/>
        <v>566.2944</v>
      </c>
      <c r="S25" s="338">
        <f t="shared" si="7"/>
        <v>566.2944</v>
      </c>
      <c r="T25" s="338">
        <f t="shared" si="7"/>
        <v>566.2944</v>
      </c>
      <c r="U25" s="338">
        <f t="shared" si="7"/>
        <v>566.2944</v>
      </c>
      <c r="V25" s="338">
        <f t="shared" si="7"/>
        <v>566.2944</v>
      </c>
      <c r="W25" s="338">
        <f t="shared" si="7"/>
        <v>566.2944</v>
      </c>
      <c r="X25" s="338">
        <f t="shared" si="7"/>
        <v>566.2944</v>
      </c>
      <c r="Y25" s="338">
        <f t="shared" si="7"/>
        <v>566.2944</v>
      </c>
      <c r="Z25" s="338">
        <f t="shared" si="7"/>
        <v>566.2944</v>
      </c>
      <c r="AA25" s="338">
        <f t="shared" si="7"/>
        <v>566.2944</v>
      </c>
      <c r="AB25" s="338">
        <f t="shared" si="7"/>
        <v>566.2944</v>
      </c>
      <c r="AC25" s="338">
        <f t="shared" si="7"/>
        <v>566.2944</v>
      </c>
      <c r="AD25" s="338">
        <f t="shared" si="7"/>
        <v>566.2944</v>
      </c>
      <c r="AE25" s="338">
        <f t="shared" si="7"/>
        <v>566.2944</v>
      </c>
      <c r="AF25" s="338">
        <f t="shared" si="7"/>
        <v>566.2944</v>
      </c>
      <c r="AG25" s="338">
        <f t="shared" si="7"/>
        <v>566.2944</v>
      </c>
      <c r="AH25" s="338">
        <f t="shared" si="7"/>
        <v>566.2944</v>
      </c>
      <c r="AI25" s="338">
        <f t="shared" si="7"/>
        <v>566.2944</v>
      </c>
      <c r="AJ25" s="338">
        <f t="shared" si="7"/>
        <v>566.2944</v>
      </c>
    </row>
    <row r="26" spans="1:3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75"/>
      <c r="X26" s="375"/>
      <c r="Y26" s="375"/>
      <c r="Z26" s="375"/>
    </row>
    <row r="27" spans="1:3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AJ27" si="8">G21+G24+G25</f>
        <v>3156.0887999999995</v>
      </c>
      <c r="H27" s="367">
        <f t="shared" si="8"/>
        <v>5647.0887999999995</v>
      </c>
      <c r="I27" s="367">
        <f t="shared" si="8"/>
        <v>6293.8467999999993</v>
      </c>
      <c r="J27" s="367">
        <f t="shared" si="8"/>
        <v>8790.9428000000007</v>
      </c>
      <c r="K27" s="367">
        <f t="shared" si="8"/>
        <v>4453.8467999999993</v>
      </c>
      <c r="L27" s="367">
        <f t="shared" si="8"/>
        <v>8784.8468000000012</v>
      </c>
      <c r="M27" s="367">
        <f t="shared" si="8"/>
        <v>4453.8467999999993</v>
      </c>
      <c r="N27" s="367">
        <f t="shared" si="8"/>
        <v>8790.9428000000007</v>
      </c>
      <c r="O27" s="367">
        <f t="shared" si="8"/>
        <v>6293.8467999999993</v>
      </c>
      <c r="P27" s="367">
        <f t="shared" si="8"/>
        <v>6944.8467999999993</v>
      </c>
      <c r="Q27" s="367">
        <f t="shared" si="8"/>
        <v>4453.8467999999993</v>
      </c>
      <c r="R27" s="367">
        <f t="shared" si="8"/>
        <v>10630.942800000001</v>
      </c>
      <c r="S27" s="367">
        <f t="shared" si="8"/>
        <v>4453.8467999999993</v>
      </c>
      <c r="T27" s="367">
        <f t="shared" si="8"/>
        <v>6944.8467999999993</v>
      </c>
      <c r="U27" s="367">
        <f t="shared" si="8"/>
        <v>6293.8467999999993</v>
      </c>
      <c r="V27" s="367">
        <f t="shared" si="8"/>
        <v>10386.242800000002</v>
      </c>
      <c r="W27" s="367">
        <f t="shared" si="8"/>
        <v>4453.8467999999993</v>
      </c>
      <c r="X27" s="367">
        <f t="shared" si="8"/>
        <v>8784.8468000000012</v>
      </c>
      <c r="Y27" s="367">
        <f t="shared" si="8"/>
        <v>4453.8467999999993</v>
      </c>
      <c r="Z27" s="367">
        <f t="shared" si="8"/>
        <v>59025.942799999997</v>
      </c>
      <c r="AA27" s="367">
        <f t="shared" si="8"/>
        <v>6293.8467999999993</v>
      </c>
      <c r="AB27" s="367">
        <f t="shared" si="8"/>
        <v>6944.8467999999993</v>
      </c>
      <c r="AC27" s="367">
        <f t="shared" si="8"/>
        <v>4453.8467999999993</v>
      </c>
      <c r="AD27" s="367">
        <f t="shared" si="8"/>
        <v>12226.2428</v>
      </c>
      <c r="AE27" s="367">
        <f t="shared" si="8"/>
        <v>4453.8467999999993</v>
      </c>
      <c r="AF27" s="367">
        <f t="shared" si="8"/>
        <v>6944.8467999999993</v>
      </c>
      <c r="AG27" s="367">
        <f t="shared" si="8"/>
        <v>6293.8467999999993</v>
      </c>
      <c r="AH27" s="367">
        <f t="shared" si="8"/>
        <v>8790.9428000000007</v>
      </c>
      <c r="AI27" s="367">
        <f t="shared" si="8"/>
        <v>4453.8467999999993</v>
      </c>
      <c r="AJ27" s="367">
        <f t="shared" si="8"/>
        <v>8784.8468000000012</v>
      </c>
    </row>
    <row r="28" spans="1:36">
      <c r="C28" s="368" t="s">
        <v>323</v>
      </c>
      <c r="P28" s="369">
        <f>SUM(F27:P27)/P4</f>
        <v>0.63610144000000002</v>
      </c>
      <c r="Z28" s="369">
        <f>SUM(F27:Z27)/Z4</f>
        <v>0.91746100000000008</v>
      </c>
      <c r="AJ28" s="369">
        <f>SUM(F27:AJ27)/AJ4</f>
        <v>0.8437772</v>
      </c>
    </row>
    <row r="29" spans="1:36"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</row>
    <row r="30" spans="1:36">
      <c r="O30" s="362"/>
    </row>
    <row r="31" spans="1:36">
      <c r="A31" s="331" t="s">
        <v>331</v>
      </c>
      <c r="O31" s="375"/>
    </row>
    <row r="32" spans="1:36">
      <c r="A32" s="341">
        <v>1</v>
      </c>
      <c r="B32" s="342" t="s">
        <v>112</v>
      </c>
      <c r="C32" s="336" t="s">
        <v>333</v>
      </c>
      <c r="D32" s="334">
        <v>1</v>
      </c>
      <c r="E32" s="377">
        <v>7828</v>
      </c>
      <c r="F32" s="338"/>
      <c r="G32" s="338"/>
      <c r="H32" s="338"/>
      <c r="I32" s="338">
        <f>$D$32*$E$32</f>
        <v>7828</v>
      </c>
      <c r="J32" s="338"/>
      <c r="K32" s="338"/>
      <c r="L32" s="338">
        <f>$D$32*$E$32</f>
        <v>7828</v>
      </c>
      <c r="M32" s="338"/>
      <c r="N32" s="338"/>
      <c r="O32" s="338">
        <f>$D$32*$E$32</f>
        <v>7828</v>
      </c>
      <c r="P32" s="338"/>
      <c r="Q32" s="338"/>
      <c r="R32" s="338">
        <f>$D$32*$E$32</f>
        <v>7828</v>
      </c>
      <c r="S32" s="338"/>
      <c r="T32" s="338"/>
      <c r="U32" s="338">
        <f>$D$32*$E$32</f>
        <v>7828</v>
      </c>
      <c r="V32" s="338"/>
      <c r="W32" s="338"/>
      <c r="X32" s="338">
        <f>$D$32*$E$32</f>
        <v>7828</v>
      </c>
      <c r="Y32" s="338"/>
      <c r="Z32" s="338"/>
      <c r="AA32" s="338">
        <f>$D$32*$E$32</f>
        <v>7828</v>
      </c>
      <c r="AB32" s="338"/>
      <c r="AC32" s="338"/>
      <c r="AD32" s="338">
        <f>$D$32*$E$32</f>
        <v>7828</v>
      </c>
      <c r="AE32" s="338"/>
      <c r="AF32" s="338"/>
      <c r="AG32" s="338">
        <f>$D$32*$E$32</f>
        <v>7828</v>
      </c>
      <c r="AH32" s="338"/>
      <c r="AI32" s="338"/>
      <c r="AJ32" s="338">
        <f>$D$32*$E$32</f>
        <v>7828</v>
      </c>
    </row>
    <row r="33" spans="1:36">
      <c r="A33" s="334">
        <v>2</v>
      </c>
      <c r="B33" s="335" t="s">
        <v>375</v>
      </c>
      <c r="C33" s="336" t="s">
        <v>335</v>
      </c>
      <c r="D33" s="334">
        <v>2</v>
      </c>
      <c r="E33" s="377">
        <v>6017</v>
      </c>
      <c r="F33" s="338"/>
      <c r="G33" s="338"/>
      <c r="H33" s="338"/>
      <c r="I33" s="338"/>
      <c r="J33" s="338">
        <f>$D$33*$E$33</f>
        <v>12034</v>
      </c>
      <c r="K33" s="338"/>
      <c r="L33" s="338"/>
      <c r="M33" s="338"/>
      <c r="N33" s="338">
        <f>$D$33*$E$33</f>
        <v>12034</v>
      </c>
      <c r="O33" s="338"/>
      <c r="P33" s="338"/>
      <c r="Q33" s="338"/>
      <c r="R33" s="338">
        <f>$D$33*$E$33</f>
        <v>12034</v>
      </c>
      <c r="S33" s="338"/>
      <c r="T33" s="338"/>
      <c r="U33" s="338"/>
      <c r="V33" s="338">
        <f>$D$33*$E$33</f>
        <v>12034</v>
      </c>
      <c r="W33" s="338"/>
      <c r="X33" s="338"/>
      <c r="Y33" s="338"/>
      <c r="Z33" s="338">
        <f>$D$33*$E$33</f>
        <v>12034</v>
      </c>
      <c r="AA33" s="338"/>
      <c r="AB33" s="338"/>
      <c r="AC33" s="338"/>
      <c r="AD33" s="338">
        <f>$D$33*$E$33</f>
        <v>12034</v>
      </c>
      <c r="AE33" s="338"/>
      <c r="AF33" s="338"/>
      <c r="AG33" s="338"/>
      <c r="AH33" s="338">
        <f>$D$33*$E$33</f>
        <v>12034</v>
      </c>
      <c r="AI33" s="338"/>
      <c r="AJ33" s="338"/>
    </row>
    <row r="34" spans="1:36">
      <c r="A34" s="334">
        <v>3</v>
      </c>
      <c r="B34" s="335" t="s">
        <v>112</v>
      </c>
      <c r="C34" s="336" t="s">
        <v>336</v>
      </c>
      <c r="D34" s="334">
        <v>1</v>
      </c>
      <c r="E34" s="377">
        <v>7828</v>
      </c>
      <c r="F34" s="338"/>
      <c r="G34" s="338"/>
      <c r="H34" s="338"/>
      <c r="I34" s="338"/>
      <c r="J34" s="338"/>
      <c r="K34" s="338"/>
      <c r="L34" s="338">
        <f>$D$34*$E$34</f>
        <v>7828</v>
      </c>
      <c r="M34" s="338"/>
      <c r="N34" s="338"/>
      <c r="O34" s="338"/>
      <c r="P34" s="338"/>
      <c r="Q34" s="338"/>
      <c r="R34" s="338">
        <f>$D$34*$E$34</f>
        <v>7828</v>
      </c>
      <c r="S34" s="338"/>
      <c r="T34" s="338"/>
      <c r="U34" s="338"/>
      <c r="V34" s="338"/>
      <c r="W34" s="338"/>
      <c r="X34" s="338">
        <f>$D$34*$E$34</f>
        <v>7828</v>
      </c>
      <c r="Y34" s="338"/>
      <c r="Z34" s="338"/>
      <c r="AA34" s="338"/>
      <c r="AB34" s="338"/>
      <c r="AC34" s="338"/>
      <c r="AD34" s="338">
        <f>$D$34*$E$34</f>
        <v>7828</v>
      </c>
      <c r="AE34" s="338"/>
      <c r="AF34" s="338"/>
      <c r="AG34" s="338"/>
      <c r="AH34" s="338"/>
      <c r="AI34" s="338"/>
      <c r="AJ34" s="338">
        <f>$D$34*$E$34</f>
        <v>7828</v>
      </c>
    </row>
    <row r="35" spans="1:36">
      <c r="A35" s="341">
        <v>4</v>
      </c>
      <c r="B35" s="335" t="s">
        <v>376</v>
      </c>
      <c r="C35" s="336" t="s">
        <v>377</v>
      </c>
      <c r="D35" s="334">
        <v>2</v>
      </c>
      <c r="E35" s="377">
        <v>5121</v>
      </c>
      <c r="F35" s="338"/>
      <c r="G35" s="338"/>
      <c r="H35" s="338"/>
      <c r="I35" s="338"/>
      <c r="J35" s="338"/>
      <c r="K35" s="338"/>
      <c r="L35" s="338">
        <f>$D$35*$E$35</f>
        <v>10242</v>
      </c>
      <c r="M35" s="338"/>
      <c r="N35" s="338"/>
      <c r="O35" s="338"/>
      <c r="P35" s="338"/>
      <c r="Q35" s="338"/>
      <c r="R35" s="338">
        <f>$D$35*$E$35</f>
        <v>10242</v>
      </c>
      <c r="S35" s="338"/>
      <c r="T35" s="338"/>
      <c r="U35" s="338"/>
      <c r="V35" s="338"/>
      <c r="W35" s="338"/>
      <c r="X35" s="338">
        <f>$D$35*$E$35</f>
        <v>10242</v>
      </c>
      <c r="Y35" s="338"/>
      <c r="Z35" s="338"/>
      <c r="AA35" s="338"/>
      <c r="AB35" s="338"/>
      <c r="AC35" s="338"/>
      <c r="AD35" s="338">
        <f>$D$35*$E$35</f>
        <v>10242</v>
      </c>
      <c r="AE35" s="338"/>
      <c r="AF35" s="338"/>
      <c r="AG35" s="338"/>
      <c r="AH35" s="338"/>
      <c r="AI35" s="338"/>
      <c r="AJ35" s="338">
        <f>$D$35*$E$35</f>
        <v>10242</v>
      </c>
    </row>
    <row r="36" spans="1:36">
      <c r="A36" s="334">
        <v>5</v>
      </c>
      <c r="B36" s="335" t="s">
        <v>378</v>
      </c>
      <c r="C36" s="336" t="s">
        <v>340</v>
      </c>
      <c r="D36" s="334">
        <v>1</v>
      </c>
      <c r="E36" s="377">
        <v>2688.5</v>
      </c>
      <c r="F36" s="338"/>
      <c r="G36" s="338"/>
      <c r="H36" s="338"/>
      <c r="I36" s="338"/>
      <c r="J36" s="338"/>
      <c r="K36" s="338"/>
      <c r="L36" s="338">
        <f>$D$36*$E$36</f>
        <v>2688.5</v>
      </c>
      <c r="M36" s="338"/>
      <c r="N36" s="338"/>
      <c r="O36" s="338"/>
      <c r="P36" s="338"/>
      <c r="Q36" s="338"/>
      <c r="R36" s="338">
        <f>$D$36*$E$36</f>
        <v>2688.5</v>
      </c>
      <c r="S36" s="338"/>
      <c r="T36" s="338"/>
      <c r="U36" s="338"/>
      <c r="V36" s="338"/>
      <c r="W36" s="338"/>
      <c r="X36" s="338">
        <f>$D$36*$E$36</f>
        <v>2688.5</v>
      </c>
      <c r="Y36" s="338"/>
      <c r="Z36" s="338"/>
      <c r="AA36" s="338"/>
      <c r="AB36" s="338"/>
      <c r="AC36" s="338"/>
      <c r="AD36" s="338">
        <f>$D$36*$E$36</f>
        <v>2688.5</v>
      </c>
      <c r="AE36" s="338"/>
      <c r="AF36" s="338"/>
      <c r="AG36" s="338"/>
      <c r="AH36" s="338"/>
      <c r="AI36" s="338"/>
      <c r="AJ36" s="338">
        <f>$D$36*$E$36</f>
        <v>2688.5</v>
      </c>
    </row>
    <row r="37" spans="1:36">
      <c r="A37" s="334">
        <v>6</v>
      </c>
      <c r="B37" s="335" t="s">
        <v>379</v>
      </c>
      <c r="C37" s="336" t="s">
        <v>342</v>
      </c>
      <c r="D37" s="334">
        <v>1</v>
      </c>
      <c r="E37" s="377">
        <v>4873.5</v>
      </c>
      <c r="F37" s="338"/>
      <c r="G37" s="338"/>
      <c r="H37" s="338"/>
      <c r="I37" s="338"/>
      <c r="J37" s="338"/>
      <c r="K37" s="338">
        <f>$D$37*$E$37</f>
        <v>4873.5</v>
      </c>
      <c r="L37" s="338"/>
      <c r="M37" s="338"/>
      <c r="N37" s="338"/>
      <c r="O37" s="338"/>
      <c r="P37" s="338">
        <f>$D$37*$E$37</f>
        <v>4873.5</v>
      </c>
      <c r="Q37" s="338"/>
      <c r="R37" s="338"/>
      <c r="S37" s="338"/>
      <c r="T37" s="338"/>
      <c r="U37" s="338">
        <f>$D$37*$E$37</f>
        <v>4873.5</v>
      </c>
      <c r="V37" s="338"/>
      <c r="W37" s="338"/>
      <c r="X37" s="338"/>
      <c r="Y37" s="338"/>
      <c r="Z37" s="338">
        <f>$D$37*$E$37</f>
        <v>4873.5</v>
      </c>
      <c r="AA37" s="338"/>
      <c r="AB37" s="338"/>
      <c r="AC37" s="338"/>
      <c r="AD37" s="338"/>
      <c r="AE37" s="338">
        <f>$D$37*$E$37</f>
        <v>4873.5</v>
      </c>
      <c r="AF37" s="338"/>
      <c r="AG37" s="338"/>
      <c r="AH37" s="338"/>
      <c r="AI37" s="338"/>
      <c r="AJ37" s="338">
        <f>$D$37*$E$37</f>
        <v>4873.5</v>
      </c>
    </row>
    <row r="38" spans="1:36">
      <c r="A38" s="341">
        <v>7</v>
      </c>
      <c r="B38" s="342" t="s">
        <v>146</v>
      </c>
      <c r="C38" s="336" t="s">
        <v>343</v>
      </c>
      <c r="D38" s="334">
        <v>1</v>
      </c>
      <c r="E38" s="377">
        <v>6644</v>
      </c>
      <c r="F38" s="338"/>
      <c r="G38" s="338"/>
      <c r="H38" s="338"/>
      <c r="I38" s="338"/>
      <c r="J38" s="338"/>
      <c r="K38" s="338">
        <f>$D$38*$E$38</f>
        <v>6644</v>
      </c>
      <c r="L38" s="338"/>
      <c r="M38" s="338"/>
      <c r="N38" s="338"/>
      <c r="O38" s="338"/>
      <c r="P38" s="338">
        <f>$D$38*$E$38</f>
        <v>6644</v>
      </c>
      <c r="Q38" s="338"/>
      <c r="R38" s="338"/>
      <c r="S38" s="338"/>
      <c r="T38" s="338"/>
      <c r="U38" s="338">
        <f>$D$38*$E$38</f>
        <v>6644</v>
      </c>
      <c r="V38" s="338"/>
      <c r="W38" s="338"/>
      <c r="X38" s="338"/>
      <c r="Y38" s="338"/>
      <c r="Z38" s="338">
        <f>$D$38*$E$38</f>
        <v>6644</v>
      </c>
      <c r="AA38" s="338"/>
      <c r="AB38" s="338"/>
      <c r="AC38" s="338"/>
      <c r="AD38" s="338"/>
      <c r="AE38" s="338">
        <f>$D$38*$E$38</f>
        <v>6644</v>
      </c>
      <c r="AF38" s="338"/>
      <c r="AG38" s="338"/>
      <c r="AH38" s="338"/>
      <c r="AI38" s="338"/>
      <c r="AJ38" s="338">
        <f>$D$38*$E$38</f>
        <v>6644</v>
      </c>
    </row>
    <row r="39" spans="1:36">
      <c r="A39" s="334">
        <v>8</v>
      </c>
      <c r="B39" s="378" t="s">
        <v>380</v>
      </c>
      <c r="C39" s="336" t="s">
        <v>345</v>
      </c>
      <c r="D39" s="334">
        <v>2</v>
      </c>
      <c r="E39" s="377">
        <v>4825.5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>
        <f>$D$39*$E$39</f>
        <v>9651</v>
      </c>
      <c r="R39" s="338"/>
      <c r="S39" s="338"/>
      <c r="T39" s="338"/>
      <c r="U39" s="338"/>
      <c r="V39" s="338"/>
      <c r="W39" s="338">
        <f>$D$39*$E$39</f>
        <v>9651</v>
      </c>
      <c r="X39" s="338"/>
      <c r="Y39" s="338"/>
      <c r="Z39" s="338"/>
      <c r="AA39" s="338"/>
      <c r="AB39" s="338"/>
      <c r="AC39" s="338">
        <f>$D$39*$E$39</f>
        <v>9651</v>
      </c>
      <c r="AD39" s="338"/>
      <c r="AE39" s="338"/>
      <c r="AF39" s="338"/>
      <c r="AG39" s="338"/>
      <c r="AH39" s="338"/>
      <c r="AI39" s="338">
        <f>$D$39*$E$39</f>
        <v>9651</v>
      </c>
      <c r="AJ39" s="334"/>
    </row>
    <row r="40" spans="1:36">
      <c r="A40" s="334">
        <v>9</v>
      </c>
      <c r="B40" s="342" t="s">
        <v>381</v>
      </c>
      <c r="C40" s="336" t="s">
        <v>347</v>
      </c>
      <c r="D40" s="334">
        <v>2</v>
      </c>
      <c r="E40" s="377">
        <v>3280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>
        <f>$D$40*$E$40</f>
        <v>6560</v>
      </c>
      <c r="R40" s="338"/>
      <c r="S40" s="338"/>
      <c r="T40" s="338"/>
      <c r="U40" s="338"/>
      <c r="V40" s="338"/>
      <c r="W40" s="338">
        <f>$D$40*$E$40</f>
        <v>6560</v>
      </c>
      <c r="X40" s="338"/>
      <c r="Y40" s="338"/>
      <c r="Z40" s="338"/>
      <c r="AA40" s="338"/>
      <c r="AB40" s="338"/>
      <c r="AC40" s="338">
        <f>$D$40*$E$40</f>
        <v>6560</v>
      </c>
      <c r="AD40" s="338"/>
      <c r="AE40" s="338"/>
      <c r="AF40" s="338"/>
      <c r="AG40" s="338"/>
      <c r="AH40" s="338"/>
      <c r="AI40" s="338">
        <f>$D$40*$E$40</f>
        <v>6560</v>
      </c>
      <c r="AJ40" s="334"/>
    </row>
    <row r="41" spans="1:36">
      <c r="A41" s="341">
        <v>10</v>
      </c>
      <c r="B41" s="342" t="s">
        <v>382</v>
      </c>
      <c r="C41" s="336" t="s">
        <v>349</v>
      </c>
      <c r="D41" s="334">
        <v>2</v>
      </c>
      <c r="E41" s="377">
        <v>3390.5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>
        <f>$D$41*$E$41</f>
        <v>6781</v>
      </c>
      <c r="R41" s="338"/>
      <c r="S41" s="338"/>
      <c r="T41" s="338"/>
      <c r="U41" s="338"/>
      <c r="V41" s="338"/>
      <c r="W41" s="338">
        <f>$D$41*$E$41</f>
        <v>6781</v>
      </c>
      <c r="X41" s="338"/>
      <c r="Y41" s="338"/>
      <c r="Z41" s="338"/>
      <c r="AA41" s="338"/>
      <c r="AB41" s="338"/>
      <c r="AC41" s="338">
        <f>$D$41*$E$41</f>
        <v>6781</v>
      </c>
      <c r="AD41" s="338"/>
      <c r="AE41" s="338"/>
      <c r="AF41" s="338"/>
      <c r="AG41" s="338"/>
      <c r="AH41" s="338"/>
      <c r="AI41" s="338">
        <f>$D$41*$E$41</f>
        <v>6781</v>
      </c>
      <c r="AJ41" s="334"/>
    </row>
    <row r="42" spans="1:36">
      <c r="A42" s="334">
        <v>11</v>
      </c>
      <c r="B42" s="342" t="s">
        <v>383</v>
      </c>
      <c r="C42" s="336" t="s">
        <v>351</v>
      </c>
      <c r="D42" s="334">
        <v>1</v>
      </c>
      <c r="E42" s="377">
        <v>2833.5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>
        <f>$D$42*$E$42</f>
        <v>2833.5</v>
      </c>
      <c r="Q42" s="338"/>
      <c r="R42" s="338"/>
      <c r="S42" s="338"/>
      <c r="T42" s="338"/>
      <c r="U42" s="338"/>
      <c r="V42" s="338"/>
      <c r="W42" s="338"/>
      <c r="X42" s="338"/>
      <c r="Y42" s="338"/>
      <c r="Z42" s="338">
        <f>$D$42*$E$42</f>
        <v>2833.5</v>
      </c>
      <c r="AA42" s="338"/>
      <c r="AB42" s="338"/>
      <c r="AC42" s="338"/>
      <c r="AD42" s="338"/>
      <c r="AE42" s="338"/>
      <c r="AF42" s="338"/>
      <c r="AG42" s="338"/>
      <c r="AH42" s="338"/>
      <c r="AI42" s="338"/>
      <c r="AJ42" s="338">
        <f>$D$42*$E$42</f>
        <v>2833.5</v>
      </c>
    </row>
    <row r="43" spans="1:36">
      <c r="A43" s="334">
        <v>12</v>
      </c>
      <c r="B43" s="342" t="s">
        <v>352</v>
      </c>
      <c r="C43" s="336" t="s">
        <v>353</v>
      </c>
      <c r="D43" s="334">
        <v>2.4</v>
      </c>
      <c r="E43" s="379">
        <v>350</v>
      </c>
      <c r="F43" s="338"/>
      <c r="G43" s="338"/>
      <c r="H43" s="338"/>
      <c r="I43" s="338"/>
      <c r="J43" s="338"/>
      <c r="K43" s="338"/>
      <c r="L43" s="338"/>
      <c r="M43" s="338"/>
      <c r="N43" s="338">
        <f>$D$43*$E$43</f>
        <v>840</v>
      </c>
      <c r="O43" s="338"/>
      <c r="P43" s="338"/>
      <c r="Q43" s="338"/>
      <c r="R43" s="338"/>
      <c r="S43" s="338"/>
      <c r="T43" s="338"/>
      <c r="U43" s="338"/>
      <c r="V43" s="338">
        <f>$D$43*$E$43</f>
        <v>840</v>
      </c>
      <c r="W43" s="338"/>
      <c r="X43" s="338"/>
      <c r="Y43" s="338"/>
      <c r="Z43" s="338"/>
      <c r="AA43" s="338"/>
      <c r="AB43" s="338"/>
      <c r="AC43" s="338"/>
      <c r="AD43" s="338">
        <f>$D$43*$E$43</f>
        <v>840</v>
      </c>
      <c r="AE43" s="338"/>
      <c r="AF43" s="338"/>
      <c r="AG43" s="338"/>
      <c r="AH43" s="338"/>
      <c r="AI43" s="338"/>
      <c r="AJ43" s="338"/>
    </row>
    <row r="44" spans="1:36">
      <c r="A44" s="331" t="s">
        <v>354</v>
      </c>
      <c r="B44" s="328"/>
      <c r="C44" s="380"/>
    </row>
    <row r="45" spans="1:36">
      <c r="A45" s="334">
        <v>1</v>
      </c>
      <c r="B45" s="371" t="s">
        <v>327</v>
      </c>
      <c r="C45" s="336" t="s">
        <v>355</v>
      </c>
      <c r="D45" s="334">
        <v>0.5</v>
      </c>
      <c r="E45" s="337">
        <f>VLOOKUP(B45,[13]Master!$A$6:$D$39,4,0)</f>
        <v>471.91199999999998</v>
      </c>
      <c r="F45" s="338"/>
      <c r="G45" s="338"/>
      <c r="H45" s="338"/>
      <c r="I45" s="338">
        <f>$D$45*$E$45</f>
        <v>235.95599999999999</v>
      </c>
      <c r="J45" s="338"/>
      <c r="K45" s="338"/>
      <c r="L45" s="338">
        <f>$D$45*$E$45</f>
        <v>235.95599999999999</v>
      </c>
      <c r="M45" s="338"/>
      <c r="N45" s="338"/>
      <c r="O45" s="338">
        <f>$D$45*$E$45</f>
        <v>235.95599999999999</v>
      </c>
      <c r="P45" s="338"/>
      <c r="Q45" s="338"/>
      <c r="R45" s="381"/>
      <c r="S45" s="338"/>
      <c r="T45" s="338"/>
      <c r="U45" s="338">
        <f>$D$45*$E$45</f>
        <v>235.95599999999999</v>
      </c>
      <c r="V45" s="338"/>
      <c r="W45" s="338"/>
      <c r="X45" s="338">
        <f>$D$45*$E$45</f>
        <v>235.95599999999999</v>
      </c>
      <c r="Y45" s="338"/>
      <c r="Z45" s="338"/>
      <c r="AA45" s="338">
        <f>$D$45*$E$45</f>
        <v>235.95599999999999</v>
      </c>
      <c r="AB45" s="338"/>
      <c r="AC45" s="338"/>
      <c r="AD45" s="381"/>
      <c r="AE45" s="338"/>
      <c r="AF45" s="338"/>
      <c r="AG45" s="338">
        <f>$D$45*$E$45</f>
        <v>235.95599999999999</v>
      </c>
      <c r="AH45" s="338"/>
      <c r="AI45" s="338"/>
      <c r="AJ45" s="338">
        <f>$D$45*$E$45</f>
        <v>235.95599999999999</v>
      </c>
    </row>
    <row r="46" spans="1:36">
      <c r="A46" s="334">
        <v>2</v>
      </c>
      <c r="B46" s="371" t="s">
        <v>327</v>
      </c>
      <c r="C46" s="336" t="s">
        <v>356</v>
      </c>
      <c r="D46" s="334">
        <v>1.1000000000000001</v>
      </c>
      <c r="E46" s="337">
        <f>VLOOKUP(B46,[13]Master!$A$6:$D$39,4,0)</f>
        <v>471.91199999999998</v>
      </c>
      <c r="F46" s="338"/>
      <c r="G46" s="338"/>
      <c r="H46" s="338"/>
      <c r="I46" s="338"/>
      <c r="J46" s="338">
        <f>$D$46*$E$46</f>
        <v>519.10320000000002</v>
      </c>
      <c r="K46" s="338"/>
      <c r="L46" s="338"/>
      <c r="M46" s="338"/>
      <c r="N46" s="338">
        <f>$D$46*$E$46</f>
        <v>519.10320000000002</v>
      </c>
      <c r="O46" s="338"/>
      <c r="P46" s="338"/>
      <c r="Q46" s="338"/>
      <c r="R46" s="381">
        <f>$D$46*$E$46</f>
        <v>519.10320000000002</v>
      </c>
      <c r="S46" s="338"/>
      <c r="T46" s="338"/>
      <c r="U46" s="338"/>
      <c r="V46" s="338">
        <f>$D$46*$E$46</f>
        <v>519.10320000000002</v>
      </c>
      <c r="W46" s="338"/>
      <c r="X46" s="338"/>
      <c r="Y46" s="338"/>
      <c r="Z46" s="338">
        <f>$D$46*$E$46</f>
        <v>519.10320000000002</v>
      </c>
      <c r="AA46" s="338"/>
      <c r="AB46" s="338"/>
      <c r="AC46" s="338"/>
      <c r="AD46" s="381">
        <f>$D$46*$E$46</f>
        <v>519.10320000000002</v>
      </c>
      <c r="AE46" s="338"/>
      <c r="AF46" s="338"/>
      <c r="AG46" s="338"/>
      <c r="AH46" s="338">
        <f>$D$46*$E$46</f>
        <v>519.10320000000002</v>
      </c>
      <c r="AI46" s="338"/>
      <c r="AJ46" s="338"/>
    </row>
    <row r="47" spans="1:36">
      <c r="A47" s="334">
        <v>3</v>
      </c>
      <c r="B47" s="371" t="s">
        <v>327</v>
      </c>
      <c r="C47" s="336" t="s">
        <v>357</v>
      </c>
      <c r="D47" s="382">
        <v>0.9</v>
      </c>
      <c r="E47" s="337">
        <f>VLOOKUP(B47,[13]Master!$A$6:$D$39,4,0)</f>
        <v>471.91199999999998</v>
      </c>
      <c r="F47" s="338"/>
      <c r="G47" s="338"/>
      <c r="H47" s="338"/>
      <c r="I47" s="338"/>
      <c r="J47" s="338"/>
      <c r="K47" s="338"/>
      <c r="L47" s="338">
        <f>$D$47*$E$47</f>
        <v>424.7208</v>
      </c>
      <c r="M47" s="338"/>
      <c r="N47" s="338"/>
      <c r="O47" s="338"/>
      <c r="P47" s="338"/>
      <c r="Q47" s="338"/>
      <c r="R47" s="338">
        <f>$D$47*$E$47</f>
        <v>424.7208</v>
      </c>
      <c r="S47" s="338"/>
      <c r="T47" s="338"/>
      <c r="U47" s="338"/>
      <c r="V47" s="338"/>
      <c r="W47" s="338"/>
      <c r="X47" s="338">
        <f>$D$47*$E$47</f>
        <v>424.7208</v>
      </c>
      <c r="Y47" s="338"/>
      <c r="Z47" s="338"/>
      <c r="AA47" s="338"/>
      <c r="AB47" s="338"/>
      <c r="AC47" s="338"/>
      <c r="AD47" s="338">
        <f>$D$47*$E$47</f>
        <v>424.7208</v>
      </c>
      <c r="AE47" s="338"/>
      <c r="AF47" s="338"/>
      <c r="AG47" s="338"/>
      <c r="AH47" s="338"/>
      <c r="AI47" s="338"/>
      <c r="AJ47" s="338">
        <f>$D$47*$E$47</f>
        <v>424.7208</v>
      </c>
    </row>
    <row r="48" spans="1:36">
      <c r="A48" s="334">
        <v>4</v>
      </c>
      <c r="B48" s="371" t="s">
        <v>327</v>
      </c>
      <c r="C48" s="336" t="s">
        <v>358</v>
      </c>
      <c r="D48" s="334">
        <v>0.1</v>
      </c>
      <c r="E48" s="337">
        <f>VLOOKUP(B48,[13]Master!$A$6:$D$39,4,0)</f>
        <v>471.91199999999998</v>
      </c>
      <c r="F48" s="338"/>
      <c r="G48" s="338"/>
      <c r="H48" s="338"/>
      <c r="I48" s="338"/>
      <c r="J48" s="338"/>
      <c r="K48" s="338"/>
      <c r="L48" s="338">
        <f>$E$48*$D$48</f>
        <v>47.191200000000002</v>
      </c>
      <c r="M48" s="338"/>
      <c r="N48" s="338"/>
      <c r="O48" s="338"/>
      <c r="P48" s="338"/>
      <c r="Q48" s="338"/>
      <c r="R48" s="338">
        <f>$E$48*$D$48</f>
        <v>47.191200000000002</v>
      </c>
      <c r="S48" s="338"/>
      <c r="T48" s="338"/>
      <c r="U48" s="338"/>
      <c r="V48" s="338"/>
      <c r="W48" s="338"/>
      <c r="X48" s="338">
        <f>$E$48*$D$48</f>
        <v>47.191200000000002</v>
      </c>
      <c r="Y48" s="338"/>
      <c r="Z48" s="338"/>
      <c r="AA48" s="338"/>
      <c r="AB48" s="338"/>
      <c r="AC48" s="338"/>
      <c r="AD48" s="338">
        <f>$E$48*$D$48</f>
        <v>47.191200000000002</v>
      </c>
      <c r="AE48" s="338"/>
      <c r="AF48" s="338"/>
      <c r="AG48" s="338"/>
      <c r="AH48" s="338"/>
      <c r="AI48" s="338"/>
      <c r="AJ48" s="338">
        <f>$E$48*$D$48</f>
        <v>47.191200000000002</v>
      </c>
    </row>
    <row r="49" spans="1:37">
      <c r="A49" s="334">
        <v>5</v>
      </c>
      <c r="B49" s="371" t="s">
        <v>327</v>
      </c>
      <c r="C49" s="336" t="s">
        <v>359</v>
      </c>
      <c r="D49" s="334">
        <v>2.2000000000000002</v>
      </c>
      <c r="E49" s="337">
        <f>VLOOKUP(B49,[13]Master!$A$6:$D$39,4,0)</f>
        <v>471.91199999999998</v>
      </c>
      <c r="F49" s="338"/>
      <c r="G49" s="338"/>
      <c r="H49" s="338"/>
      <c r="I49" s="338"/>
      <c r="J49" s="338"/>
      <c r="K49" s="338">
        <f>$D$49*$E$49</f>
        <v>1038.2064</v>
      </c>
      <c r="L49" s="338"/>
      <c r="M49" s="338"/>
      <c r="N49" s="338"/>
      <c r="O49" s="338"/>
      <c r="P49" s="338">
        <f>$D$49*$E$49</f>
        <v>1038.2064</v>
      </c>
      <c r="Q49" s="338"/>
      <c r="R49" s="338"/>
      <c r="S49" s="338"/>
      <c r="T49" s="338"/>
      <c r="U49" s="338">
        <f>$D$49*$E$49</f>
        <v>1038.2064</v>
      </c>
      <c r="V49" s="338"/>
      <c r="W49" s="338"/>
      <c r="X49" s="338"/>
      <c r="Y49" s="338"/>
      <c r="Z49" s="338">
        <f>$D$49*$E$49</f>
        <v>1038.2064</v>
      </c>
      <c r="AA49" s="338"/>
      <c r="AB49" s="338"/>
      <c r="AC49" s="338"/>
      <c r="AD49" s="338"/>
      <c r="AE49" s="338">
        <f>$D$49*$E$49</f>
        <v>1038.2064</v>
      </c>
      <c r="AF49" s="338"/>
      <c r="AG49" s="338"/>
      <c r="AH49" s="338"/>
      <c r="AI49" s="338"/>
      <c r="AJ49" s="338">
        <f>$D$49*$E$49</f>
        <v>1038.2064</v>
      </c>
    </row>
    <row r="50" spans="1:37">
      <c r="A50" s="334">
        <v>6</v>
      </c>
      <c r="B50" s="371" t="s">
        <v>327</v>
      </c>
      <c r="C50" s="336" t="s">
        <v>360</v>
      </c>
      <c r="D50" s="334">
        <v>2.2000000000000002</v>
      </c>
      <c r="E50" s="337">
        <f>VLOOKUP(B50,[13]Master!$A$6:$D$39,4,0)</f>
        <v>471.91199999999998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/>
      <c r="Q50" s="338">
        <f>$D$50*$E$50</f>
        <v>1038.2064</v>
      </c>
      <c r="R50" s="338"/>
      <c r="S50" s="338"/>
      <c r="T50" s="338"/>
      <c r="U50" s="338"/>
      <c r="V50" s="338"/>
      <c r="W50" s="338">
        <f>$D$50*$E$50</f>
        <v>1038.2064</v>
      </c>
      <c r="X50" s="338"/>
      <c r="Y50" s="338"/>
      <c r="Z50" s="338"/>
      <c r="AA50" s="338"/>
      <c r="AB50" s="338"/>
      <c r="AC50" s="338">
        <f>$D$50*$E$50</f>
        <v>1038.2064</v>
      </c>
      <c r="AD50" s="338"/>
      <c r="AE50" s="338"/>
      <c r="AF50" s="338"/>
      <c r="AG50" s="338"/>
      <c r="AH50" s="338"/>
      <c r="AI50" s="338">
        <f>$D$50*$E$50</f>
        <v>1038.2064</v>
      </c>
      <c r="AJ50" s="334"/>
    </row>
    <row r="51" spans="1:37">
      <c r="A51" s="334">
        <v>7</v>
      </c>
      <c r="B51" s="371" t="s">
        <v>327</v>
      </c>
      <c r="C51" s="336" t="s">
        <v>361</v>
      </c>
      <c r="D51" s="334">
        <v>0.3</v>
      </c>
      <c r="E51" s="337">
        <f>VLOOKUP(B51,[13]Master!$A$6:$D$39,4,0)</f>
        <v>471.91199999999998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>
        <f>$D$51*$E$51</f>
        <v>141.5736</v>
      </c>
      <c r="Q51" s="338"/>
      <c r="R51" s="338"/>
      <c r="S51" s="338"/>
      <c r="T51" s="338"/>
      <c r="U51" s="338"/>
      <c r="V51" s="338"/>
      <c r="W51" s="338"/>
      <c r="X51" s="338"/>
      <c r="Y51" s="338"/>
      <c r="Z51" s="338">
        <f>$D$51*$E$51</f>
        <v>141.5736</v>
      </c>
      <c r="AA51" s="338"/>
      <c r="AB51" s="338"/>
      <c r="AC51" s="338"/>
      <c r="AD51" s="338"/>
      <c r="AE51" s="338"/>
      <c r="AF51" s="338"/>
      <c r="AG51" s="338"/>
      <c r="AH51" s="338"/>
      <c r="AI51" s="338"/>
      <c r="AJ51" s="338">
        <f>$D$51*$E$51</f>
        <v>141.5736</v>
      </c>
    </row>
    <row r="52" spans="1:37">
      <c r="A52" s="334">
        <v>8</v>
      </c>
      <c r="B52" s="371" t="s">
        <v>327</v>
      </c>
      <c r="C52" s="336" t="s">
        <v>362</v>
      </c>
      <c r="D52" s="334">
        <v>0.5</v>
      </c>
      <c r="E52" s="337">
        <f>VLOOKUP(B52,[13]Master!$A$6:$D$39,4,0)</f>
        <v>471.91199999999998</v>
      </c>
      <c r="F52" s="338"/>
      <c r="G52" s="338"/>
      <c r="H52" s="338"/>
      <c r="I52" s="338"/>
      <c r="J52" s="338"/>
      <c r="K52" s="338"/>
      <c r="L52" s="338"/>
      <c r="M52" s="338"/>
      <c r="N52" s="338">
        <f>$D$52*$E$52</f>
        <v>235.95599999999999</v>
      </c>
      <c r="O52" s="338"/>
      <c r="P52" s="338"/>
      <c r="Q52" s="338"/>
      <c r="R52" s="338"/>
      <c r="S52" s="338"/>
      <c r="T52" s="338"/>
      <c r="U52" s="338"/>
      <c r="V52" s="338">
        <f>$D$52*$E$52</f>
        <v>235.95599999999999</v>
      </c>
      <c r="W52" s="338"/>
      <c r="X52" s="338"/>
      <c r="Y52" s="338"/>
      <c r="Z52" s="338"/>
      <c r="AA52" s="338"/>
      <c r="AB52" s="338"/>
      <c r="AC52" s="338"/>
      <c r="AD52" s="338">
        <f>$D$52*$E$52</f>
        <v>235.95599999999999</v>
      </c>
      <c r="AE52" s="338"/>
      <c r="AF52" s="338"/>
      <c r="AG52" s="338"/>
      <c r="AH52" s="338"/>
      <c r="AI52" s="338"/>
      <c r="AJ52" s="338"/>
    </row>
    <row r="53" spans="1:37">
      <c r="C53" s="324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</row>
    <row r="54" spans="1:37" ht="18.75">
      <c r="B54" s="352" t="s">
        <v>363</v>
      </c>
      <c r="C54" s="353" t="s">
        <v>364</v>
      </c>
      <c r="D54" s="328"/>
      <c r="E54" s="321"/>
      <c r="F54" s="355">
        <f>SUM(F32:F52)</f>
        <v>0</v>
      </c>
      <c r="G54" s="355">
        <f t="shared" ref="G54:AJ54" si="9">SUM(G32:G52)</f>
        <v>0</v>
      </c>
      <c r="H54" s="355">
        <f t="shared" si="9"/>
        <v>0</v>
      </c>
      <c r="I54" s="355">
        <f t="shared" si="9"/>
        <v>8063.9560000000001</v>
      </c>
      <c r="J54" s="355">
        <f t="shared" si="9"/>
        <v>12553.1032</v>
      </c>
      <c r="K54" s="355">
        <f t="shared" si="9"/>
        <v>12555.706399999999</v>
      </c>
      <c r="L54" s="355">
        <f t="shared" si="9"/>
        <v>29294.367999999999</v>
      </c>
      <c r="M54" s="355">
        <f t="shared" si="9"/>
        <v>0</v>
      </c>
      <c r="N54" s="355">
        <f t="shared" si="9"/>
        <v>13629.0592</v>
      </c>
      <c r="O54" s="355">
        <f t="shared" si="9"/>
        <v>8063.9560000000001</v>
      </c>
      <c r="P54" s="355">
        <f t="shared" si="9"/>
        <v>15530.779999999999</v>
      </c>
      <c r="Q54" s="355">
        <f t="shared" si="9"/>
        <v>24030.206399999999</v>
      </c>
      <c r="R54" s="355">
        <f t="shared" si="9"/>
        <v>41611.515200000002</v>
      </c>
      <c r="S54" s="355">
        <f t="shared" si="9"/>
        <v>0</v>
      </c>
      <c r="T54" s="355">
        <f t="shared" si="9"/>
        <v>0</v>
      </c>
      <c r="U54" s="355">
        <f t="shared" si="9"/>
        <v>20619.662399999997</v>
      </c>
      <c r="V54" s="355">
        <f t="shared" si="9"/>
        <v>13629.0592</v>
      </c>
      <c r="W54" s="355">
        <f t="shared" si="9"/>
        <v>24030.206399999999</v>
      </c>
      <c r="X54" s="355">
        <f t="shared" si="9"/>
        <v>29294.367999999999</v>
      </c>
      <c r="Y54" s="355">
        <f t="shared" si="9"/>
        <v>0</v>
      </c>
      <c r="Z54" s="355">
        <f t="shared" si="9"/>
        <v>28083.8832</v>
      </c>
      <c r="AA54" s="355">
        <f t="shared" si="9"/>
        <v>8063.9560000000001</v>
      </c>
      <c r="AB54" s="355">
        <f t="shared" si="9"/>
        <v>0</v>
      </c>
      <c r="AC54" s="355">
        <f t="shared" si="9"/>
        <v>24030.206399999999</v>
      </c>
      <c r="AD54" s="355">
        <f t="shared" si="9"/>
        <v>42687.4712</v>
      </c>
      <c r="AE54" s="355">
        <f t="shared" si="9"/>
        <v>12555.706399999999</v>
      </c>
      <c r="AF54" s="355">
        <f t="shared" si="9"/>
        <v>0</v>
      </c>
      <c r="AG54" s="355">
        <f t="shared" si="9"/>
        <v>8063.9560000000001</v>
      </c>
      <c r="AH54" s="355">
        <f t="shared" si="9"/>
        <v>12553.1032</v>
      </c>
      <c r="AI54" s="355">
        <f t="shared" si="9"/>
        <v>24030.206399999999</v>
      </c>
      <c r="AJ54" s="355">
        <f t="shared" si="9"/>
        <v>44825.148000000008</v>
      </c>
      <c r="AK54" s="385"/>
    </row>
    <row r="55" spans="1:37">
      <c r="C55" s="324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</row>
    <row r="56" spans="1:37">
      <c r="B56" s="365" t="s">
        <v>365</v>
      </c>
      <c r="C56" s="366" t="s">
        <v>366</v>
      </c>
      <c r="F56" s="367">
        <f t="shared" ref="F56:AJ56" si="10">F27+F54</f>
        <v>0</v>
      </c>
      <c r="G56" s="367">
        <f t="shared" si="10"/>
        <v>3156.0887999999995</v>
      </c>
      <c r="H56" s="367">
        <f t="shared" si="10"/>
        <v>5647.0887999999995</v>
      </c>
      <c r="I56" s="367">
        <f t="shared" si="10"/>
        <v>14357.802799999999</v>
      </c>
      <c r="J56" s="367">
        <f t="shared" si="10"/>
        <v>21344.046000000002</v>
      </c>
      <c r="K56" s="367">
        <f t="shared" si="10"/>
        <v>17009.553199999998</v>
      </c>
      <c r="L56" s="367">
        <f t="shared" si="10"/>
        <v>38079.214800000002</v>
      </c>
      <c r="M56" s="367">
        <f t="shared" si="10"/>
        <v>4453.8467999999993</v>
      </c>
      <c r="N56" s="367">
        <f t="shared" si="10"/>
        <v>22420.002</v>
      </c>
      <c r="O56" s="367">
        <f t="shared" si="10"/>
        <v>14357.802799999999</v>
      </c>
      <c r="P56" s="367">
        <f t="shared" si="10"/>
        <v>22475.626799999998</v>
      </c>
      <c r="Q56" s="367">
        <f t="shared" si="10"/>
        <v>28484.053199999998</v>
      </c>
      <c r="R56" s="367">
        <f t="shared" si="10"/>
        <v>52242.457999999999</v>
      </c>
      <c r="S56" s="367">
        <f t="shared" si="10"/>
        <v>4453.8467999999993</v>
      </c>
      <c r="T56" s="367">
        <f t="shared" si="10"/>
        <v>6944.8467999999993</v>
      </c>
      <c r="U56" s="367">
        <f t="shared" si="10"/>
        <v>26913.509199999997</v>
      </c>
      <c r="V56" s="367">
        <f t="shared" si="10"/>
        <v>24015.302000000003</v>
      </c>
      <c r="W56" s="367">
        <f t="shared" si="10"/>
        <v>28484.053199999998</v>
      </c>
      <c r="X56" s="367">
        <f t="shared" si="10"/>
        <v>38079.214800000002</v>
      </c>
      <c r="Y56" s="367">
        <f t="shared" si="10"/>
        <v>4453.8467999999993</v>
      </c>
      <c r="Z56" s="367">
        <f t="shared" si="10"/>
        <v>87109.826000000001</v>
      </c>
      <c r="AA56" s="367">
        <f t="shared" si="10"/>
        <v>14357.802799999999</v>
      </c>
      <c r="AB56" s="367">
        <f t="shared" si="10"/>
        <v>6944.8467999999993</v>
      </c>
      <c r="AC56" s="367">
        <f t="shared" si="10"/>
        <v>28484.053199999998</v>
      </c>
      <c r="AD56" s="367">
        <f t="shared" si="10"/>
        <v>54913.714</v>
      </c>
      <c r="AE56" s="367">
        <f t="shared" si="10"/>
        <v>17009.553199999998</v>
      </c>
      <c r="AF56" s="367">
        <f t="shared" si="10"/>
        <v>6944.8467999999993</v>
      </c>
      <c r="AG56" s="367">
        <f t="shared" si="10"/>
        <v>14357.802799999999</v>
      </c>
      <c r="AH56" s="367">
        <f t="shared" si="10"/>
        <v>21344.046000000002</v>
      </c>
      <c r="AI56" s="367">
        <f t="shared" si="10"/>
        <v>28484.053199999998</v>
      </c>
      <c r="AJ56" s="367">
        <f t="shared" si="10"/>
        <v>53609.994800000008</v>
      </c>
    </row>
    <row r="57" spans="1:37">
      <c r="C57" s="368" t="s">
        <v>323</v>
      </c>
      <c r="P57" s="369">
        <f>SUM(F56:P56)/P4</f>
        <v>1.6330107279999999</v>
      </c>
      <c r="Z57" s="369">
        <f>SUM(F56:Z56)/Z4</f>
        <v>2.3224101479999999</v>
      </c>
      <c r="AJ57" s="369">
        <f>SUM(F56:AJ56)/AJ4</f>
        <v>2.369775810666666</v>
      </c>
    </row>
    <row r="60" spans="1:37">
      <c r="A60" s="331" t="s">
        <v>367</v>
      </c>
    </row>
    <row r="61" spans="1:37">
      <c r="C61" s="336" t="s">
        <v>368</v>
      </c>
      <c r="D61" s="334">
        <v>5</v>
      </c>
      <c r="E61" s="377">
        <v>6553</v>
      </c>
      <c r="F61" s="338"/>
      <c r="G61" s="338"/>
      <c r="H61" s="338"/>
      <c r="I61" s="338"/>
      <c r="J61" s="338"/>
      <c r="K61" s="338"/>
      <c r="L61" s="338">
        <f>$D$61*$E$61</f>
        <v>32765</v>
      </c>
      <c r="M61" s="338"/>
      <c r="N61" s="338"/>
      <c r="O61" s="338"/>
      <c r="P61" s="338"/>
      <c r="Q61" s="338"/>
      <c r="R61" s="338">
        <f>$D$61*$E$61</f>
        <v>32765</v>
      </c>
      <c r="S61" s="338"/>
      <c r="T61" s="338"/>
      <c r="U61" s="338"/>
      <c r="V61" s="338"/>
      <c r="W61" s="338"/>
      <c r="X61" s="338">
        <f>$D$61*$E$61</f>
        <v>32765</v>
      </c>
      <c r="Y61" s="338"/>
      <c r="Z61" s="338"/>
      <c r="AA61" s="338"/>
      <c r="AB61" s="338"/>
      <c r="AC61" s="338"/>
      <c r="AD61" s="338">
        <f>$D$61*$E$61</f>
        <v>32765</v>
      </c>
      <c r="AE61" s="338"/>
      <c r="AF61" s="338"/>
      <c r="AG61" s="338"/>
      <c r="AH61" s="338"/>
      <c r="AI61" s="338"/>
      <c r="AJ61" s="338">
        <f>$D$61*$E$61</f>
        <v>32765</v>
      </c>
    </row>
    <row r="62" spans="1:37">
      <c r="C62" s="336" t="s">
        <v>369</v>
      </c>
      <c r="D62" s="334">
        <v>1</v>
      </c>
      <c r="E62" s="377">
        <v>6001</v>
      </c>
      <c r="F62" s="338"/>
      <c r="G62" s="338"/>
      <c r="H62" s="338"/>
      <c r="I62" s="338"/>
      <c r="J62" s="338"/>
      <c r="K62" s="338"/>
      <c r="L62" s="338"/>
      <c r="M62" s="338"/>
      <c r="N62" s="338"/>
      <c r="O62" s="338"/>
      <c r="P62" s="338">
        <f>$D$62*$E$62</f>
        <v>6001</v>
      </c>
      <c r="Q62" s="338"/>
      <c r="R62" s="338"/>
      <c r="S62" s="338"/>
      <c r="T62" s="338"/>
      <c r="U62" s="338"/>
      <c r="V62" s="338"/>
      <c r="W62" s="338"/>
      <c r="X62" s="338"/>
      <c r="Y62" s="338"/>
      <c r="Z62" s="338">
        <f>$D$62*$E$62</f>
        <v>6001</v>
      </c>
      <c r="AA62" s="338"/>
      <c r="AB62" s="338"/>
      <c r="AC62" s="338"/>
      <c r="AD62" s="338"/>
      <c r="AE62" s="338"/>
      <c r="AF62" s="338"/>
      <c r="AG62" s="338"/>
      <c r="AH62" s="338"/>
      <c r="AI62" s="338"/>
      <c r="AJ62" s="338">
        <f>$D$62*$E$62</f>
        <v>6001</v>
      </c>
    </row>
    <row r="64" spans="1:37">
      <c r="B64" s="365" t="s">
        <v>370</v>
      </c>
      <c r="C64" s="366" t="s">
        <v>371</v>
      </c>
      <c r="F64" s="367">
        <f t="shared" ref="F64:AJ64" si="11">F56+F61+F62</f>
        <v>0</v>
      </c>
      <c r="G64" s="367">
        <f t="shared" si="11"/>
        <v>3156.0887999999995</v>
      </c>
      <c r="H64" s="367">
        <f t="shared" si="11"/>
        <v>5647.0887999999995</v>
      </c>
      <c r="I64" s="367">
        <f t="shared" si="11"/>
        <v>14357.802799999999</v>
      </c>
      <c r="J64" s="367">
        <f t="shared" si="11"/>
        <v>21344.046000000002</v>
      </c>
      <c r="K64" s="367">
        <f t="shared" si="11"/>
        <v>17009.553199999998</v>
      </c>
      <c r="L64" s="367">
        <f t="shared" si="11"/>
        <v>70844.214800000002</v>
      </c>
      <c r="M64" s="367">
        <f t="shared" si="11"/>
        <v>4453.8467999999993</v>
      </c>
      <c r="N64" s="367">
        <f t="shared" si="11"/>
        <v>22420.002</v>
      </c>
      <c r="O64" s="367">
        <f t="shared" si="11"/>
        <v>14357.802799999999</v>
      </c>
      <c r="P64" s="367">
        <f t="shared" si="11"/>
        <v>28476.626799999998</v>
      </c>
      <c r="Q64" s="367">
        <f t="shared" si="11"/>
        <v>28484.053199999998</v>
      </c>
      <c r="R64" s="367">
        <f t="shared" si="11"/>
        <v>85007.457999999999</v>
      </c>
      <c r="S64" s="367">
        <f t="shared" si="11"/>
        <v>4453.8467999999993</v>
      </c>
      <c r="T64" s="367">
        <f t="shared" si="11"/>
        <v>6944.8467999999993</v>
      </c>
      <c r="U64" s="367">
        <f t="shared" si="11"/>
        <v>26913.509199999997</v>
      </c>
      <c r="V64" s="367">
        <f t="shared" si="11"/>
        <v>24015.302000000003</v>
      </c>
      <c r="W64" s="367">
        <f t="shared" si="11"/>
        <v>28484.053199999998</v>
      </c>
      <c r="X64" s="367">
        <f t="shared" si="11"/>
        <v>70844.214800000002</v>
      </c>
      <c r="Y64" s="367">
        <f t="shared" si="11"/>
        <v>4453.8467999999993</v>
      </c>
      <c r="Z64" s="367">
        <f t="shared" si="11"/>
        <v>93110.826000000001</v>
      </c>
      <c r="AA64" s="367">
        <f t="shared" si="11"/>
        <v>14357.802799999999</v>
      </c>
      <c r="AB64" s="367">
        <f t="shared" si="11"/>
        <v>6944.8467999999993</v>
      </c>
      <c r="AC64" s="367">
        <f t="shared" si="11"/>
        <v>28484.053199999998</v>
      </c>
      <c r="AD64" s="367">
        <f t="shared" si="11"/>
        <v>87678.714000000007</v>
      </c>
      <c r="AE64" s="367">
        <f t="shared" si="11"/>
        <v>17009.553199999998</v>
      </c>
      <c r="AF64" s="367">
        <f t="shared" si="11"/>
        <v>6944.8467999999993</v>
      </c>
      <c r="AG64" s="367">
        <f t="shared" si="11"/>
        <v>14357.802799999999</v>
      </c>
      <c r="AH64" s="367">
        <f t="shared" si="11"/>
        <v>21344.046000000002</v>
      </c>
      <c r="AI64" s="367">
        <f t="shared" si="11"/>
        <v>28484.053199999998</v>
      </c>
      <c r="AJ64" s="367">
        <f t="shared" si="11"/>
        <v>92375.994800000015</v>
      </c>
    </row>
    <row r="65" spans="3:36">
      <c r="C65" s="368" t="s">
        <v>323</v>
      </c>
      <c r="P65" s="369">
        <f>SUM(F64:P64)/P4</f>
        <v>2.0206707280000002</v>
      </c>
      <c r="Z65" s="369">
        <f>SUM(F64:Z64)/Z4</f>
        <v>2.8738951479999999</v>
      </c>
      <c r="AJ65" s="369">
        <f>SUM(F64:AJ64)/AJ4</f>
        <v>2.9758691439999994</v>
      </c>
    </row>
  </sheetData>
  <protectedRanges>
    <protectedRange sqref="E6:E15" name="Range1_2"/>
  </protectedRanges>
  <mergeCells count="1">
    <mergeCell ref="F3:AJ3"/>
  </mergeCells>
  <pageMargins left="0.70866141732283472" right="0.70866141732283472" top="0.74803149606299213" bottom="0.74803149606299213" header="0.31496062992125984" footer="0.31496062992125984"/>
  <pageSetup paperSize="8" scale="39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V39"/>
  <sheetViews>
    <sheetView showGridLines="0" topLeftCell="A4" zoomScale="70" zoomScaleNormal="75" workbookViewId="0">
      <selection activeCell="N18" sqref="N18"/>
    </sheetView>
  </sheetViews>
  <sheetFormatPr defaultColWidth="9.140625" defaultRowHeight="18"/>
  <cols>
    <col min="1" max="1" width="8.7109375" style="77" customWidth="1"/>
    <col min="2" max="2" width="16.7109375" style="77" customWidth="1"/>
    <col min="3" max="3" width="36.7109375" style="77" customWidth="1"/>
    <col min="4" max="7" width="15.7109375" style="77" customWidth="1"/>
    <col min="8" max="8" width="15.7109375" style="77" hidden="1" customWidth="1"/>
    <col min="9" max="11" width="15.7109375" style="77" customWidth="1"/>
    <col min="12" max="12" width="15.7109375" style="77" hidden="1" customWidth="1"/>
    <col min="13" max="14" width="15.7109375" style="77" customWidth="1"/>
    <col min="15" max="16384" width="9.140625" style="77"/>
  </cols>
  <sheetData>
    <row r="1" spans="1:48" ht="39.950000000000003" customHeight="1">
      <c r="A1" s="1435" t="s">
        <v>271</v>
      </c>
      <c r="B1" s="1436"/>
      <c r="C1" s="1436"/>
      <c r="D1" s="1436"/>
      <c r="E1" s="1436"/>
      <c r="F1" s="1436"/>
      <c r="G1" s="1436"/>
      <c r="H1" s="1436"/>
      <c r="I1" s="1436"/>
      <c r="J1" s="1436"/>
      <c r="K1" s="1436"/>
      <c r="L1" s="1436"/>
      <c r="M1" s="1436"/>
      <c r="N1" s="1436"/>
    </row>
    <row r="2" spans="1:48" ht="20.100000000000001" customHeight="1"/>
    <row r="3" spans="1:48" ht="20.100000000000001" customHeight="1">
      <c r="A3" s="1453" t="s">
        <v>13</v>
      </c>
      <c r="B3" s="1453" t="s">
        <v>3</v>
      </c>
      <c r="C3" s="1453" t="s">
        <v>15</v>
      </c>
      <c r="D3" s="1454" t="s">
        <v>7</v>
      </c>
      <c r="E3" s="1454" t="s">
        <v>32</v>
      </c>
      <c r="F3" s="1437" t="s">
        <v>268</v>
      </c>
      <c r="G3" s="1437"/>
      <c r="H3" s="1453"/>
      <c r="I3" s="1453"/>
      <c r="J3" s="1453"/>
      <c r="K3" s="1453"/>
      <c r="L3" s="1453"/>
      <c r="M3" s="1453"/>
      <c r="N3" s="1453"/>
    </row>
    <row r="4" spans="1:48" ht="39.950000000000003" customHeight="1">
      <c r="A4" s="1453"/>
      <c r="B4" s="1453"/>
      <c r="C4" s="1453"/>
      <c r="D4" s="1454"/>
      <c r="E4" s="1454"/>
      <c r="F4" s="256" t="s">
        <v>284</v>
      </c>
      <c r="G4" s="256" t="s">
        <v>294</v>
      </c>
      <c r="H4" s="256" t="s">
        <v>273</v>
      </c>
      <c r="I4" s="256" t="s">
        <v>274</v>
      </c>
      <c r="J4" s="256" t="s">
        <v>275</v>
      </c>
      <c r="K4" s="256" t="s">
        <v>297</v>
      </c>
      <c r="L4" s="256" t="s">
        <v>276</v>
      </c>
      <c r="M4" s="256" t="s">
        <v>277</v>
      </c>
      <c r="N4" s="261" t="s">
        <v>296</v>
      </c>
    </row>
    <row r="5" spans="1:48">
      <c r="A5" s="88"/>
      <c r="B5" s="88"/>
      <c r="C5" s="88"/>
      <c r="D5" s="204"/>
      <c r="E5" s="204"/>
      <c r="F5" s="131"/>
      <c r="G5" s="131"/>
      <c r="H5" s="131"/>
      <c r="I5" s="131"/>
      <c r="J5" s="131"/>
      <c r="K5" s="131"/>
      <c r="L5" s="131"/>
      <c r="M5" s="131"/>
      <c r="N5" s="132"/>
    </row>
    <row r="6" spans="1:48" ht="30" customHeight="1">
      <c r="A6" s="80">
        <v>1</v>
      </c>
      <c r="B6" s="205" t="s">
        <v>163</v>
      </c>
      <c r="C6" s="80" t="s">
        <v>23</v>
      </c>
      <c r="D6" s="80">
        <v>4.2</v>
      </c>
      <c r="E6" s="206">
        <f>VLOOKUP(B6,MRP!$A:$B,2,0)</f>
        <v>325</v>
      </c>
      <c r="F6" s="90">
        <f>$E$6*$D$6</f>
        <v>1365</v>
      </c>
      <c r="G6" s="90">
        <f t="shared" ref="G6:N6" si="0">$E$6*$D$6</f>
        <v>1365</v>
      </c>
      <c r="H6" s="90">
        <f t="shared" si="0"/>
        <v>1365</v>
      </c>
      <c r="I6" s="90">
        <f t="shared" si="0"/>
        <v>1365</v>
      </c>
      <c r="J6" s="90">
        <f t="shared" si="0"/>
        <v>1365</v>
      </c>
      <c r="K6" s="90">
        <f t="shared" si="0"/>
        <v>1365</v>
      </c>
      <c r="L6" s="90">
        <f t="shared" si="0"/>
        <v>1365</v>
      </c>
      <c r="M6" s="90">
        <f t="shared" si="0"/>
        <v>1365</v>
      </c>
      <c r="N6" s="90">
        <f t="shared" si="0"/>
        <v>1365</v>
      </c>
      <c r="O6" s="132"/>
      <c r="P6" s="132"/>
      <c r="Q6" s="132"/>
      <c r="R6" s="132"/>
      <c r="S6" s="132"/>
      <c r="T6" s="132"/>
      <c r="U6" s="132"/>
      <c r="V6" s="132"/>
      <c r="W6" s="132"/>
      <c r="X6" s="132"/>
      <c r="Y6" s="132"/>
      <c r="Z6" s="132"/>
      <c r="AA6" s="132"/>
      <c r="AB6" s="132"/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</row>
    <row r="7" spans="1:48" ht="30" customHeight="1">
      <c r="A7" s="80">
        <v>2</v>
      </c>
      <c r="B7" s="205" t="s">
        <v>447</v>
      </c>
      <c r="C7" s="80" t="s">
        <v>16</v>
      </c>
      <c r="D7" s="80">
        <v>1</v>
      </c>
      <c r="E7" s="206">
        <f>VLOOKUP(B7,MRP!$A:$B,2,0)</f>
        <v>525.5</v>
      </c>
      <c r="F7" s="90">
        <f>$E$7*$D$7</f>
        <v>525.5</v>
      </c>
      <c r="G7" s="90">
        <f t="shared" ref="G7:N7" si="1">$E$7*$D$7</f>
        <v>525.5</v>
      </c>
      <c r="H7" s="90">
        <f t="shared" si="1"/>
        <v>525.5</v>
      </c>
      <c r="I7" s="90">
        <f t="shared" si="1"/>
        <v>525.5</v>
      </c>
      <c r="J7" s="90">
        <f t="shared" si="1"/>
        <v>525.5</v>
      </c>
      <c r="K7" s="90">
        <f t="shared" si="1"/>
        <v>525.5</v>
      </c>
      <c r="L7" s="90">
        <f t="shared" si="1"/>
        <v>525.5</v>
      </c>
      <c r="M7" s="90">
        <f t="shared" si="1"/>
        <v>525.5</v>
      </c>
      <c r="N7" s="90">
        <f t="shared" si="1"/>
        <v>525.5</v>
      </c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</row>
    <row r="8" spans="1:48" ht="30" customHeight="1">
      <c r="A8" s="80">
        <v>3</v>
      </c>
      <c r="B8" s="207" t="s">
        <v>165</v>
      </c>
      <c r="C8" s="80" t="s">
        <v>18</v>
      </c>
      <c r="D8" s="80">
        <v>1</v>
      </c>
      <c r="E8" s="206">
        <f>VLOOKUP(B8,MRP!$A:$B,2,0)</f>
        <v>58</v>
      </c>
      <c r="F8" s="90">
        <f>$E$8*$D$8</f>
        <v>58</v>
      </c>
      <c r="G8" s="90">
        <f t="shared" ref="G8:N8" si="2">$E$8*$D$8</f>
        <v>58</v>
      </c>
      <c r="H8" s="90">
        <f t="shared" si="2"/>
        <v>58</v>
      </c>
      <c r="I8" s="90">
        <f t="shared" si="2"/>
        <v>58</v>
      </c>
      <c r="J8" s="90">
        <f t="shared" si="2"/>
        <v>58</v>
      </c>
      <c r="K8" s="90">
        <f t="shared" si="2"/>
        <v>58</v>
      </c>
      <c r="L8" s="90">
        <f t="shared" si="2"/>
        <v>58</v>
      </c>
      <c r="M8" s="90">
        <f t="shared" si="2"/>
        <v>58</v>
      </c>
      <c r="N8" s="90">
        <f t="shared" si="2"/>
        <v>58</v>
      </c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2"/>
    </row>
    <row r="9" spans="1:48" ht="30" customHeight="1">
      <c r="A9" s="80">
        <v>4</v>
      </c>
      <c r="B9" s="205" t="s">
        <v>448</v>
      </c>
      <c r="C9" s="80" t="s">
        <v>6</v>
      </c>
      <c r="D9" s="80">
        <v>4</v>
      </c>
      <c r="E9" s="206">
        <f>VLOOKUP(B9,MRP!$A:$B,2,0)</f>
        <v>1614.5</v>
      </c>
      <c r="F9" s="90"/>
      <c r="G9" s="90"/>
      <c r="H9" s="90"/>
      <c r="I9" s="90"/>
      <c r="J9" s="90"/>
      <c r="K9" s="90">
        <f>$E$9*$D$9</f>
        <v>6458</v>
      </c>
      <c r="L9" s="90"/>
      <c r="M9" s="90"/>
      <c r="N9" s="90">
        <f>$E$9*$D$9</f>
        <v>6458</v>
      </c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</row>
    <row r="10" spans="1:48" ht="30" customHeight="1">
      <c r="A10" s="80">
        <v>5</v>
      </c>
      <c r="B10" s="205" t="s">
        <v>187</v>
      </c>
      <c r="C10" s="80" t="s">
        <v>9</v>
      </c>
      <c r="D10" s="80">
        <v>1</v>
      </c>
      <c r="E10" s="206">
        <f>VLOOKUP(B10,MRP!$A:$B,2,0)</f>
        <v>3571.5</v>
      </c>
      <c r="F10" s="90"/>
      <c r="G10" s="90"/>
      <c r="H10" s="90"/>
      <c r="I10" s="90"/>
      <c r="J10" s="90">
        <f>E10*D10</f>
        <v>3571.5</v>
      </c>
      <c r="K10" s="90"/>
      <c r="L10" s="90"/>
      <c r="M10" s="90">
        <f>E10*D10</f>
        <v>3571.5</v>
      </c>
      <c r="N10" s="90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</row>
    <row r="11" spans="1:48" ht="30" customHeight="1">
      <c r="A11" s="80">
        <v>6</v>
      </c>
      <c r="B11" s="205" t="s">
        <v>140</v>
      </c>
      <c r="C11" s="80" t="s">
        <v>12</v>
      </c>
      <c r="D11" s="80">
        <v>1</v>
      </c>
      <c r="E11" s="206">
        <f>VLOOKUP(B11,MRP!$A:$B,2,0)</f>
        <v>956</v>
      </c>
      <c r="F11" s="90"/>
      <c r="G11" s="90"/>
      <c r="H11" s="90"/>
      <c r="I11" s="90">
        <f>$E$11*$D$11</f>
        <v>956</v>
      </c>
      <c r="J11" s="90">
        <f>$E$11*$D$11</f>
        <v>956</v>
      </c>
      <c r="K11" s="90"/>
      <c r="L11" s="90">
        <f>$E$11*$D$11</f>
        <v>956</v>
      </c>
      <c r="M11" s="90">
        <f>$E$11*$D$11</f>
        <v>956</v>
      </c>
      <c r="N11" s="90">
        <f>$E$11*$D$11</f>
        <v>956</v>
      </c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</row>
    <row r="12" spans="1:48" ht="30" customHeight="1">
      <c r="A12" s="80">
        <v>7</v>
      </c>
      <c r="B12" s="205" t="s">
        <v>167</v>
      </c>
      <c r="C12" s="80" t="s">
        <v>17</v>
      </c>
      <c r="D12" s="80">
        <v>1</v>
      </c>
      <c r="E12" s="206">
        <f>VLOOKUP(B12,MRP!$A:$B,2,0)</f>
        <v>1840</v>
      </c>
      <c r="F12" s="90"/>
      <c r="G12" s="90">
        <f>$E$12*$D$12</f>
        <v>1840</v>
      </c>
      <c r="H12" s="90"/>
      <c r="I12" s="90">
        <f>$E$12*$D$12</f>
        <v>1840</v>
      </c>
      <c r="J12" s="90">
        <f>$E$12*$D$12</f>
        <v>1840</v>
      </c>
      <c r="K12" s="90">
        <f>$E$12*$D$12</f>
        <v>1840</v>
      </c>
      <c r="L12" s="90">
        <f>E12*D12</f>
        <v>1840</v>
      </c>
      <c r="M12" s="90">
        <f>$E$12*$D$12</f>
        <v>1840</v>
      </c>
      <c r="N12" s="90">
        <f>$E$12*$D$12</f>
        <v>1840</v>
      </c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</row>
    <row r="13" spans="1:48" s="174" customFormat="1" ht="30" customHeight="1">
      <c r="A13" s="170">
        <v>8</v>
      </c>
      <c r="B13" s="208" t="s">
        <v>168</v>
      </c>
      <c r="C13" s="170" t="s">
        <v>47</v>
      </c>
      <c r="D13" s="170">
        <v>5.5</v>
      </c>
      <c r="E13" s="206">
        <f>VLOOKUP(B13,MRP!$A:$B,2,0)</f>
        <v>301</v>
      </c>
      <c r="F13" s="175"/>
      <c r="G13" s="175"/>
      <c r="H13" s="175"/>
      <c r="I13" s="175"/>
      <c r="J13" s="175"/>
      <c r="K13" s="175"/>
      <c r="L13" s="175"/>
      <c r="M13" s="175">
        <f>E13*D13</f>
        <v>1655.5</v>
      </c>
      <c r="N13" s="175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V13" s="173"/>
    </row>
    <row r="14" spans="1:48" s="174" customFormat="1" ht="30" customHeight="1">
      <c r="A14" s="170">
        <v>9</v>
      </c>
      <c r="B14" s="208" t="s">
        <v>169</v>
      </c>
      <c r="C14" s="170" t="s">
        <v>25</v>
      </c>
      <c r="D14" s="170">
        <v>1</v>
      </c>
      <c r="E14" s="206">
        <f>VLOOKUP(B14,MRP!$A:$B,2,0)</f>
        <v>172.5</v>
      </c>
      <c r="F14" s="175"/>
      <c r="G14" s="175"/>
      <c r="H14" s="175"/>
      <c r="I14" s="175">
        <f>E14*D14</f>
        <v>172.5</v>
      </c>
      <c r="J14" s="175">
        <f>$E$14*$D$14</f>
        <v>172.5</v>
      </c>
      <c r="K14" s="175"/>
      <c r="L14" s="175">
        <f>$E$14*$D$14</f>
        <v>172.5</v>
      </c>
      <c r="M14" s="175">
        <f>$E$14*$D$14</f>
        <v>172.5</v>
      </c>
      <c r="N14" s="175">
        <f>$E$14*$D$14</f>
        <v>172.5</v>
      </c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V14" s="173"/>
    </row>
    <row r="15" spans="1:48" ht="30" customHeight="1">
      <c r="A15" s="80">
        <v>10</v>
      </c>
      <c r="B15" s="205" t="s">
        <v>170</v>
      </c>
      <c r="C15" s="80" t="s">
        <v>26</v>
      </c>
      <c r="D15" s="80">
        <v>2</v>
      </c>
      <c r="E15" s="206">
        <f>VLOOKUP(B15,MRP!$A:$B,2,0)</f>
        <v>35.5</v>
      </c>
      <c r="F15" s="90">
        <f>$E$15*$D$15</f>
        <v>71</v>
      </c>
      <c r="G15" s="90">
        <f>$E$15*$D$15</f>
        <v>71</v>
      </c>
      <c r="H15" s="90">
        <f t="shared" ref="H15:N15" si="3">$E$15*$D$15</f>
        <v>71</v>
      </c>
      <c r="I15" s="90">
        <f t="shared" si="3"/>
        <v>71</v>
      </c>
      <c r="J15" s="90">
        <f t="shared" si="3"/>
        <v>71</v>
      </c>
      <c r="K15" s="90">
        <f t="shared" si="3"/>
        <v>71</v>
      </c>
      <c r="L15" s="90">
        <f t="shared" si="3"/>
        <v>71</v>
      </c>
      <c r="M15" s="90">
        <f t="shared" si="3"/>
        <v>71</v>
      </c>
      <c r="N15" s="90">
        <f t="shared" si="3"/>
        <v>71</v>
      </c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</row>
    <row r="16" spans="1:48" ht="30" customHeight="1">
      <c r="B16" s="91"/>
      <c r="C16" s="92"/>
      <c r="D16" s="93"/>
      <c r="E16" s="94"/>
      <c r="F16" s="143"/>
      <c r="G16" s="143"/>
      <c r="H16" s="143"/>
      <c r="I16" s="143"/>
      <c r="J16" s="143"/>
      <c r="K16" s="143"/>
      <c r="L16" s="143"/>
      <c r="M16" s="143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</row>
    <row r="17" spans="1:48" s="88" customFormat="1" ht="30" customHeight="1">
      <c r="A17" s="1451" t="s">
        <v>454</v>
      </c>
      <c r="B17" s="1452"/>
      <c r="C17" s="1452"/>
      <c r="D17" s="1438" t="s">
        <v>29</v>
      </c>
      <c r="E17" s="1438"/>
      <c r="F17" s="130">
        <f>+SUM(F6:F15)</f>
        <v>2019.5</v>
      </c>
      <c r="G17" s="130">
        <f>+SUM(G6:G15)</f>
        <v>3859.5</v>
      </c>
      <c r="H17" s="130">
        <f t="shared" ref="H17:N17" si="4">+SUM(H6:H15)</f>
        <v>2019.5</v>
      </c>
      <c r="I17" s="130">
        <f t="shared" si="4"/>
        <v>4988</v>
      </c>
      <c r="J17" s="130">
        <f t="shared" si="4"/>
        <v>8559.5</v>
      </c>
      <c r="K17" s="130">
        <f t="shared" si="4"/>
        <v>10317.5</v>
      </c>
      <c r="L17" s="130">
        <f t="shared" si="4"/>
        <v>4988</v>
      </c>
      <c r="M17" s="130">
        <f t="shared" si="4"/>
        <v>10215</v>
      </c>
      <c r="N17" s="130">
        <f t="shared" si="4"/>
        <v>11446</v>
      </c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</row>
    <row r="18" spans="1:48" ht="30" customHeight="1">
      <c r="A18" s="1452"/>
      <c r="B18" s="1452"/>
      <c r="C18" s="1452"/>
      <c r="D18" s="1450" t="s">
        <v>267</v>
      </c>
      <c r="E18" s="1423"/>
      <c r="F18" s="137">
        <f>'PM &amp; GR Charge'!C67</f>
        <v>2879.2</v>
      </c>
      <c r="G18" s="137">
        <f>F18</f>
        <v>2879.2</v>
      </c>
      <c r="H18" s="137">
        <f>F18</f>
        <v>2879.2</v>
      </c>
      <c r="I18" s="137">
        <f>'PM &amp; GR Charge'!D67</f>
        <v>3162.3999999999996</v>
      </c>
      <c r="J18" s="137">
        <f>I18</f>
        <v>3162.3999999999996</v>
      </c>
      <c r="K18" s="137">
        <f>F18</f>
        <v>2879.2</v>
      </c>
      <c r="L18" s="137">
        <f>I18</f>
        <v>3162.3999999999996</v>
      </c>
      <c r="M18" s="137">
        <f>I18</f>
        <v>3162.3999999999996</v>
      </c>
      <c r="N18" s="137">
        <f>I18</f>
        <v>3162.3999999999996</v>
      </c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</row>
    <row r="19" spans="1:48" s="88" customFormat="1" ht="30" customHeight="1">
      <c r="A19" s="1452"/>
      <c r="B19" s="1452"/>
      <c r="C19" s="1452"/>
      <c r="D19" s="89" t="s">
        <v>30</v>
      </c>
      <c r="E19" s="89"/>
      <c r="F19" s="130">
        <f>+F18+F17</f>
        <v>4898.7</v>
      </c>
      <c r="G19" s="130">
        <f>+G18+G17</f>
        <v>6738.7</v>
      </c>
      <c r="H19" s="130">
        <f t="shared" ref="H19:N19" si="5">+H18+H17</f>
        <v>4898.7</v>
      </c>
      <c r="I19" s="130">
        <f t="shared" si="5"/>
        <v>8150.4</v>
      </c>
      <c r="J19" s="130">
        <f t="shared" si="5"/>
        <v>11721.9</v>
      </c>
      <c r="K19" s="130">
        <f t="shared" si="5"/>
        <v>13196.7</v>
      </c>
      <c r="L19" s="130">
        <f t="shared" si="5"/>
        <v>8150.4</v>
      </c>
      <c r="M19" s="130">
        <f t="shared" si="5"/>
        <v>13377.4</v>
      </c>
      <c r="N19" s="130">
        <f t="shared" si="5"/>
        <v>14608.4</v>
      </c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</row>
    <row r="20" spans="1:48"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</row>
    <row r="21" spans="1:48"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</row>
    <row r="22" spans="1:48"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</row>
    <row r="23" spans="1:48"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</row>
    <row r="24" spans="1:48"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</row>
    <row r="25" spans="1:48"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</row>
    <row r="26" spans="1:48"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</row>
    <row r="27" spans="1:48"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</row>
    <row r="28" spans="1:48"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</row>
    <row r="29" spans="1:48"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</row>
    <row r="30" spans="1:48"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</row>
    <row r="31" spans="1:48"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</row>
    <row r="32" spans="1:48"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</row>
    <row r="33" spans="6:48"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</row>
    <row r="34" spans="6:48"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</row>
    <row r="35" spans="6:48"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</row>
    <row r="36" spans="6:48"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</row>
    <row r="37" spans="6:48"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</row>
    <row r="38" spans="6:48"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</row>
    <row r="39" spans="6:48"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</row>
  </sheetData>
  <mergeCells count="10">
    <mergeCell ref="A1:N1"/>
    <mergeCell ref="D17:E17"/>
    <mergeCell ref="D18:E18"/>
    <mergeCell ref="A17:C19"/>
    <mergeCell ref="F3:N3"/>
    <mergeCell ref="A3:A4"/>
    <mergeCell ref="B3:B4"/>
    <mergeCell ref="C3:C4"/>
    <mergeCell ref="D3:D4"/>
    <mergeCell ref="E3:E4"/>
  </mergeCells>
  <phoneticPr fontId="0" type="noConversion"/>
  <printOptions horizontalCentered="1"/>
  <pageMargins left="0" right="0" top="1" bottom="1" header="0.5" footer="0.5"/>
  <pageSetup paperSize="9" scale="72" orientation="landscape" horizontalDpi="12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U39"/>
  <sheetViews>
    <sheetView showGridLines="0" zoomScale="93" zoomScaleNormal="93" workbookViewId="0">
      <pane xSplit="5" ySplit="5" topLeftCell="F6" activePane="bottomRight" state="frozen"/>
      <selection activeCell="B62" sqref="B62:E62"/>
      <selection pane="topRight" activeCell="B62" sqref="B62:E62"/>
      <selection pane="bottomLeft" activeCell="B62" sqref="B62:E62"/>
      <selection pane="bottomRight" activeCell="G17" sqref="G17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9" width="15.7109375" style="5" customWidth="1"/>
    <col min="10" max="16384" width="9.140625" style="5"/>
  </cols>
  <sheetData>
    <row r="1" spans="1:47" s="209" customFormat="1" ht="39.950000000000003" customHeight="1">
      <c r="A1" s="1352" t="s">
        <v>49</v>
      </c>
      <c r="B1" s="1352"/>
      <c r="C1" s="1352"/>
      <c r="D1" s="1352"/>
      <c r="E1" s="1352"/>
      <c r="F1" s="1352"/>
      <c r="G1" s="1352"/>
      <c r="H1" s="1352"/>
      <c r="I1" s="1352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32</v>
      </c>
      <c r="F3" s="1455" t="s">
        <v>268</v>
      </c>
      <c r="G3" s="1409"/>
      <c r="H3" s="1409"/>
      <c r="I3" s="1409"/>
    </row>
    <row r="4" spans="1:47" ht="39.950000000000003" customHeight="1">
      <c r="A4" s="1351"/>
      <c r="B4" s="1351"/>
      <c r="C4" s="1351"/>
      <c r="D4" s="1363"/>
      <c r="E4" s="1363"/>
      <c r="F4" s="262" t="s">
        <v>284</v>
      </c>
      <c r="G4" s="262" t="s">
        <v>274</v>
      </c>
      <c r="H4" s="262" t="s">
        <v>275</v>
      </c>
      <c r="I4" s="262" t="s">
        <v>277</v>
      </c>
    </row>
    <row r="5" spans="1:47">
      <c r="B5" s="7"/>
      <c r="C5" s="7"/>
      <c r="D5" s="7"/>
      <c r="E5" s="7"/>
      <c r="F5" s="36">
        <v>30000</v>
      </c>
      <c r="G5" s="36">
        <v>40000</v>
      </c>
      <c r="H5" s="36">
        <v>80000</v>
      </c>
      <c r="I5" s="36">
        <v>160000</v>
      </c>
    </row>
    <row r="6" spans="1:47">
      <c r="A6" s="3">
        <v>1</v>
      </c>
      <c r="B6" s="28" t="s">
        <v>163</v>
      </c>
      <c r="C6" s="1" t="s">
        <v>57</v>
      </c>
      <c r="D6" s="11">
        <v>4.2</v>
      </c>
      <c r="E6" s="25">
        <f>VLOOKUP(B6,MRP!$A:$B,2,0)</f>
        <v>325</v>
      </c>
      <c r="F6" s="136">
        <f>+$E$6*$D$6</f>
        <v>1365</v>
      </c>
      <c r="G6" s="136">
        <f>+$E$6*$D$6</f>
        <v>1365</v>
      </c>
      <c r="H6" s="136">
        <f>+$E$6*$D$6</f>
        <v>1365</v>
      </c>
      <c r="I6" s="136">
        <f>+$E$6*$D$6</f>
        <v>1365</v>
      </c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</row>
    <row r="7" spans="1:47">
      <c r="A7" s="3">
        <v>2</v>
      </c>
      <c r="B7" s="513" t="s">
        <v>199</v>
      </c>
      <c r="C7" s="1" t="s">
        <v>16</v>
      </c>
      <c r="D7" s="11">
        <v>1</v>
      </c>
      <c r="E7" s="25">
        <f>VLOOKUP(B7,MRP!$A:$B,2,0)</f>
        <v>695.5</v>
      </c>
      <c r="F7" s="136">
        <f>+$E$7*$D$7</f>
        <v>695.5</v>
      </c>
      <c r="G7" s="136">
        <f>+$E$7*$D$7</f>
        <v>695.5</v>
      </c>
      <c r="H7" s="136">
        <f>+$E$7*$D$7</f>
        <v>695.5</v>
      </c>
      <c r="I7" s="136">
        <f>+$E$7*$D$7</f>
        <v>695.5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136">
        <f>+$E$8*$D$8</f>
        <v>58</v>
      </c>
      <c r="G8" s="136">
        <f>+$E$8*$D$8</f>
        <v>58</v>
      </c>
      <c r="H8" s="136">
        <f>+$E$8*$D$8</f>
        <v>58</v>
      </c>
      <c r="I8" s="136">
        <f>+$E$8*$D$8</f>
        <v>58</v>
      </c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>
      <c r="A9" s="3">
        <v>4</v>
      </c>
      <c r="B9" s="513" t="s">
        <v>448</v>
      </c>
      <c r="C9" s="1" t="s">
        <v>6</v>
      </c>
      <c r="D9" s="11">
        <v>4</v>
      </c>
      <c r="E9" s="25">
        <f>VLOOKUP(B9,MRP!$A:$B,2,0)</f>
        <v>1614.5</v>
      </c>
      <c r="F9" s="136"/>
      <c r="G9" s="136">
        <f>+E9*D9</f>
        <v>6458</v>
      </c>
      <c r="H9" s="136">
        <f>+E9*D9</f>
        <v>6458</v>
      </c>
      <c r="I9" s="136">
        <f>+E9*D9</f>
        <v>6458</v>
      </c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>
      <c r="A10" s="3">
        <v>5</v>
      </c>
      <c r="B10" s="9" t="s">
        <v>159</v>
      </c>
      <c r="C10" s="1" t="s">
        <v>9</v>
      </c>
      <c r="D10" s="11">
        <v>1</v>
      </c>
      <c r="E10" s="25">
        <f>VLOOKUP(B10,MRP!$A:$B,2,0)</f>
        <v>1506</v>
      </c>
      <c r="F10" s="136"/>
      <c r="G10" s="136"/>
      <c r="H10" s="136">
        <f>+E10*D10</f>
        <v>1506</v>
      </c>
      <c r="I10" s="136">
        <f>+E10*D10</f>
        <v>1506</v>
      </c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>
      <c r="A11" s="3">
        <v>6</v>
      </c>
      <c r="B11" s="9" t="s">
        <v>156</v>
      </c>
      <c r="C11" s="1" t="s">
        <v>12</v>
      </c>
      <c r="D11" s="11">
        <v>1</v>
      </c>
      <c r="E11" s="25">
        <f>VLOOKUP(B11,MRP!$A:$B,2,0)</f>
        <v>1171</v>
      </c>
      <c r="F11" s="136"/>
      <c r="G11" s="136">
        <f>+E11*D11</f>
        <v>1171</v>
      </c>
      <c r="H11" s="136">
        <f>+E11*D11</f>
        <v>1171</v>
      </c>
      <c r="I11" s="136">
        <f>+E11*D11</f>
        <v>1171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s="160" customFormat="1">
      <c r="A12" s="154">
        <v>7</v>
      </c>
      <c r="B12" s="155" t="s">
        <v>168</v>
      </c>
      <c r="C12" s="156" t="s">
        <v>47</v>
      </c>
      <c r="D12" s="161">
        <v>6.5</v>
      </c>
      <c r="E12" s="25">
        <f>VLOOKUP(B12,MRP!$A:$B,2,0)</f>
        <v>301</v>
      </c>
      <c r="F12" s="162"/>
      <c r="G12" s="162"/>
      <c r="H12" s="162"/>
      <c r="I12" s="162">
        <f>+E12*D12</f>
        <v>1956.5</v>
      </c>
      <c r="J12" s="159"/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</row>
    <row r="13" spans="1:47" s="160" customFormat="1">
      <c r="A13" s="154">
        <v>8</v>
      </c>
      <c r="B13" s="155" t="s">
        <v>169</v>
      </c>
      <c r="C13" s="156" t="s">
        <v>25</v>
      </c>
      <c r="D13" s="161">
        <v>2</v>
      </c>
      <c r="E13" s="25">
        <f>VLOOKUP(B13,MRP!$A:$B,2,0)</f>
        <v>172.5</v>
      </c>
      <c r="F13" s="162"/>
      <c r="G13" s="162">
        <f>+E13*D13</f>
        <v>345</v>
      </c>
      <c r="H13" s="162">
        <f>+E13*D13</f>
        <v>345</v>
      </c>
      <c r="I13" s="162">
        <f>+E13*D13</f>
        <v>345</v>
      </c>
      <c r="J13" s="159"/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</row>
    <row r="14" spans="1:47">
      <c r="A14" s="3">
        <v>9</v>
      </c>
      <c r="B14" s="9" t="s">
        <v>170</v>
      </c>
      <c r="C14" s="1" t="s">
        <v>26</v>
      </c>
      <c r="D14" s="11">
        <v>2</v>
      </c>
      <c r="E14" s="25">
        <f>VLOOKUP(B14,MRP!$A:$B,2,0)</f>
        <v>35.5</v>
      </c>
      <c r="F14" s="136">
        <f>+$E$14*$D$14</f>
        <v>71</v>
      </c>
      <c r="G14" s="136">
        <f>+$E$14*$D$14</f>
        <v>71</v>
      </c>
      <c r="H14" s="136">
        <f>+$E$14*$D$14</f>
        <v>71</v>
      </c>
      <c r="I14" s="136">
        <f>+$E$14*$D$14</f>
        <v>71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>
      <c r="B15" s="4"/>
      <c r="C15" s="6"/>
      <c r="D15" s="18"/>
      <c r="E15" s="22"/>
      <c r="F15" s="20"/>
      <c r="G15" s="20"/>
      <c r="H15" s="20"/>
      <c r="I15" s="20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s="7" customFormat="1">
      <c r="A16" s="1367" t="s">
        <v>454</v>
      </c>
      <c r="B16" s="1368"/>
      <c r="C16" s="1368"/>
      <c r="D16" s="1353" t="s">
        <v>29</v>
      </c>
      <c r="E16" s="1353"/>
      <c r="F16" s="43">
        <f>+SUM(F6:F14)</f>
        <v>2189.5</v>
      </c>
      <c r="G16" s="43">
        <f>+SUM(G6:G14)</f>
        <v>10163.5</v>
      </c>
      <c r="H16" s="43">
        <f>+SUM(H6:H14)</f>
        <v>11669.5</v>
      </c>
      <c r="I16" s="43">
        <f>+SUM(I6:I14)</f>
        <v>13626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</row>
    <row r="17" spans="1:47">
      <c r="A17" s="1368"/>
      <c r="B17" s="1368"/>
      <c r="C17" s="1368"/>
      <c r="D17" s="1353" t="s">
        <v>28</v>
      </c>
      <c r="E17" s="1353"/>
      <c r="F17" s="43">
        <f>'PM &amp; GR Charge'!C67</f>
        <v>2879.2</v>
      </c>
      <c r="G17" s="43">
        <f>'PM &amp; GR Charge'!D67</f>
        <v>3162.3999999999996</v>
      </c>
      <c r="H17" s="43">
        <f>G17</f>
        <v>3162.3999999999996</v>
      </c>
      <c r="I17" s="43">
        <f>G17</f>
        <v>3162.3999999999996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</row>
    <row r="18" spans="1:47" s="7" customFormat="1">
      <c r="A18" s="1368"/>
      <c r="B18" s="1368"/>
      <c r="C18" s="1368"/>
      <c r="D18" s="1353" t="s">
        <v>30</v>
      </c>
      <c r="E18" s="1353"/>
      <c r="F18" s="43">
        <f>F17+F16</f>
        <v>5068.7</v>
      </c>
      <c r="G18" s="43">
        <f>G17+G16</f>
        <v>13325.9</v>
      </c>
      <c r="H18" s="43">
        <f>H17+H16</f>
        <v>14831.9</v>
      </c>
      <c r="I18" s="43">
        <f>I17+I16</f>
        <v>16788.400000000001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</row>
    <row r="20" spans="1:47"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</sheetData>
  <customSheetViews>
    <customSheetView guid="{61309F65-2991-4D12-B8B6-9CF479C8C9FF}" scale="70" fitToPage="1" showRuler="0">
      <selection activeCell="A2" sqref="A2"/>
      <pageMargins left="0.75" right="0.75" top="1" bottom="1" header="0.5" footer="0.5"/>
      <printOptions horizontalCentered="1"/>
      <pageSetup paperSize="9" scale="98" orientation="landscape" horizontalDpi="1200" r:id="rId1"/>
      <headerFooter alignWithMargins="0"/>
    </customSheetView>
    <customSheetView guid="{05AB3A1E-7DB6-4E1D-B4E2-F807EF8F0B08}" scale="70" fitToPage="1" showRuler="0">
      <pane xSplit="5" ySplit="4" topLeftCell="F5" activePane="bottomRight" state="frozen"/>
      <selection pane="bottomRight" activeCell="E6" sqref="E6"/>
      <pageMargins left="0" right="0" top="1" bottom="1" header="0.5" footer="0.5"/>
      <printOptions horizontalCentered="1"/>
      <pageSetup paperSize="9" scale="10" orientation="landscape" horizontalDpi="1200" r:id="rId2"/>
      <headerFooter alignWithMargins="0"/>
    </customSheetView>
  </customSheetViews>
  <mergeCells count="11">
    <mergeCell ref="D16:E16"/>
    <mergeCell ref="D17:E17"/>
    <mergeCell ref="D18:E18"/>
    <mergeCell ref="A16:C18"/>
    <mergeCell ref="A1:I1"/>
    <mergeCell ref="A3:A4"/>
    <mergeCell ref="B3:B4"/>
    <mergeCell ref="C3:C4"/>
    <mergeCell ref="D3:D4"/>
    <mergeCell ref="E3:E4"/>
    <mergeCell ref="F3:I3"/>
  </mergeCells>
  <phoneticPr fontId="0" type="noConversion"/>
  <printOptions horizontalCentered="1"/>
  <pageMargins left="0" right="0" top="1" bottom="1" header="0.5" footer="0.5"/>
  <pageSetup paperSize="9" scale="94" orientation="landscape" horizontalDpi="1200" r:id="rId3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J29"/>
  <sheetViews>
    <sheetView view="pageBreakPreview" topLeftCell="A7" zoomScale="85" zoomScaleSheetLayoutView="85" workbookViewId="0">
      <selection activeCell="B10" sqref="B10"/>
    </sheetView>
  </sheetViews>
  <sheetFormatPr defaultColWidth="9.140625" defaultRowHeight="15"/>
  <cols>
    <col min="1" max="1" width="2.7109375" style="251" customWidth="1"/>
    <col min="2" max="2" width="34.7109375" style="253" customWidth="1"/>
    <col min="3" max="3" width="15.7109375" style="253" customWidth="1"/>
    <col min="4" max="4" width="18.7109375" style="253" customWidth="1"/>
    <col min="5" max="8" width="18.7109375" style="254" customWidth="1"/>
    <col min="9" max="10" width="9.140625" style="251"/>
    <col min="11" max="11" width="10" style="251" customWidth="1"/>
    <col min="12" max="16384" width="9.140625" style="251"/>
  </cols>
  <sheetData>
    <row r="1" spans="1:10" ht="30" customHeight="1">
      <c r="B1" s="1441" t="str">
        <f>J1</f>
        <v>A++</v>
      </c>
      <c r="C1" s="1441"/>
      <c r="D1" s="1441"/>
      <c r="E1" s="1441"/>
      <c r="F1" s="1441"/>
      <c r="G1" s="1441"/>
      <c r="H1" s="1441"/>
      <c r="I1" s="1441"/>
      <c r="J1" s="251" t="str">
        <f>'Dlr Category'!C4</f>
        <v>A++</v>
      </c>
    </row>
    <row r="2" spans="1:10" ht="39.950000000000003" customHeight="1">
      <c r="A2" s="1237"/>
      <c r="B2" s="1458"/>
      <c r="C2" s="1459"/>
      <c r="D2" s="1459"/>
      <c r="E2" s="1459"/>
      <c r="F2" s="1459"/>
      <c r="G2" s="1459"/>
      <c r="H2" s="1460"/>
    </row>
    <row r="3" spans="1:10" ht="54.95" customHeight="1">
      <c r="A3" s="1238"/>
      <c r="B3" s="252"/>
      <c r="H3" s="255"/>
    </row>
    <row r="4" spans="1:10" ht="21.75" customHeight="1">
      <c r="A4" s="1238"/>
      <c r="B4" s="443" t="s">
        <v>554</v>
      </c>
      <c r="C4" s="1461" t="s">
        <v>279</v>
      </c>
      <c r="D4" s="1461" t="s">
        <v>280</v>
      </c>
      <c r="E4" s="1461" t="s">
        <v>292</v>
      </c>
      <c r="F4" s="1461"/>
      <c r="G4" s="1461"/>
      <c r="H4" s="1463"/>
    </row>
    <row r="5" spans="1:10" ht="31.5" customHeight="1">
      <c r="A5" s="1238"/>
      <c r="B5" s="440" t="s">
        <v>282</v>
      </c>
      <c r="C5" s="1462"/>
      <c r="D5" s="1462"/>
      <c r="E5" s="262" t="s">
        <v>284</v>
      </c>
      <c r="F5" s="262" t="s">
        <v>274</v>
      </c>
      <c r="G5" s="262" t="s">
        <v>275</v>
      </c>
      <c r="H5" s="441" t="s">
        <v>277</v>
      </c>
    </row>
    <row r="6" spans="1:10" ht="35.25" customHeight="1">
      <c r="A6" s="1238"/>
      <c r="B6" s="438" t="str">
        <f>VLOOKUP(C21,'Old Corolla P'!$B$6:$E$14,2,0)</f>
        <v>Engine Oil [1 L]</v>
      </c>
      <c r="C6" s="281">
        <f>VLOOKUP(C21,'Old Corolla P'!$B$6:$E$14,3,0)</f>
        <v>4.2</v>
      </c>
      <c r="D6" s="480">
        <f>VLOOKUP(C21,'Old Corolla P'!$B$6:$E$14,4,0)</f>
        <v>325</v>
      </c>
      <c r="E6" s="264" t="s">
        <v>286</v>
      </c>
      <c r="F6" s="264" t="s">
        <v>286</v>
      </c>
      <c r="G6" s="264" t="s">
        <v>286</v>
      </c>
      <c r="H6" s="439" t="s">
        <v>286</v>
      </c>
    </row>
    <row r="7" spans="1:10" ht="35.25" customHeight="1">
      <c r="A7" s="1238"/>
      <c r="B7" s="438" t="str">
        <f>VLOOKUP(C22,'Old Corolla P'!$B$6:$E$14,2,0)</f>
        <v>Engine Oil Filter</v>
      </c>
      <c r="C7" s="265">
        <f>VLOOKUP(C22,'Old Corolla P'!$B$6:$E$14,3,0)</f>
        <v>1</v>
      </c>
      <c r="D7" s="480">
        <f>VLOOKUP(C22,'Old Corolla P'!$B$6:$E$14,4,0)</f>
        <v>695.5</v>
      </c>
      <c r="E7" s="259" t="s">
        <v>286</v>
      </c>
      <c r="F7" s="259" t="s">
        <v>286</v>
      </c>
      <c r="G7" s="259" t="s">
        <v>286</v>
      </c>
      <c r="H7" s="260" t="s">
        <v>286</v>
      </c>
    </row>
    <row r="8" spans="1:10" ht="35.25" customHeight="1">
      <c r="A8" s="1238"/>
      <c r="B8" s="438" t="str">
        <f>VLOOKUP(C23,'Old Corolla P'!$B$6:$E$14,2,0)</f>
        <v>Gasket Engine Oil Drain Plug</v>
      </c>
      <c r="C8" s="265">
        <f>VLOOKUP(C23,'Old Corolla P'!$B$6:$E$14,3,0)</f>
        <v>1</v>
      </c>
      <c r="D8" s="480">
        <f>VLOOKUP(C23,'Old Corolla P'!$B$6:$E$14,4,0)</f>
        <v>58</v>
      </c>
      <c r="E8" s="259" t="s">
        <v>286</v>
      </c>
      <c r="F8" s="259" t="s">
        <v>286</v>
      </c>
      <c r="G8" s="259" t="s">
        <v>286</v>
      </c>
      <c r="H8" s="260" t="s">
        <v>286</v>
      </c>
    </row>
    <row r="9" spans="1:10" ht="35.25" customHeight="1">
      <c r="A9" s="1238"/>
      <c r="B9" s="438" t="str">
        <f>VLOOKUP(C24,'Old Corolla P'!$B$6:$E$14,2,0)</f>
        <v>Spark Plugs</v>
      </c>
      <c r="C9" s="265">
        <f>VLOOKUP(C24,'Old Corolla P'!$B$6:$E$14,3,0)</f>
        <v>4</v>
      </c>
      <c r="D9" s="480">
        <f>VLOOKUP(C24,'Old Corolla P'!$B$6:$E$14,4,0)</f>
        <v>1614.5</v>
      </c>
      <c r="E9" s="259"/>
      <c r="F9" s="259" t="s">
        <v>286</v>
      </c>
      <c r="G9" s="259" t="s">
        <v>286</v>
      </c>
      <c r="H9" s="260" t="s">
        <v>286</v>
      </c>
    </row>
    <row r="10" spans="1:10" ht="35.25" customHeight="1">
      <c r="A10" s="1238"/>
      <c r="B10" s="438" t="str">
        <f>VLOOKUP(C25,'Old Corolla P'!$B$6:$E$14,2,0)</f>
        <v>Fuel Filter</v>
      </c>
      <c r="C10" s="265">
        <f>VLOOKUP(C25,'Old Corolla P'!$B$6:$E$14,3,0)</f>
        <v>1</v>
      </c>
      <c r="D10" s="480">
        <f>VLOOKUP(C25,'Old Corolla P'!$B$6:$E$14,4,0)</f>
        <v>1506</v>
      </c>
      <c r="E10" s="259"/>
      <c r="F10" s="259"/>
      <c r="G10" s="259" t="s">
        <v>286</v>
      </c>
      <c r="H10" s="260" t="s">
        <v>286</v>
      </c>
    </row>
    <row r="11" spans="1:10" ht="35.25" customHeight="1">
      <c r="A11" s="1238"/>
      <c r="B11" s="438" t="str">
        <f>VLOOKUP(C26,'Old Corolla P'!$B$6:$E$14,2,0)</f>
        <v>Air Cleaner Filter</v>
      </c>
      <c r="C11" s="265">
        <f>VLOOKUP(C26,'Old Corolla P'!$B$6:$E$14,3,0)</f>
        <v>1</v>
      </c>
      <c r="D11" s="480">
        <f>VLOOKUP(C26,'Old Corolla P'!$B$6:$E$14,4,0)</f>
        <v>1171</v>
      </c>
      <c r="E11" s="259"/>
      <c r="F11" s="259" t="s">
        <v>286</v>
      </c>
      <c r="G11" s="259" t="s">
        <v>286</v>
      </c>
      <c r="H11" s="260" t="s">
        <v>286</v>
      </c>
    </row>
    <row r="12" spans="1:10" ht="35.25" customHeight="1">
      <c r="A12" s="1238"/>
      <c r="B12" s="438" t="str">
        <f>VLOOKUP(C27,'Old Corolla P'!$B$6:$E$14,2,0)</f>
        <v>Super Long Life Coolant</v>
      </c>
      <c r="C12" s="265">
        <f>VLOOKUP(C27,'Old Corolla P'!$B$6:$E$14,3,0)</f>
        <v>6.5</v>
      </c>
      <c r="D12" s="480">
        <f>VLOOKUP(C27,'Old Corolla P'!$B$6:$E$14,4,0)</f>
        <v>301</v>
      </c>
      <c r="E12" s="259"/>
      <c r="F12" s="259"/>
      <c r="G12" s="259"/>
      <c r="H12" s="260" t="s">
        <v>286</v>
      </c>
    </row>
    <row r="13" spans="1:10" ht="35.25" customHeight="1">
      <c r="A13" s="1238"/>
      <c r="B13" s="438" t="str">
        <f>VLOOKUP(C28,'Old Corolla P'!$B$6:$E$14,2,0)</f>
        <v>Brake Fluid (250 ml)</v>
      </c>
      <c r="C13" s="265">
        <f>VLOOKUP(C28,'Old Corolla P'!$B$6:$E$14,3,0)</f>
        <v>2</v>
      </c>
      <c r="D13" s="480">
        <f>VLOOKUP(C28,'Old Corolla P'!$B$6:$E$14,4,0)</f>
        <v>172.5</v>
      </c>
      <c r="E13" s="259"/>
      <c r="F13" s="259" t="s">
        <v>286</v>
      </c>
      <c r="G13" s="259" t="s">
        <v>286</v>
      </c>
      <c r="H13" s="260" t="s">
        <v>286</v>
      </c>
    </row>
    <row r="14" spans="1:10" ht="35.25" customHeight="1">
      <c r="A14" s="1238"/>
      <c r="B14" s="438" t="str">
        <f>VLOOKUP(C29,'Old Corolla P'!$B$6:$E$14,2,0)</f>
        <v>Windshield Washer Fluid (75 ml)</v>
      </c>
      <c r="C14" s="265">
        <f>VLOOKUP(C29,'Old Corolla P'!$B$6:$E$14,3,0)</f>
        <v>2</v>
      </c>
      <c r="D14" s="480">
        <f>VLOOKUP(C29,'Old Corolla P'!$B$6:$E$14,4,0)</f>
        <v>35.5</v>
      </c>
      <c r="E14" s="263" t="s">
        <v>286</v>
      </c>
      <c r="F14" s="263" t="s">
        <v>286</v>
      </c>
      <c r="G14" s="263" t="s">
        <v>286</v>
      </c>
      <c r="H14" s="442" t="s">
        <v>286</v>
      </c>
    </row>
    <row r="15" spans="1:10" ht="35.25" customHeight="1">
      <c r="A15" s="1238"/>
      <c r="B15" s="482" t="s">
        <v>289</v>
      </c>
      <c r="C15" s="1447" t="s">
        <v>290</v>
      </c>
      <c r="D15" s="1244"/>
      <c r="E15" s="462">
        <f>HLOOKUP(E5,'Old Corolla P'!F4:F16,13,0)</f>
        <v>2189.5</v>
      </c>
      <c r="F15" s="462">
        <f>HLOOKUP(F5,'Old Corolla P'!G4:G16,13,0)</f>
        <v>10163.5</v>
      </c>
      <c r="G15" s="462">
        <f>HLOOKUP(G5,'Old Corolla P'!H4:H16,13,0)</f>
        <v>11669.5</v>
      </c>
      <c r="H15" s="463">
        <f>HLOOKUP(H5,'Old Corolla P'!I4:I16,13,0)</f>
        <v>13626</v>
      </c>
    </row>
    <row r="16" spans="1:10" ht="35.25" customHeight="1">
      <c r="A16" s="1238"/>
      <c r="B16" s="1246" t="s">
        <v>516</v>
      </c>
      <c r="C16" s="1447" t="s">
        <v>150</v>
      </c>
      <c r="D16" s="1244"/>
      <c r="E16" s="462">
        <f>HLOOKUP(E5,'Old Corolla P'!F4:F17,14,0)</f>
        <v>2879.2</v>
      </c>
      <c r="F16" s="462">
        <f>HLOOKUP(F5,'Old Corolla P'!G4:G17,14,0)</f>
        <v>3162.3999999999996</v>
      </c>
      <c r="G16" s="462">
        <f>HLOOKUP(G5,'Old Corolla P'!H4:H17,14,0)</f>
        <v>3162.3999999999996</v>
      </c>
      <c r="H16" s="463">
        <f>HLOOKUP(H5,'Old Corolla P'!I4:I17,14,0)</f>
        <v>3162.3999999999996</v>
      </c>
    </row>
    <row r="17" spans="1:8" ht="35.25" customHeight="1">
      <c r="A17" s="1238"/>
      <c r="B17" s="1247"/>
      <c r="C17" s="1456" t="s">
        <v>30</v>
      </c>
      <c r="D17" s="1457"/>
      <c r="E17" s="460">
        <f>E15+E16</f>
        <v>5068.7</v>
      </c>
      <c r="F17" s="460">
        <f>F15+F16</f>
        <v>13325.9</v>
      </c>
      <c r="G17" s="460">
        <f>G15+G16</f>
        <v>14831.9</v>
      </c>
      <c r="H17" s="461">
        <f>H15+H16</f>
        <v>16788.400000000001</v>
      </c>
    </row>
    <row r="18" spans="1:8" ht="15" customHeight="1">
      <c r="A18" s="1238"/>
      <c r="B18" s="269" t="str">
        <f>MRP!A162</f>
        <v>Price applicable from 1st Oct 2019 [All prices are inclusive of Tax]</v>
      </c>
      <c r="F18" s="1442" t="s">
        <v>291</v>
      </c>
      <c r="G18" s="1442"/>
      <c r="H18" s="1442"/>
    </row>
    <row r="19" spans="1:8">
      <c r="A19" s="1238"/>
      <c r="G19" s="1256" t="str">
        <f>B4</f>
        <v>Old Corolla Petrol - ZZE122</v>
      </c>
      <c r="H19" s="1256"/>
    </row>
    <row r="20" spans="1:8">
      <c r="A20" s="1238"/>
      <c r="B20" s="267">
        <f>ROUND(B21,2)</f>
        <v>0.52</v>
      </c>
    </row>
    <row r="21" spans="1:8" ht="18">
      <c r="B21" s="267">
        <f>'COM Altis Diesel'!P22</f>
        <v>0.52284256000000007</v>
      </c>
      <c r="C21" s="272" t="s">
        <v>163</v>
      </c>
      <c r="D21" s="268">
        <v>672.5</v>
      </c>
    </row>
    <row r="22" spans="1:8" ht="18">
      <c r="C22" s="513" t="s">
        <v>199</v>
      </c>
      <c r="D22" s="268"/>
    </row>
    <row r="23" spans="1:8" ht="18">
      <c r="C23" s="273" t="s">
        <v>165</v>
      </c>
      <c r="D23" s="268"/>
    </row>
    <row r="24" spans="1:8" ht="18">
      <c r="C24" s="513" t="s">
        <v>448</v>
      </c>
      <c r="D24" s="268"/>
    </row>
    <row r="25" spans="1:8" ht="18">
      <c r="C25" s="273" t="s">
        <v>159</v>
      </c>
      <c r="D25" s="268"/>
    </row>
    <row r="26" spans="1:8" ht="18">
      <c r="B26" s="1251"/>
      <c r="C26" s="273" t="s">
        <v>156</v>
      </c>
      <c r="D26" s="268"/>
    </row>
    <row r="27" spans="1:8" ht="18">
      <c r="B27" s="1251"/>
      <c r="C27" s="280" t="s">
        <v>168</v>
      </c>
      <c r="D27" s="268"/>
    </row>
    <row r="28" spans="1:8" ht="18">
      <c r="B28" s="1251"/>
      <c r="C28" s="280" t="s">
        <v>169</v>
      </c>
      <c r="D28" s="268"/>
    </row>
    <row r="29" spans="1:8" ht="18">
      <c r="C29" s="273" t="s">
        <v>170</v>
      </c>
      <c r="D29" s="268"/>
    </row>
  </sheetData>
  <mergeCells count="13">
    <mergeCell ref="A2:A20"/>
    <mergeCell ref="B2:H2"/>
    <mergeCell ref="C4:C5"/>
    <mergeCell ref="D4:D5"/>
    <mergeCell ref="E4:H4"/>
    <mergeCell ref="B16:B17"/>
    <mergeCell ref="G19:H19"/>
    <mergeCell ref="B26:B28"/>
    <mergeCell ref="B1:I1"/>
    <mergeCell ref="F18:H18"/>
    <mergeCell ref="C15:D15"/>
    <mergeCell ref="C16:D16"/>
    <mergeCell ref="C17:D17"/>
  </mergeCells>
  <conditionalFormatting sqref="B1">
    <cfRule type="containsText" dxfId="137" priority="1" operator="containsText" text="A+">
      <formula>NOT(ISERROR(SEARCH("A+",B1)))</formula>
    </cfRule>
    <cfRule type="containsText" dxfId="136" priority="2" operator="containsText" text="A">
      <formula>NOT(ISERROR(SEARCH("A",B1)))</formula>
    </cfRule>
    <cfRule type="containsText" dxfId="135" priority="3" operator="containsText" text="B">
      <formula>NOT(ISERROR(SEARCH("B",B1)))</formula>
    </cfRule>
  </conditionalFormatting>
  <conditionalFormatting sqref="B1">
    <cfRule type="cellIs" dxfId="134" priority="10" operator="equal">
      <formula>#REF!</formula>
    </cfRule>
    <cfRule type="containsText" dxfId="133" priority="11" operator="containsText" text="A">
      <formula>NOT(ISERROR(SEARCH("A",B1)))</formula>
    </cfRule>
    <cfRule type="cellIs" dxfId="132" priority="12" operator="equal">
      <formula>#REF!</formula>
    </cfRule>
    <cfRule type="containsText" dxfId="131" priority="13" operator="containsText" text="A">
      <formula>NOT(ISERROR(SEARCH("A",B1)))</formula>
    </cfRule>
    <cfRule type="containsText" dxfId="130" priority="14" operator="containsText" text="A+">
      <formula>NOT(ISERROR(SEARCH("A+",B1)))</formula>
    </cfRule>
    <cfRule type="containsText" dxfId="129" priority="15" operator="containsText" text="A+">
      <formula>NOT(ISERROR(SEARCH("A+",B1)))</formula>
    </cfRule>
  </conditionalFormatting>
  <printOptions horizontalCentered="1" verticalCentered="1"/>
  <pageMargins left="0" right="0" top="0" bottom="0" header="0" footer="0"/>
  <pageSetup paperSize="9" scale="93"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K65"/>
  <sheetViews>
    <sheetView zoomScale="70" zoomScaleNormal="70" workbookViewId="0">
      <pane xSplit="5" ySplit="4" topLeftCell="H5" activePane="bottomRight" state="frozen"/>
      <selection pane="topRight" activeCell="F1" sqref="F1"/>
      <selection pane="bottomLeft" activeCell="A5" sqref="A5"/>
      <selection pane="bottomRight" activeCell="E16" sqref="E16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6" width="11.42578125" style="323" customWidth="1"/>
    <col min="7" max="8" width="10.85546875" style="323" bestFit="1" customWidth="1"/>
    <col min="9" max="14" width="11.5703125" style="323" bestFit="1" customWidth="1"/>
    <col min="15" max="36" width="13.85546875" style="323" bestFit="1" customWidth="1"/>
    <col min="37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2" width="11.42578125" style="323" customWidth="1"/>
    <col min="263" max="264" width="10.85546875" style="323" bestFit="1" customWidth="1"/>
    <col min="265" max="270" width="11.5703125" style="323" bestFit="1" customWidth="1"/>
    <col min="271" max="292" width="13.85546875" style="323" bestFit="1" customWidth="1"/>
    <col min="293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8" width="11.42578125" style="323" customWidth="1"/>
    <col min="519" max="520" width="10.85546875" style="323" bestFit="1" customWidth="1"/>
    <col min="521" max="526" width="11.5703125" style="323" bestFit="1" customWidth="1"/>
    <col min="527" max="548" width="13.85546875" style="323" bestFit="1" customWidth="1"/>
    <col min="549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4" width="11.42578125" style="323" customWidth="1"/>
    <col min="775" max="776" width="10.85546875" style="323" bestFit="1" customWidth="1"/>
    <col min="777" max="782" width="11.5703125" style="323" bestFit="1" customWidth="1"/>
    <col min="783" max="804" width="13.85546875" style="323" bestFit="1" customWidth="1"/>
    <col min="805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0" width="11.42578125" style="323" customWidth="1"/>
    <col min="1031" max="1032" width="10.85546875" style="323" bestFit="1" customWidth="1"/>
    <col min="1033" max="1038" width="11.5703125" style="323" bestFit="1" customWidth="1"/>
    <col min="1039" max="1060" width="13.85546875" style="323" bestFit="1" customWidth="1"/>
    <col min="1061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6" width="11.42578125" style="323" customWidth="1"/>
    <col min="1287" max="1288" width="10.85546875" style="323" bestFit="1" customWidth="1"/>
    <col min="1289" max="1294" width="11.5703125" style="323" bestFit="1" customWidth="1"/>
    <col min="1295" max="1316" width="13.85546875" style="323" bestFit="1" customWidth="1"/>
    <col min="1317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2" width="11.42578125" style="323" customWidth="1"/>
    <col min="1543" max="1544" width="10.85546875" style="323" bestFit="1" customWidth="1"/>
    <col min="1545" max="1550" width="11.5703125" style="323" bestFit="1" customWidth="1"/>
    <col min="1551" max="1572" width="13.85546875" style="323" bestFit="1" customWidth="1"/>
    <col min="1573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8" width="11.42578125" style="323" customWidth="1"/>
    <col min="1799" max="1800" width="10.85546875" style="323" bestFit="1" customWidth="1"/>
    <col min="1801" max="1806" width="11.5703125" style="323" bestFit="1" customWidth="1"/>
    <col min="1807" max="1828" width="13.85546875" style="323" bestFit="1" customWidth="1"/>
    <col min="1829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4" width="11.42578125" style="323" customWidth="1"/>
    <col min="2055" max="2056" width="10.85546875" style="323" bestFit="1" customWidth="1"/>
    <col min="2057" max="2062" width="11.5703125" style="323" bestFit="1" customWidth="1"/>
    <col min="2063" max="2084" width="13.85546875" style="323" bestFit="1" customWidth="1"/>
    <col min="2085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0" width="11.42578125" style="323" customWidth="1"/>
    <col min="2311" max="2312" width="10.85546875" style="323" bestFit="1" customWidth="1"/>
    <col min="2313" max="2318" width="11.5703125" style="323" bestFit="1" customWidth="1"/>
    <col min="2319" max="2340" width="13.85546875" style="323" bestFit="1" customWidth="1"/>
    <col min="2341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6" width="11.42578125" style="323" customWidth="1"/>
    <col min="2567" max="2568" width="10.85546875" style="323" bestFit="1" customWidth="1"/>
    <col min="2569" max="2574" width="11.5703125" style="323" bestFit="1" customWidth="1"/>
    <col min="2575" max="2596" width="13.85546875" style="323" bestFit="1" customWidth="1"/>
    <col min="2597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2" width="11.42578125" style="323" customWidth="1"/>
    <col min="2823" max="2824" width="10.85546875" style="323" bestFit="1" customWidth="1"/>
    <col min="2825" max="2830" width="11.5703125" style="323" bestFit="1" customWidth="1"/>
    <col min="2831" max="2852" width="13.85546875" style="323" bestFit="1" customWidth="1"/>
    <col min="2853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8" width="11.42578125" style="323" customWidth="1"/>
    <col min="3079" max="3080" width="10.85546875" style="323" bestFit="1" customWidth="1"/>
    <col min="3081" max="3086" width="11.5703125" style="323" bestFit="1" customWidth="1"/>
    <col min="3087" max="3108" width="13.85546875" style="323" bestFit="1" customWidth="1"/>
    <col min="3109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4" width="11.42578125" style="323" customWidth="1"/>
    <col min="3335" max="3336" width="10.85546875" style="323" bestFit="1" customWidth="1"/>
    <col min="3337" max="3342" width="11.5703125" style="323" bestFit="1" customWidth="1"/>
    <col min="3343" max="3364" width="13.85546875" style="323" bestFit="1" customWidth="1"/>
    <col min="3365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0" width="11.42578125" style="323" customWidth="1"/>
    <col min="3591" max="3592" width="10.85546875" style="323" bestFit="1" customWidth="1"/>
    <col min="3593" max="3598" width="11.5703125" style="323" bestFit="1" customWidth="1"/>
    <col min="3599" max="3620" width="13.85546875" style="323" bestFit="1" customWidth="1"/>
    <col min="3621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6" width="11.42578125" style="323" customWidth="1"/>
    <col min="3847" max="3848" width="10.85546875" style="323" bestFit="1" customWidth="1"/>
    <col min="3849" max="3854" width="11.5703125" style="323" bestFit="1" customWidth="1"/>
    <col min="3855" max="3876" width="13.85546875" style="323" bestFit="1" customWidth="1"/>
    <col min="3877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2" width="11.42578125" style="323" customWidth="1"/>
    <col min="4103" max="4104" width="10.85546875" style="323" bestFit="1" customWidth="1"/>
    <col min="4105" max="4110" width="11.5703125" style="323" bestFit="1" customWidth="1"/>
    <col min="4111" max="4132" width="13.85546875" style="323" bestFit="1" customWidth="1"/>
    <col min="4133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8" width="11.42578125" style="323" customWidth="1"/>
    <col min="4359" max="4360" width="10.85546875" style="323" bestFit="1" customWidth="1"/>
    <col min="4361" max="4366" width="11.5703125" style="323" bestFit="1" customWidth="1"/>
    <col min="4367" max="4388" width="13.85546875" style="323" bestFit="1" customWidth="1"/>
    <col min="4389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4" width="11.42578125" style="323" customWidth="1"/>
    <col min="4615" max="4616" width="10.85546875" style="323" bestFit="1" customWidth="1"/>
    <col min="4617" max="4622" width="11.5703125" style="323" bestFit="1" customWidth="1"/>
    <col min="4623" max="4644" width="13.85546875" style="323" bestFit="1" customWidth="1"/>
    <col min="4645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0" width="11.42578125" style="323" customWidth="1"/>
    <col min="4871" max="4872" width="10.85546875" style="323" bestFit="1" customWidth="1"/>
    <col min="4873" max="4878" width="11.5703125" style="323" bestFit="1" customWidth="1"/>
    <col min="4879" max="4900" width="13.85546875" style="323" bestFit="1" customWidth="1"/>
    <col min="4901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6" width="11.42578125" style="323" customWidth="1"/>
    <col min="5127" max="5128" width="10.85546875" style="323" bestFit="1" customWidth="1"/>
    <col min="5129" max="5134" width="11.5703125" style="323" bestFit="1" customWidth="1"/>
    <col min="5135" max="5156" width="13.85546875" style="323" bestFit="1" customWidth="1"/>
    <col min="5157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2" width="11.42578125" style="323" customWidth="1"/>
    <col min="5383" max="5384" width="10.85546875" style="323" bestFit="1" customWidth="1"/>
    <col min="5385" max="5390" width="11.5703125" style="323" bestFit="1" customWidth="1"/>
    <col min="5391" max="5412" width="13.85546875" style="323" bestFit="1" customWidth="1"/>
    <col min="5413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8" width="11.42578125" style="323" customWidth="1"/>
    <col min="5639" max="5640" width="10.85546875" style="323" bestFit="1" customWidth="1"/>
    <col min="5641" max="5646" width="11.5703125" style="323" bestFit="1" customWidth="1"/>
    <col min="5647" max="5668" width="13.85546875" style="323" bestFit="1" customWidth="1"/>
    <col min="5669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4" width="11.42578125" style="323" customWidth="1"/>
    <col min="5895" max="5896" width="10.85546875" style="323" bestFit="1" customWidth="1"/>
    <col min="5897" max="5902" width="11.5703125" style="323" bestFit="1" customWidth="1"/>
    <col min="5903" max="5924" width="13.85546875" style="323" bestFit="1" customWidth="1"/>
    <col min="5925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0" width="11.42578125" style="323" customWidth="1"/>
    <col min="6151" max="6152" width="10.85546875" style="323" bestFit="1" customWidth="1"/>
    <col min="6153" max="6158" width="11.5703125" style="323" bestFit="1" customWidth="1"/>
    <col min="6159" max="6180" width="13.85546875" style="323" bestFit="1" customWidth="1"/>
    <col min="6181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6" width="11.42578125" style="323" customWidth="1"/>
    <col min="6407" max="6408" width="10.85546875" style="323" bestFit="1" customWidth="1"/>
    <col min="6409" max="6414" width="11.5703125" style="323" bestFit="1" customWidth="1"/>
    <col min="6415" max="6436" width="13.85546875" style="323" bestFit="1" customWidth="1"/>
    <col min="6437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2" width="11.42578125" style="323" customWidth="1"/>
    <col min="6663" max="6664" width="10.85546875" style="323" bestFit="1" customWidth="1"/>
    <col min="6665" max="6670" width="11.5703125" style="323" bestFit="1" customWidth="1"/>
    <col min="6671" max="6692" width="13.85546875" style="323" bestFit="1" customWidth="1"/>
    <col min="6693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8" width="11.42578125" style="323" customWidth="1"/>
    <col min="6919" max="6920" width="10.85546875" style="323" bestFit="1" customWidth="1"/>
    <col min="6921" max="6926" width="11.5703125" style="323" bestFit="1" customWidth="1"/>
    <col min="6927" max="6948" width="13.85546875" style="323" bestFit="1" customWidth="1"/>
    <col min="6949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4" width="11.42578125" style="323" customWidth="1"/>
    <col min="7175" max="7176" width="10.85546875" style="323" bestFit="1" customWidth="1"/>
    <col min="7177" max="7182" width="11.5703125" style="323" bestFit="1" customWidth="1"/>
    <col min="7183" max="7204" width="13.85546875" style="323" bestFit="1" customWidth="1"/>
    <col min="7205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0" width="11.42578125" style="323" customWidth="1"/>
    <col min="7431" max="7432" width="10.85546875" style="323" bestFit="1" customWidth="1"/>
    <col min="7433" max="7438" width="11.5703125" style="323" bestFit="1" customWidth="1"/>
    <col min="7439" max="7460" width="13.85546875" style="323" bestFit="1" customWidth="1"/>
    <col min="7461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6" width="11.42578125" style="323" customWidth="1"/>
    <col min="7687" max="7688" width="10.85546875" style="323" bestFit="1" customWidth="1"/>
    <col min="7689" max="7694" width="11.5703125" style="323" bestFit="1" customWidth="1"/>
    <col min="7695" max="7716" width="13.85546875" style="323" bestFit="1" customWidth="1"/>
    <col min="7717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2" width="11.42578125" style="323" customWidth="1"/>
    <col min="7943" max="7944" width="10.85546875" style="323" bestFit="1" customWidth="1"/>
    <col min="7945" max="7950" width="11.5703125" style="323" bestFit="1" customWidth="1"/>
    <col min="7951" max="7972" width="13.85546875" style="323" bestFit="1" customWidth="1"/>
    <col min="7973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8" width="11.42578125" style="323" customWidth="1"/>
    <col min="8199" max="8200" width="10.85546875" style="323" bestFit="1" customWidth="1"/>
    <col min="8201" max="8206" width="11.5703125" style="323" bestFit="1" customWidth="1"/>
    <col min="8207" max="8228" width="13.85546875" style="323" bestFit="1" customWidth="1"/>
    <col min="8229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4" width="11.42578125" style="323" customWidth="1"/>
    <col min="8455" max="8456" width="10.85546875" style="323" bestFit="1" customWidth="1"/>
    <col min="8457" max="8462" width="11.5703125" style="323" bestFit="1" customWidth="1"/>
    <col min="8463" max="8484" width="13.85546875" style="323" bestFit="1" customWidth="1"/>
    <col min="8485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0" width="11.42578125" style="323" customWidth="1"/>
    <col min="8711" max="8712" width="10.85546875" style="323" bestFit="1" customWidth="1"/>
    <col min="8713" max="8718" width="11.5703125" style="323" bestFit="1" customWidth="1"/>
    <col min="8719" max="8740" width="13.85546875" style="323" bestFit="1" customWidth="1"/>
    <col min="8741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6" width="11.42578125" style="323" customWidth="1"/>
    <col min="8967" max="8968" width="10.85546875" style="323" bestFit="1" customWidth="1"/>
    <col min="8969" max="8974" width="11.5703125" style="323" bestFit="1" customWidth="1"/>
    <col min="8975" max="8996" width="13.85546875" style="323" bestFit="1" customWidth="1"/>
    <col min="8997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2" width="11.42578125" style="323" customWidth="1"/>
    <col min="9223" max="9224" width="10.85546875" style="323" bestFit="1" customWidth="1"/>
    <col min="9225" max="9230" width="11.5703125" style="323" bestFit="1" customWidth="1"/>
    <col min="9231" max="9252" width="13.85546875" style="323" bestFit="1" customWidth="1"/>
    <col min="9253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8" width="11.42578125" style="323" customWidth="1"/>
    <col min="9479" max="9480" width="10.85546875" style="323" bestFit="1" customWidth="1"/>
    <col min="9481" max="9486" width="11.5703125" style="323" bestFit="1" customWidth="1"/>
    <col min="9487" max="9508" width="13.85546875" style="323" bestFit="1" customWidth="1"/>
    <col min="9509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4" width="11.42578125" style="323" customWidth="1"/>
    <col min="9735" max="9736" width="10.85546875" style="323" bestFit="1" customWidth="1"/>
    <col min="9737" max="9742" width="11.5703125" style="323" bestFit="1" customWidth="1"/>
    <col min="9743" max="9764" width="13.85546875" style="323" bestFit="1" customWidth="1"/>
    <col min="9765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0" width="11.42578125" style="323" customWidth="1"/>
    <col min="9991" max="9992" width="10.85546875" style="323" bestFit="1" customWidth="1"/>
    <col min="9993" max="9998" width="11.5703125" style="323" bestFit="1" customWidth="1"/>
    <col min="9999" max="10020" width="13.85546875" style="323" bestFit="1" customWidth="1"/>
    <col min="10021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6" width="11.42578125" style="323" customWidth="1"/>
    <col min="10247" max="10248" width="10.85546875" style="323" bestFit="1" customWidth="1"/>
    <col min="10249" max="10254" width="11.5703125" style="323" bestFit="1" customWidth="1"/>
    <col min="10255" max="10276" width="13.85546875" style="323" bestFit="1" customWidth="1"/>
    <col min="10277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2" width="11.42578125" style="323" customWidth="1"/>
    <col min="10503" max="10504" width="10.85546875" style="323" bestFit="1" customWidth="1"/>
    <col min="10505" max="10510" width="11.5703125" style="323" bestFit="1" customWidth="1"/>
    <col min="10511" max="10532" width="13.85546875" style="323" bestFit="1" customWidth="1"/>
    <col min="10533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8" width="11.42578125" style="323" customWidth="1"/>
    <col min="10759" max="10760" width="10.85546875" style="323" bestFit="1" customWidth="1"/>
    <col min="10761" max="10766" width="11.5703125" style="323" bestFit="1" customWidth="1"/>
    <col min="10767" max="10788" width="13.85546875" style="323" bestFit="1" customWidth="1"/>
    <col min="10789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4" width="11.42578125" style="323" customWidth="1"/>
    <col min="11015" max="11016" width="10.85546875" style="323" bestFit="1" customWidth="1"/>
    <col min="11017" max="11022" width="11.5703125" style="323" bestFit="1" customWidth="1"/>
    <col min="11023" max="11044" width="13.85546875" style="323" bestFit="1" customWidth="1"/>
    <col min="11045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0" width="11.42578125" style="323" customWidth="1"/>
    <col min="11271" max="11272" width="10.85546875" style="323" bestFit="1" customWidth="1"/>
    <col min="11273" max="11278" width="11.5703125" style="323" bestFit="1" customWidth="1"/>
    <col min="11279" max="11300" width="13.85546875" style="323" bestFit="1" customWidth="1"/>
    <col min="11301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6" width="11.42578125" style="323" customWidth="1"/>
    <col min="11527" max="11528" width="10.85546875" style="323" bestFit="1" customWidth="1"/>
    <col min="11529" max="11534" width="11.5703125" style="323" bestFit="1" customWidth="1"/>
    <col min="11535" max="11556" width="13.85546875" style="323" bestFit="1" customWidth="1"/>
    <col min="11557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2" width="11.42578125" style="323" customWidth="1"/>
    <col min="11783" max="11784" width="10.85546875" style="323" bestFit="1" customWidth="1"/>
    <col min="11785" max="11790" width="11.5703125" style="323" bestFit="1" customWidth="1"/>
    <col min="11791" max="11812" width="13.85546875" style="323" bestFit="1" customWidth="1"/>
    <col min="11813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8" width="11.42578125" style="323" customWidth="1"/>
    <col min="12039" max="12040" width="10.85546875" style="323" bestFit="1" customWidth="1"/>
    <col min="12041" max="12046" width="11.5703125" style="323" bestFit="1" customWidth="1"/>
    <col min="12047" max="12068" width="13.85546875" style="323" bestFit="1" customWidth="1"/>
    <col min="12069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4" width="11.42578125" style="323" customWidth="1"/>
    <col min="12295" max="12296" width="10.85546875" style="323" bestFit="1" customWidth="1"/>
    <col min="12297" max="12302" width="11.5703125" style="323" bestFit="1" customWidth="1"/>
    <col min="12303" max="12324" width="13.85546875" style="323" bestFit="1" customWidth="1"/>
    <col min="12325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0" width="11.42578125" style="323" customWidth="1"/>
    <col min="12551" max="12552" width="10.85546875" style="323" bestFit="1" customWidth="1"/>
    <col min="12553" max="12558" width="11.5703125" style="323" bestFit="1" customWidth="1"/>
    <col min="12559" max="12580" width="13.85546875" style="323" bestFit="1" customWidth="1"/>
    <col min="12581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6" width="11.42578125" style="323" customWidth="1"/>
    <col min="12807" max="12808" width="10.85546875" style="323" bestFit="1" customWidth="1"/>
    <col min="12809" max="12814" width="11.5703125" style="323" bestFit="1" customWidth="1"/>
    <col min="12815" max="12836" width="13.85546875" style="323" bestFit="1" customWidth="1"/>
    <col min="12837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2" width="11.42578125" style="323" customWidth="1"/>
    <col min="13063" max="13064" width="10.85546875" style="323" bestFit="1" customWidth="1"/>
    <col min="13065" max="13070" width="11.5703125" style="323" bestFit="1" customWidth="1"/>
    <col min="13071" max="13092" width="13.85546875" style="323" bestFit="1" customWidth="1"/>
    <col min="13093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8" width="11.42578125" style="323" customWidth="1"/>
    <col min="13319" max="13320" width="10.85546875" style="323" bestFit="1" customWidth="1"/>
    <col min="13321" max="13326" width="11.5703125" style="323" bestFit="1" customWidth="1"/>
    <col min="13327" max="13348" width="13.85546875" style="323" bestFit="1" customWidth="1"/>
    <col min="13349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4" width="11.42578125" style="323" customWidth="1"/>
    <col min="13575" max="13576" width="10.85546875" style="323" bestFit="1" customWidth="1"/>
    <col min="13577" max="13582" width="11.5703125" style="323" bestFit="1" customWidth="1"/>
    <col min="13583" max="13604" width="13.85546875" style="323" bestFit="1" customWidth="1"/>
    <col min="13605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0" width="11.42578125" style="323" customWidth="1"/>
    <col min="13831" max="13832" width="10.85546875" style="323" bestFit="1" customWidth="1"/>
    <col min="13833" max="13838" width="11.5703125" style="323" bestFit="1" customWidth="1"/>
    <col min="13839" max="13860" width="13.85546875" style="323" bestFit="1" customWidth="1"/>
    <col min="13861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6" width="11.42578125" style="323" customWidth="1"/>
    <col min="14087" max="14088" width="10.85546875" style="323" bestFit="1" customWidth="1"/>
    <col min="14089" max="14094" width="11.5703125" style="323" bestFit="1" customWidth="1"/>
    <col min="14095" max="14116" width="13.85546875" style="323" bestFit="1" customWidth="1"/>
    <col min="14117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2" width="11.42578125" style="323" customWidth="1"/>
    <col min="14343" max="14344" width="10.85546875" style="323" bestFit="1" customWidth="1"/>
    <col min="14345" max="14350" width="11.5703125" style="323" bestFit="1" customWidth="1"/>
    <col min="14351" max="14372" width="13.85546875" style="323" bestFit="1" customWidth="1"/>
    <col min="14373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8" width="11.42578125" style="323" customWidth="1"/>
    <col min="14599" max="14600" width="10.85546875" style="323" bestFit="1" customWidth="1"/>
    <col min="14601" max="14606" width="11.5703125" style="323" bestFit="1" customWidth="1"/>
    <col min="14607" max="14628" width="13.85546875" style="323" bestFit="1" customWidth="1"/>
    <col min="14629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4" width="11.42578125" style="323" customWidth="1"/>
    <col min="14855" max="14856" width="10.85546875" style="323" bestFit="1" customWidth="1"/>
    <col min="14857" max="14862" width="11.5703125" style="323" bestFit="1" customWidth="1"/>
    <col min="14863" max="14884" width="13.85546875" style="323" bestFit="1" customWidth="1"/>
    <col min="14885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0" width="11.42578125" style="323" customWidth="1"/>
    <col min="15111" max="15112" width="10.85546875" style="323" bestFit="1" customWidth="1"/>
    <col min="15113" max="15118" width="11.5703125" style="323" bestFit="1" customWidth="1"/>
    <col min="15119" max="15140" width="13.85546875" style="323" bestFit="1" customWidth="1"/>
    <col min="15141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6" width="11.42578125" style="323" customWidth="1"/>
    <col min="15367" max="15368" width="10.85546875" style="323" bestFit="1" customWidth="1"/>
    <col min="15369" max="15374" width="11.5703125" style="323" bestFit="1" customWidth="1"/>
    <col min="15375" max="15396" width="13.85546875" style="323" bestFit="1" customWidth="1"/>
    <col min="15397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2" width="11.42578125" style="323" customWidth="1"/>
    <col min="15623" max="15624" width="10.85546875" style="323" bestFit="1" customWidth="1"/>
    <col min="15625" max="15630" width="11.5703125" style="323" bestFit="1" customWidth="1"/>
    <col min="15631" max="15652" width="13.85546875" style="323" bestFit="1" customWidth="1"/>
    <col min="15653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8" width="11.42578125" style="323" customWidth="1"/>
    <col min="15879" max="15880" width="10.85546875" style="323" bestFit="1" customWidth="1"/>
    <col min="15881" max="15886" width="11.5703125" style="323" bestFit="1" customWidth="1"/>
    <col min="15887" max="15908" width="13.85546875" style="323" bestFit="1" customWidth="1"/>
    <col min="15909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4" width="11.42578125" style="323" customWidth="1"/>
    <col min="16135" max="16136" width="10.85546875" style="323" bestFit="1" customWidth="1"/>
    <col min="16137" max="16142" width="11.5703125" style="323" bestFit="1" customWidth="1"/>
    <col min="16143" max="16164" width="13.85546875" style="323" bestFit="1" customWidth="1"/>
    <col min="16165" max="16384" width="6.85546875" style="323"/>
  </cols>
  <sheetData>
    <row r="1" spans="1:36" ht="21">
      <c r="A1" s="320" t="s">
        <v>384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4" t="s">
        <v>314</v>
      </c>
    </row>
    <row r="3" spans="1:3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374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</row>
    <row r="4" spans="1:36">
      <c r="B4" s="328"/>
      <c r="C4" s="328"/>
      <c r="D4" s="328"/>
      <c r="E4" s="328"/>
      <c r="F4" s="329">
        <v>1000</v>
      </c>
      <c r="G4" s="329">
        <v>10000</v>
      </c>
      <c r="H4" s="329">
        <v>20000</v>
      </c>
      <c r="I4" s="329">
        <v>30000</v>
      </c>
      <c r="J4" s="329">
        <v>40000</v>
      </c>
      <c r="K4" s="329">
        <v>50000</v>
      </c>
      <c r="L4" s="329">
        <v>60000</v>
      </c>
      <c r="M4" s="329">
        <v>70000</v>
      </c>
      <c r="N4" s="329">
        <v>80000</v>
      </c>
      <c r="O4" s="329">
        <v>90000</v>
      </c>
      <c r="P4" s="329">
        <v>100000</v>
      </c>
      <c r="Q4" s="329">
        <v>110000</v>
      </c>
      <c r="R4" s="329">
        <v>120000</v>
      </c>
      <c r="S4" s="329">
        <v>130000</v>
      </c>
      <c r="T4" s="329">
        <v>140000</v>
      </c>
      <c r="U4" s="329">
        <v>150000</v>
      </c>
      <c r="V4" s="329">
        <v>160000</v>
      </c>
      <c r="W4" s="329">
        <v>170000</v>
      </c>
      <c r="X4" s="329">
        <v>180000</v>
      </c>
      <c r="Y4" s="329">
        <v>190000</v>
      </c>
      <c r="Z4" s="329">
        <v>200000</v>
      </c>
      <c r="AA4" s="329">
        <v>210000</v>
      </c>
      <c r="AB4" s="329">
        <v>220000</v>
      </c>
      <c r="AC4" s="329">
        <v>230000</v>
      </c>
      <c r="AD4" s="329">
        <v>240000</v>
      </c>
      <c r="AE4" s="329">
        <v>250000</v>
      </c>
      <c r="AF4" s="329">
        <v>260000</v>
      </c>
      <c r="AG4" s="329">
        <v>270000</v>
      </c>
      <c r="AH4" s="329">
        <v>280000</v>
      </c>
      <c r="AI4" s="329">
        <v>290000</v>
      </c>
      <c r="AJ4" s="329">
        <v>300000</v>
      </c>
    </row>
    <row r="5" spans="1:36">
      <c r="A5" s="331" t="s">
        <v>318</v>
      </c>
      <c r="B5" s="328"/>
      <c r="C5" s="328"/>
      <c r="D5" s="328"/>
      <c r="E5" s="328"/>
      <c r="F5" s="328"/>
      <c r="G5" s="332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</row>
    <row r="6" spans="1:36">
      <c r="A6" s="334">
        <v>1</v>
      </c>
      <c r="B6" s="335" t="s">
        <v>163</v>
      </c>
      <c r="C6" s="336" t="s">
        <v>324</v>
      </c>
      <c r="D6" s="334">
        <v>4.2</v>
      </c>
      <c r="E6" s="337">
        <f>VLOOKUP(B6,MRP!$A$2:$C$120,2,0)</f>
        <v>325</v>
      </c>
      <c r="F6" s="337"/>
      <c r="G6" s="338">
        <f>$D$6*$E$6</f>
        <v>1365</v>
      </c>
      <c r="H6" s="338">
        <f t="shared" ref="H6:AJ6" si="0">$D$6*$E$6</f>
        <v>1365</v>
      </c>
      <c r="I6" s="338">
        <f t="shared" si="0"/>
        <v>1365</v>
      </c>
      <c r="J6" s="338">
        <f t="shared" si="0"/>
        <v>1365</v>
      </c>
      <c r="K6" s="338">
        <f t="shared" si="0"/>
        <v>1365</v>
      </c>
      <c r="L6" s="338">
        <f t="shared" si="0"/>
        <v>1365</v>
      </c>
      <c r="M6" s="338">
        <f t="shared" si="0"/>
        <v>1365</v>
      </c>
      <c r="N6" s="338">
        <f t="shared" si="0"/>
        <v>1365</v>
      </c>
      <c r="O6" s="338">
        <f t="shared" si="0"/>
        <v>1365</v>
      </c>
      <c r="P6" s="338">
        <f t="shared" si="0"/>
        <v>1365</v>
      </c>
      <c r="Q6" s="338">
        <f t="shared" si="0"/>
        <v>1365</v>
      </c>
      <c r="R6" s="338">
        <f t="shared" si="0"/>
        <v>1365</v>
      </c>
      <c r="S6" s="338">
        <f t="shared" si="0"/>
        <v>1365</v>
      </c>
      <c r="T6" s="338">
        <f t="shared" si="0"/>
        <v>1365</v>
      </c>
      <c r="U6" s="338">
        <f t="shared" si="0"/>
        <v>1365</v>
      </c>
      <c r="V6" s="338">
        <f t="shared" si="0"/>
        <v>1365</v>
      </c>
      <c r="W6" s="338">
        <f t="shared" si="0"/>
        <v>1365</v>
      </c>
      <c r="X6" s="338">
        <f t="shared" si="0"/>
        <v>1365</v>
      </c>
      <c r="Y6" s="338">
        <f t="shared" si="0"/>
        <v>1365</v>
      </c>
      <c r="Z6" s="338">
        <f t="shared" si="0"/>
        <v>1365</v>
      </c>
      <c r="AA6" s="338">
        <f t="shared" si="0"/>
        <v>1365</v>
      </c>
      <c r="AB6" s="338">
        <f t="shared" si="0"/>
        <v>1365</v>
      </c>
      <c r="AC6" s="338">
        <f t="shared" si="0"/>
        <v>1365</v>
      </c>
      <c r="AD6" s="338">
        <f t="shared" si="0"/>
        <v>1365</v>
      </c>
      <c r="AE6" s="338">
        <f t="shared" si="0"/>
        <v>1365</v>
      </c>
      <c r="AF6" s="338">
        <f t="shared" si="0"/>
        <v>1365</v>
      </c>
      <c r="AG6" s="338">
        <f t="shared" si="0"/>
        <v>1365</v>
      </c>
      <c r="AH6" s="338">
        <f t="shared" si="0"/>
        <v>1365</v>
      </c>
      <c r="AI6" s="338">
        <f t="shared" si="0"/>
        <v>1365</v>
      </c>
      <c r="AJ6" s="338">
        <f t="shared" si="0"/>
        <v>1365</v>
      </c>
    </row>
    <row r="7" spans="1:36">
      <c r="A7" s="334">
        <v>2</v>
      </c>
      <c r="B7" s="513" t="s">
        <v>447</v>
      </c>
      <c r="C7" s="336" t="s">
        <v>16</v>
      </c>
      <c r="D7" s="334">
        <v>1</v>
      </c>
      <c r="E7" s="337">
        <f>VLOOKUP(B7,MRP!A:B,2,0)</f>
        <v>525.5</v>
      </c>
      <c r="F7" s="337"/>
      <c r="G7" s="338">
        <f>$D$7*$E$7</f>
        <v>525.5</v>
      </c>
      <c r="H7" s="338">
        <f t="shared" ref="H7:AJ7" si="1">$D$7*$E$7</f>
        <v>525.5</v>
      </c>
      <c r="I7" s="338">
        <f t="shared" si="1"/>
        <v>525.5</v>
      </c>
      <c r="J7" s="338">
        <f t="shared" si="1"/>
        <v>525.5</v>
      </c>
      <c r="K7" s="338">
        <f t="shared" si="1"/>
        <v>525.5</v>
      </c>
      <c r="L7" s="338">
        <f t="shared" si="1"/>
        <v>525.5</v>
      </c>
      <c r="M7" s="338">
        <f t="shared" si="1"/>
        <v>525.5</v>
      </c>
      <c r="N7" s="338">
        <f t="shared" si="1"/>
        <v>525.5</v>
      </c>
      <c r="O7" s="338">
        <f t="shared" si="1"/>
        <v>525.5</v>
      </c>
      <c r="P7" s="338">
        <f t="shared" si="1"/>
        <v>525.5</v>
      </c>
      <c r="Q7" s="338">
        <f t="shared" si="1"/>
        <v>525.5</v>
      </c>
      <c r="R7" s="338">
        <f t="shared" si="1"/>
        <v>525.5</v>
      </c>
      <c r="S7" s="338">
        <f t="shared" si="1"/>
        <v>525.5</v>
      </c>
      <c r="T7" s="338">
        <f t="shared" si="1"/>
        <v>525.5</v>
      </c>
      <c r="U7" s="338">
        <f t="shared" si="1"/>
        <v>525.5</v>
      </c>
      <c r="V7" s="338">
        <f t="shared" si="1"/>
        <v>525.5</v>
      </c>
      <c r="W7" s="338">
        <f t="shared" si="1"/>
        <v>525.5</v>
      </c>
      <c r="X7" s="338">
        <f t="shared" si="1"/>
        <v>525.5</v>
      </c>
      <c r="Y7" s="338">
        <f t="shared" si="1"/>
        <v>525.5</v>
      </c>
      <c r="Z7" s="338">
        <f t="shared" si="1"/>
        <v>525.5</v>
      </c>
      <c r="AA7" s="338">
        <f t="shared" si="1"/>
        <v>525.5</v>
      </c>
      <c r="AB7" s="338">
        <f t="shared" si="1"/>
        <v>525.5</v>
      </c>
      <c r="AC7" s="338">
        <f t="shared" si="1"/>
        <v>525.5</v>
      </c>
      <c r="AD7" s="338">
        <f t="shared" si="1"/>
        <v>525.5</v>
      </c>
      <c r="AE7" s="338">
        <f t="shared" si="1"/>
        <v>525.5</v>
      </c>
      <c r="AF7" s="338">
        <f t="shared" si="1"/>
        <v>525.5</v>
      </c>
      <c r="AG7" s="338">
        <f t="shared" si="1"/>
        <v>525.5</v>
      </c>
      <c r="AH7" s="338">
        <f t="shared" si="1"/>
        <v>525.5</v>
      </c>
      <c r="AI7" s="338">
        <f t="shared" si="1"/>
        <v>525.5</v>
      </c>
      <c r="AJ7" s="338">
        <f t="shared" si="1"/>
        <v>525.5</v>
      </c>
    </row>
    <row r="8" spans="1:36" s="346" customFormat="1">
      <c r="A8" s="341">
        <v>3</v>
      </c>
      <c r="B8" s="342" t="s">
        <v>194</v>
      </c>
      <c r="C8" s="336" t="s">
        <v>18</v>
      </c>
      <c r="D8" s="334">
        <v>1</v>
      </c>
      <c r="E8" s="337">
        <f>VLOOKUP(B8,MRP!$A$2:$C$120,2,0)</f>
        <v>58</v>
      </c>
      <c r="F8" s="343"/>
      <c r="G8" s="338">
        <f>$D$8*$E$8</f>
        <v>58</v>
      </c>
      <c r="H8" s="338">
        <f t="shared" ref="H8:AJ8" si="2">$D$8*$E$8</f>
        <v>58</v>
      </c>
      <c r="I8" s="338">
        <f t="shared" si="2"/>
        <v>58</v>
      </c>
      <c r="J8" s="338">
        <f t="shared" si="2"/>
        <v>58</v>
      </c>
      <c r="K8" s="338">
        <f t="shared" si="2"/>
        <v>58</v>
      </c>
      <c r="L8" s="338">
        <f t="shared" si="2"/>
        <v>58</v>
      </c>
      <c r="M8" s="338">
        <f t="shared" si="2"/>
        <v>58</v>
      </c>
      <c r="N8" s="338">
        <f t="shared" si="2"/>
        <v>58</v>
      </c>
      <c r="O8" s="338">
        <f t="shared" si="2"/>
        <v>58</v>
      </c>
      <c r="P8" s="338">
        <f t="shared" si="2"/>
        <v>58</v>
      </c>
      <c r="Q8" s="338">
        <f t="shared" si="2"/>
        <v>58</v>
      </c>
      <c r="R8" s="338">
        <f t="shared" si="2"/>
        <v>58</v>
      </c>
      <c r="S8" s="338">
        <f t="shared" si="2"/>
        <v>58</v>
      </c>
      <c r="T8" s="338">
        <f t="shared" si="2"/>
        <v>58</v>
      </c>
      <c r="U8" s="338">
        <f t="shared" si="2"/>
        <v>58</v>
      </c>
      <c r="V8" s="338">
        <f t="shared" si="2"/>
        <v>58</v>
      </c>
      <c r="W8" s="338">
        <f t="shared" si="2"/>
        <v>58</v>
      </c>
      <c r="X8" s="338">
        <f t="shared" si="2"/>
        <v>58</v>
      </c>
      <c r="Y8" s="338">
        <f t="shared" si="2"/>
        <v>58</v>
      </c>
      <c r="Z8" s="338">
        <f t="shared" si="2"/>
        <v>58</v>
      </c>
      <c r="AA8" s="338">
        <f t="shared" si="2"/>
        <v>58</v>
      </c>
      <c r="AB8" s="338">
        <f t="shared" si="2"/>
        <v>58</v>
      </c>
      <c r="AC8" s="338">
        <f t="shared" si="2"/>
        <v>58</v>
      </c>
      <c r="AD8" s="338">
        <f t="shared" si="2"/>
        <v>58</v>
      </c>
      <c r="AE8" s="338">
        <f t="shared" si="2"/>
        <v>58</v>
      </c>
      <c r="AF8" s="338">
        <f t="shared" si="2"/>
        <v>58</v>
      </c>
      <c r="AG8" s="338">
        <f t="shared" si="2"/>
        <v>58</v>
      </c>
      <c r="AH8" s="338">
        <f t="shared" si="2"/>
        <v>58</v>
      </c>
      <c r="AI8" s="338">
        <f t="shared" si="2"/>
        <v>58</v>
      </c>
      <c r="AJ8" s="338">
        <f t="shared" si="2"/>
        <v>58</v>
      </c>
    </row>
    <row r="9" spans="1:36">
      <c r="A9" s="334">
        <v>4</v>
      </c>
      <c r="B9" s="335" t="s">
        <v>140</v>
      </c>
      <c r="C9" s="336" t="s">
        <v>12</v>
      </c>
      <c r="D9" s="334">
        <v>1</v>
      </c>
      <c r="E9" s="337">
        <f>VLOOKUP(B9,MRP!$A$2:$C$120,2,0)</f>
        <v>956</v>
      </c>
      <c r="F9" s="337"/>
      <c r="G9" s="338"/>
      <c r="H9" s="338"/>
      <c r="I9" s="338"/>
      <c r="J9" s="338">
        <f>$D$9*$E$9</f>
        <v>956</v>
      </c>
      <c r="K9" s="338"/>
      <c r="L9" s="338"/>
      <c r="M9" s="338"/>
      <c r="N9" s="338">
        <f>$D$9*$E$9</f>
        <v>956</v>
      </c>
      <c r="O9" s="338"/>
      <c r="P9" s="338"/>
      <c r="Q9" s="338"/>
      <c r="R9" s="338">
        <f>$D$9*$E$9</f>
        <v>956</v>
      </c>
      <c r="S9" s="338"/>
      <c r="T9" s="338"/>
      <c r="U9" s="338"/>
      <c r="V9" s="338">
        <f>$D$9*$E$9</f>
        <v>956</v>
      </c>
      <c r="W9" s="338"/>
      <c r="X9" s="338"/>
      <c r="Y9" s="338"/>
      <c r="Z9" s="338">
        <f>$D$9*$E$9</f>
        <v>956</v>
      </c>
      <c r="AA9" s="338"/>
      <c r="AB9" s="338"/>
      <c r="AC9" s="338"/>
      <c r="AD9" s="338">
        <f>$D$9*$E$9</f>
        <v>956</v>
      </c>
      <c r="AE9" s="338"/>
      <c r="AF9" s="338"/>
      <c r="AG9" s="338"/>
      <c r="AH9" s="338">
        <f>$D$9*$E$9</f>
        <v>956</v>
      </c>
      <c r="AI9" s="338"/>
      <c r="AJ9" s="338"/>
    </row>
    <row r="10" spans="1:36">
      <c r="A10" s="334">
        <v>5</v>
      </c>
      <c r="B10" s="335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8"/>
      <c r="H10" s="338"/>
      <c r="I10" s="338">
        <f>$D$10*$E$10</f>
        <v>1840</v>
      </c>
      <c r="J10" s="338"/>
      <c r="K10" s="338"/>
      <c r="L10" s="338">
        <f>$D$10*$E$10</f>
        <v>1840</v>
      </c>
      <c r="M10" s="338"/>
      <c r="N10" s="338"/>
      <c r="O10" s="338">
        <f>$D$10*$E$10</f>
        <v>1840</v>
      </c>
      <c r="P10" s="338"/>
      <c r="Q10" s="338"/>
      <c r="R10" s="338">
        <f>$D$10*$E$10</f>
        <v>1840</v>
      </c>
      <c r="S10" s="338"/>
      <c r="T10" s="338"/>
      <c r="U10" s="338">
        <f>$D$10*$E$10</f>
        <v>1840</v>
      </c>
      <c r="V10" s="338"/>
      <c r="W10" s="338"/>
      <c r="X10" s="338">
        <f>$D$10*$E$10</f>
        <v>1840</v>
      </c>
      <c r="Y10" s="338"/>
      <c r="Z10" s="338"/>
      <c r="AA10" s="338">
        <f>$D$10*$E$10</f>
        <v>1840</v>
      </c>
      <c r="AB10" s="338"/>
      <c r="AC10" s="338"/>
      <c r="AD10" s="338">
        <f>$D$10*$E$10</f>
        <v>1840</v>
      </c>
      <c r="AE10" s="338"/>
      <c r="AF10" s="338"/>
      <c r="AG10" s="338">
        <f>$D$10*$E$10</f>
        <v>1840</v>
      </c>
      <c r="AH10" s="338"/>
      <c r="AI10" s="338"/>
      <c r="AJ10" s="338">
        <f>$D$10*$E$10</f>
        <v>1840</v>
      </c>
    </row>
    <row r="11" spans="1:36" s="414" customFormat="1">
      <c r="A11" s="409">
        <v>6</v>
      </c>
      <c r="B11" s="410" t="s">
        <v>432</v>
      </c>
      <c r="C11" s="411" t="s">
        <v>9</v>
      </c>
      <c r="D11" s="409">
        <v>1</v>
      </c>
      <c r="E11" s="412">
        <f>VLOOKUP(B11,MRP!$A$2:$C$120,2,0)</f>
        <v>699</v>
      </c>
      <c r="F11" s="412"/>
      <c r="G11" s="413"/>
      <c r="H11" s="413"/>
      <c r="I11" s="413"/>
      <c r="J11" s="413"/>
      <c r="K11" s="413"/>
      <c r="L11" s="413"/>
      <c r="M11" s="413"/>
      <c r="N11" s="413">
        <f>$D$11*$E$11</f>
        <v>699</v>
      </c>
      <c r="O11" s="413"/>
      <c r="P11" s="413"/>
      <c r="Q11" s="413"/>
      <c r="R11" s="413"/>
      <c r="S11" s="413"/>
      <c r="T11" s="413"/>
      <c r="U11" s="413"/>
      <c r="V11" s="413">
        <f>$D$11*$E$11</f>
        <v>699</v>
      </c>
      <c r="W11" s="413"/>
      <c r="X11" s="413"/>
      <c r="Y11" s="413"/>
      <c r="Z11" s="413"/>
      <c r="AA11" s="413"/>
      <c r="AB11" s="413"/>
      <c r="AC11" s="413"/>
      <c r="AD11" s="413">
        <f>$D$11*$E$11</f>
        <v>699</v>
      </c>
      <c r="AE11" s="413"/>
      <c r="AF11" s="413"/>
      <c r="AG11" s="413"/>
      <c r="AH11" s="413"/>
      <c r="AI11" s="413"/>
      <c r="AJ11" s="413"/>
    </row>
    <row r="12" spans="1:36">
      <c r="A12" s="334">
        <v>7</v>
      </c>
      <c r="B12" s="335" t="s">
        <v>168</v>
      </c>
      <c r="C12" s="336" t="s">
        <v>47</v>
      </c>
      <c r="D12" s="334">
        <v>5.5</v>
      </c>
      <c r="E12" s="337">
        <f>VLOOKUP(B12,MRP!$A$2:$C$120,2,0)</f>
        <v>301</v>
      </c>
      <c r="F12" s="337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>
        <f>$D$12*$E$12</f>
        <v>1655.5</v>
      </c>
      <c r="W12" s="338"/>
      <c r="X12" s="338"/>
      <c r="Y12" s="338"/>
      <c r="Z12" s="338"/>
      <c r="AA12" s="338"/>
      <c r="AB12" s="338"/>
      <c r="AC12" s="338"/>
      <c r="AD12" s="338">
        <f>$D$12*$E$12</f>
        <v>1655.5</v>
      </c>
      <c r="AE12" s="338"/>
      <c r="AF12" s="338"/>
      <c r="AG12" s="338"/>
      <c r="AH12" s="338"/>
      <c r="AI12" s="338"/>
      <c r="AJ12" s="338"/>
    </row>
    <row r="13" spans="1:36">
      <c r="A13" s="341">
        <v>8</v>
      </c>
      <c r="B13" s="335" t="s">
        <v>169</v>
      </c>
      <c r="C13" s="336" t="s">
        <v>25</v>
      </c>
      <c r="D13" s="334">
        <v>3</v>
      </c>
      <c r="E13" s="337">
        <f>VLOOKUP(B13,MRP!$A$2:$C$120,2,0)</f>
        <v>172.5</v>
      </c>
      <c r="F13" s="337"/>
      <c r="G13" s="338"/>
      <c r="H13" s="338"/>
      <c r="I13" s="338"/>
      <c r="J13" s="338">
        <f>$D$13*$E$13</f>
        <v>517.5</v>
      </c>
      <c r="K13" s="338"/>
      <c r="L13" s="338"/>
      <c r="M13" s="338"/>
      <c r="N13" s="338">
        <f>$D$13*$E$13</f>
        <v>517.5</v>
      </c>
      <c r="O13" s="338"/>
      <c r="P13" s="338"/>
      <c r="Q13" s="338"/>
      <c r="R13" s="338">
        <f>$D$13*$E$13</f>
        <v>517.5</v>
      </c>
      <c r="S13" s="338"/>
      <c r="T13" s="338"/>
      <c r="U13" s="338"/>
      <c r="V13" s="338">
        <f>$D$13*$E$13</f>
        <v>517.5</v>
      </c>
      <c r="W13" s="338"/>
      <c r="X13" s="338"/>
      <c r="Y13" s="338"/>
      <c r="Z13" s="338">
        <f>$D$13*$E$13</f>
        <v>517.5</v>
      </c>
      <c r="AA13" s="338"/>
      <c r="AB13" s="338"/>
      <c r="AC13" s="338"/>
      <c r="AD13" s="338">
        <f>$D$13*$E$13</f>
        <v>517.5</v>
      </c>
      <c r="AE13" s="338"/>
      <c r="AF13" s="338"/>
      <c r="AG13" s="338"/>
      <c r="AH13" s="338">
        <f>$D$13*$E$13</f>
        <v>517.5</v>
      </c>
      <c r="AI13" s="338"/>
      <c r="AJ13" s="338"/>
    </row>
    <row r="14" spans="1:36">
      <c r="A14" s="334">
        <v>9</v>
      </c>
      <c r="B14" s="335" t="s">
        <v>170</v>
      </c>
      <c r="C14" s="336" t="s">
        <v>26</v>
      </c>
      <c r="D14" s="334">
        <v>2</v>
      </c>
      <c r="E14" s="337">
        <f>VLOOKUP(B14,MRP!$A$2:$C$120,2,0)</f>
        <v>35.5</v>
      </c>
      <c r="F14" s="337"/>
      <c r="G14" s="338">
        <f>$D$14*$E$14</f>
        <v>71</v>
      </c>
      <c r="H14" s="338">
        <f t="shared" ref="H14:AJ14" si="3">$D$14*$E$14</f>
        <v>71</v>
      </c>
      <c r="I14" s="338">
        <f t="shared" si="3"/>
        <v>71</v>
      </c>
      <c r="J14" s="338">
        <f t="shared" si="3"/>
        <v>71</v>
      </c>
      <c r="K14" s="338">
        <f t="shared" si="3"/>
        <v>71</v>
      </c>
      <c r="L14" s="338">
        <f t="shared" si="3"/>
        <v>71</v>
      </c>
      <c r="M14" s="338">
        <f t="shared" si="3"/>
        <v>71</v>
      </c>
      <c r="N14" s="338">
        <f t="shared" si="3"/>
        <v>71</v>
      </c>
      <c r="O14" s="338">
        <f t="shared" si="3"/>
        <v>71</v>
      </c>
      <c r="P14" s="338">
        <f t="shared" si="3"/>
        <v>71</v>
      </c>
      <c r="Q14" s="338">
        <f t="shared" si="3"/>
        <v>71</v>
      </c>
      <c r="R14" s="338">
        <f t="shared" si="3"/>
        <v>71</v>
      </c>
      <c r="S14" s="338">
        <f t="shared" si="3"/>
        <v>71</v>
      </c>
      <c r="T14" s="338">
        <f t="shared" si="3"/>
        <v>71</v>
      </c>
      <c r="U14" s="338">
        <f t="shared" si="3"/>
        <v>71</v>
      </c>
      <c r="V14" s="338">
        <f t="shared" si="3"/>
        <v>71</v>
      </c>
      <c r="W14" s="338">
        <f t="shared" si="3"/>
        <v>71</v>
      </c>
      <c r="X14" s="338">
        <f t="shared" si="3"/>
        <v>71</v>
      </c>
      <c r="Y14" s="338">
        <f t="shared" si="3"/>
        <v>71</v>
      </c>
      <c r="Z14" s="338">
        <f t="shared" si="3"/>
        <v>71</v>
      </c>
      <c r="AA14" s="338">
        <f t="shared" si="3"/>
        <v>71</v>
      </c>
      <c r="AB14" s="338">
        <f t="shared" si="3"/>
        <v>71</v>
      </c>
      <c r="AC14" s="338">
        <f t="shared" si="3"/>
        <v>71</v>
      </c>
      <c r="AD14" s="338">
        <f t="shared" si="3"/>
        <v>71</v>
      </c>
      <c r="AE14" s="338">
        <f t="shared" si="3"/>
        <v>71</v>
      </c>
      <c r="AF14" s="338">
        <f t="shared" si="3"/>
        <v>71</v>
      </c>
      <c r="AG14" s="338">
        <f t="shared" si="3"/>
        <v>71</v>
      </c>
      <c r="AH14" s="338">
        <f t="shared" si="3"/>
        <v>71</v>
      </c>
      <c r="AI14" s="338">
        <f t="shared" si="3"/>
        <v>71</v>
      </c>
      <c r="AJ14" s="338">
        <f t="shared" si="3"/>
        <v>71</v>
      </c>
    </row>
    <row r="15" spans="1:36">
      <c r="A15" s="334">
        <v>10</v>
      </c>
      <c r="B15" s="513" t="s">
        <v>448</v>
      </c>
      <c r="C15" s="336" t="s">
        <v>403</v>
      </c>
      <c r="D15" s="334">
        <v>4</v>
      </c>
      <c r="E15" s="337">
        <f>VLOOKUP(B15,MRP!A:B,2,0)</f>
        <v>1614.5</v>
      </c>
      <c r="F15" s="337"/>
      <c r="G15" s="338"/>
      <c r="H15" s="338"/>
      <c r="I15" s="338"/>
      <c r="J15" s="338"/>
      <c r="K15" s="338"/>
      <c r="L15" s="338"/>
      <c r="M15" s="338"/>
      <c r="N15" s="338"/>
      <c r="O15" s="338"/>
      <c r="P15" s="338">
        <f>$D$15*$E$15</f>
        <v>6458</v>
      </c>
      <c r="Q15" s="338"/>
      <c r="R15" s="338"/>
      <c r="S15" s="338"/>
      <c r="T15" s="338"/>
      <c r="U15" s="338"/>
      <c r="V15" s="338"/>
      <c r="W15" s="338"/>
      <c r="X15" s="338"/>
      <c r="Y15" s="338"/>
      <c r="Z15" s="338">
        <f>$D$15*$E$15</f>
        <v>6458</v>
      </c>
      <c r="AA15" s="338"/>
      <c r="AB15" s="338"/>
      <c r="AC15" s="338"/>
      <c r="AD15" s="338"/>
      <c r="AE15" s="338"/>
      <c r="AF15" s="338"/>
      <c r="AG15" s="338"/>
      <c r="AH15" s="338"/>
      <c r="AI15" s="338"/>
      <c r="AJ15" s="338">
        <f>$D$15*$E$15</f>
        <v>6458</v>
      </c>
    </row>
    <row r="16" spans="1:3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49"/>
      <c r="S16" s="349"/>
      <c r="T16" s="349"/>
      <c r="U16" s="349"/>
      <c r="V16" s="349"/>
      <c r="W16" s="349"/>
    </row>
    <row r="17" spans="1:36" s="328" customFormat="1">
      <c r="B17" s="352" t="s">
        <v>226</v>
      </c>
      <c r="C17" s="353" t="s">
        <v>319</v>
      </c>
      <c r="E17" s="354"/>
      <c r="F17" s="355">
        <f t="shared" ref="F17:AJ17" si="4">SUM(F6:F15)</f>
        <v>0</v>
      </c>
      <c r="G17" s="355">
        <f t="shared" si="4"/>
        <v>2019.5</v>
      </c>
      <c r="H17" s="355">
        <f t="shared" si="4"/>
        <v>2019.5</v>
      </c>
      <c r="I17" s="355">
        <f t="shared" si="4"/>
        <v>3859.5</v>
      </c>
      <c r="J17" s="355">
        <f t="shared" si="4"/>
        <v>3493</v>
      </c>
      <c r="K17" s="355">
        <f t="shared" si="4"/>
        <v>2019.5</v>
      </c>
      <c r="L17" s="355">
        <f t="shared" si="4"/>
        <v>3859.5</v>
      </c>
      <c r="M17" s="355">
        <f t="shared" si="4"/>
        <v>2019.5</v>
      </c>
      <c r="N17" s="355">
        <f t="shared" si="4"/>
        <v>4192</v>
      </c>
      <c r="O17" s="355">
        <f t="shared" si="4"/>
        <v>3859.5</v>
      </c>
      <c r="P17" s="355">
        <f t="shared" si="4"/>
        <v>8477.5</v>
      </c>
      <c r="Q17" s="355">
        <f t="shared" si="4"/>
        <v>2019.5</v>
      </c>
      <c r="R17" s="355">
        <f t="shared" si="4"/>
        <v>5333</v>
      </c>
      <c r="S17" s="355">
        <f t="shared" si="4"/>
        <v>2019.5</v>
      </c>
      <c r="T17" s="355">
        <f t="shared" si="4"/>
        <v>2019.5</v>
      </c>
      <c r="U17" s="355">
        <f t="shared" si="4"/>
        <v>3859.5</v>
      </c>
      <c r="V17" s="355">
        <f t="shared" si="4"/>
        <v>5847.5</v>
      </c>
      <c r="W17" s="355">
        <f t="shared" si="4"/>
        <v>2019.5</v>
      </c>
      <c r="X17" s="355">
        <f t="shared" si="4"/>
        <v>3859.5</v>
      </c>
      <c r="Y17" s="355">
        <f t="shared" si="4"/>
        <v>2019.5</v>
      </c>
      <c r="Z17" s="355">
        <f t="shared" si="4"/>
        <v>9951</v>
      </c>
      <c r="AA17" s="355">
        <f t="shared" si="4"/>
        <v>3859.5</v>
      </c>
      <c r="AB17" s="355">
        <f t="shared" si="4"/>
        <v>2019.5</v>
      </c>
      <c r="AC17" s="355">
        <f t="shared" si="4"/>
        <v>2019.5</v>
      </c>
      <c r="AD17" s="355">
        <f t="shared" si="4"/>
        <v>7687.5</v>
      </c>
      <c r="AE17" s="355">
        <f t="shared" si="4"/>
        <v>2019.5</v>
      </c>
      <c r="AF17" s="355">
        <f t="shared" si="4"/>
        <v>2019.5</v>
      </c>
      <c r="AG17" s="355">
        <f t="shared" si="4"/>
        <v>3859.5</v>
      </c>
      <c r="AH17" s="355">
        <f t="shared" si="4"/>
        <v>3493</v>
      </c>
      <c r="AI17" s="355">
        <f t="shared" si="4"/>
        <v>2019.5</v>
      </c>
      <c r="AJ17" s="355">
        <f t="shared" si="4"/>
        <v>10317.5</v>
      </c>
    </row>
    <row r="18" spans="1:36">
      <c r="C18" s="324"/>
      <c r="D18" s="349"/>
      <c r="E18" s="356"/>
      <c r="F18" s="357"/>
      <c r="G18" s="358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</row>
    <row r="19" spans="1:36">
      <c r="A19" s="334">
        <v>12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[13]Master!$A$10</f>
        <v>1297.7579999999998</v>
      </c>
      <c r="J19" s="361">
        <f>[13]Master!$B$10</f>
        <v>1421.3539999999998</v>
      </c>
      <c r="K19" s="361">
        <f>[13]Master!$A$10</f>
        <v>1297.7579999999998</v>
      </c>
      <c r="L19" s="361">
        <f>[13]Master!$A$10</f>
        <v>1297.7579999999998</v>
      </c>
      <c r="M19" s="361">
        <f>[13]Master!$A$10</f>
        <v>1297.7579999999998</v>
      </c>
      <c r="N19" s="361">
        <f>[13]Master!$B$10</f>
        <v>1421.3539999999998</v>
      </c>
      <c r="O19" s="361">
        <f>[13]Master!$A$10</f>
        <v>1297.7579999999998</v>
      </c>
      <c r="P19" s="361">
        <f>[13]Master!$A$10</f>
        <v>1297.7579999999998</v>
      </c>
      <c r="Q19" s="361">
        <f>[13]Master!$A$10</f>
        <v>1297.7579999999998</v>
      </c>
      <c r="R19" s="361">
        <f>[13]Master!$B$10</f>
        <v>1421.3539999999998</v>
      </c>
      <c r="S19" s="361">
        <f>[13]Master!$A$10</f>
        <v>1297.7579999999998</v>
      </c>
      <c r="T19" s="361">
        <f>[13]Master!$A$10</f>
        <v>1297.7579999999998</v>
      </c>
      <c r="U19" s="361">
        <f>[13]Master!$A$10</f>
        <v>1297.7579999999998</v>
      </c>
      <c r="V19" s="361">
        <f>[13]Master!$B$10</f>
        <v>1421.3539999999998</v>
      </c>
      <c r="W19" s="361">
        <f>[13]Master!$A$10</f>
        <v>1297.7579999999998</v>
      </c>
      <c r="X19" s="361">
        <f>[13]Master!$A$10</f>
        <v>1297.7579999999998</v>
      </c>
      <c r="Y19" s="361">
        <f>[13]Master!$A$10</f>
        <v>1297.7579999999998</v>
      </c>
      <c r="Z19" s="361">
        <f>[13]Master!$B$10</f>
        <v>1421.3539999999998</v>
      </c>
      <c r="AA19" s="361">
        <f>[13]Master!$A$10</f>
        <v>1297.7579999999998</v>
      </c>
      <c r="AB19" s="361">
        <f>[13]Master!$A$10</f>
        <v>1297.7579999999998</v>
      </c>
      <c r="AC19" s="361">
        <f>[13]Master!$A$10</f>
        <v>1297.7579999999998</v>
      </c>
      <c r="AD19" s="361">
        <f>[13]Master!$B$10</f>
        <v>1421.3539999999998</v>
      </c>
      <c r="AE19" s="361">
        <f>[13]Master!$A$10</f>
        <v>1297.7579999999998</v>
      </c>
      <c r="AF19" s="361">
        <f>[13]Master!$A$10</f>
        <v>1297.7579999999998</v>
      </c>
      <c r="AG19" s="361">
        <f>[13]Master!$A$10</f>
        <v>1297.7579999999998</v>
      </c>
      <c r="AH19" s="361">
        <f>[13]Master!$B$10</f>
        <v>1421.3539999999998</v>
      </c>
      <c r="AI19" s="361">
        <f>[13]Master!$A$10</f>
        <v>1297.7579999999998</v>
      </c>
      <c r="AJ19" s="361">
        <f>[13]Master!$A$10</f>
        <v>1297.7579999999998</v>
      </c>
    </row>
    <row r="20" spans="1:36">
      <c r="O20" s="362"/>
      <c r="P20" s="364"/>
      <c r="Z20" s="364"/>
      <c r="AJ20" s="364"/>
    </row>
    <row r="21" spans="1:3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AJ21" si="5">G17+G19</f>
        <v>2019.5</v>
      </c>
      <c r="H21" s="367">
        <f t="shared" si="5"/>
        <v>2019.5</v>
      </c>
      <c r="I21" s="367">
        <f t="shared" si="5"/>
        <v>5157.2579999999998</v>
      </c>
      <c r="J21" s="367">
        <f t="shared" si="5"/>
        <v>4914.3539999999994</v>
      </c>
      <c r="K21" s="367">
        <f t="shared" si="5"/>
        <v>3317.2579999999998</v>
      </c>
      <c r="L21" s="367">
        <f t="shared" si="5"/>
        <v>5157.2579999999998</v>
      </c>
      <c r="M21" s="367">
        <f t="shared" si="5"/>
        <v>3317.2579999999998</v>
      </c>
      <c r="N21" s="367">
        <f t="shared" si="5"/>
        <v>5613.3539999999994</v>
      </c>
      <c r="O21" s="367">
        <f t="shared" si="5"/>
        <v>5157.2579999999998</v>
      </c>
      <c r="P21" s="367">
        <f t="shared" si="5"/>
        <v>9775.2579999999998</v>
      </c>
      <c r="Q21" s="367">
        <f t="shared" si="5"/>
        <v>3317.2579999999998</v>
      </c>
      <c r="R21" s="367">
        <f t="shared" si="5"/>
        <v>6754.3539999999994</v>
      </c>
      <c r="S21" s="367">
        <f t="shared" si="5"/>
        <v>3317.2579999999998</v>
      </c>
      <c r="T21" s="367">
        <f t="shared" si="5"/>
        <v>3317.2579999999998</v>
      </c>
      <c r="U21" s="367">
        <f t="shared" si="5"/>
        <v>5157.2579999999998</v>
      </c>
      <c r="V21" s="367">
        <f t="shared" si="5"/>
        <v>7268.8539999999994</v>
      </c>
      <c r="W21" s="367">
        <f t="shared" si="5"/>
        <v>3317.2579999999998</v>
      </c>
      <c r="X21" s="367">
        <f t="shared" si="5"/>
        <v>5157.2579999999998</v>
      </c>
      <c r="Y21" s="367">
        <f t="shared" si="5"/>
        <v>3317.2579999999998</v>
      </c>
      <c r="Z21" s="367">
        <f t="shared" si="5"/>
        <v>11372.353999999999</v>
      </c>
      <c r="AA21" s="367">
        <f t="shared" si="5"/>
        <v>5157.2579999999998</v>
      </c>
      <c r="AB21" s="367">
        <f t="shared" si="5"/>
        <v>3317.2579999999998</v>
      </c>
      <c r="AC21" s="367">
        <f t="shared" si="5"/>
        <v>3317.2579999999998</v>
      </c>
      <c r="AD21" s="367">
        <f t="shared" si="5"/>
        <v>9108.8539999999994</v>
      </c>
      <c r="AE21" s="367">
        <f t="shared" si="5"/>
        <v>3317.2579999999998</v>
      </c>
      <c r="AF21" s="367">
        <f t="shared" si="5"/>
        <v>3317.2579999999998</v>
      </c>
      <c r="AG21" s="367">
        <f t="shared" si="5"/>
        <v>5157.2579999999998</v>
      </c>
      <c r="AH21" s="367">
        <f t="shared" si="5"/>
        <v>4914.3539999999994</v>
      </c>
      <c r="AI21" s="367">
        <f t="shared" si="5"/>
        <v>3317.2579999999998</v>
      </c>
      <c r="AJ21" s="367">
        <f t="shared" si="5"/>
        <v>11615.258</v>
      </c>
    </row>
    <row r="22" spans="1:36">
      <c r="C22" s="368" t="s">
        <v>323</v>
      </c>
      <c r="P22" s="369">
        <f>SUM(F21:P21)/P4</f>
        <v>0.46448255999999999</v>
      </c>
      <c r="Z22" s="369">
        <f>SUM(F21:Z21)/Z4</f>
        <v>0.49372312000000007</v>
      </c>
      <c r="AJ22" s="369">
        <f>SUM(F21:AJ21)/AJ4</f>
        <v>0.50427965333333336</v>
      </c>
    </row>
    <row r="23" spans="1:36">
      <c r="O23" s="362"/>
      <c r="P23" s="364"/>
      <c r="Z23" s="364"/>
      <c r="AJ23" s="364"/>
    </row>
    <row r="24" spans="1:36">
      <c r="A24" s="334">
        <v>13</v>
      </c>
      <c r="B24" s="371" t="s">
        <v>327</v>
      </c>
      <c r="C24" s="336" t="s">
        <v>328</v>
      </c>
      <c r="D24" s="372">
        <v>1.2</v>
      </c>
      <c r="E24" s="337">
        <f>VLOOKUP(B24,[13]Master!$A$6:$D$39,4,0)</f>
        <v>471.91199999999998</v>
      </c>
      <c r="F24" s="338"/>
      <c r="G24" s="373">
        <f>$D$24*$E$24</f>
        <v>566.2944</v>
      </c>
      <c r="H24" s="373">
        <f>$D$24*$E$24</f>
        <v>566.2944</v>
      </c>
      <c r="I24" s="373">
        <f t="shared" ref="I24:AJ24" si="6">$D$24*$E$24</f>
        <v>566.2944</v>
      </c>
      <c r="J24" s="373">
        <f t="shared" si="6"/>
        <v>566.2944</v>
      </c>
      <c r="K24" s="373">
        <f t="shared" si="6"/>
        <v>566.2944</v>
      </c>
      <c r="L24" s="373">
        <f t="shared" si="6"/>
        <v>566.2944</v>
      </c>
      <c r="M24" s="373">
        <f t="shared" si="6"/>
        <v>566.2944</v>
      </c>
      <c r="N24" s="373">
        <f t="shared" si="6"/>
        <v>566.2944</v>
      </c>
      <c r="O24" s="373">
        <f t="shared" si="6"/>
        <v>566.2944</v>
      </c>
      <c r="P24" s="373">
        <f t="shared" si="6"/>
        <v>566.2944</v>
      </c>
      <c r="Q24" s="373">
        <f t="shared" si="6"/>
        <v>566.2944</v>
      </c>
      <c r="R24" s="373">
        <f t="shared" si="6"/>
        <v>566.2944</v>
      </c>
      <c r="S24" s="373">
        <f t="shared" si="6"/>
        <v>566.2944</v>
      </c>
      <c r="T24" s="373">
        <f t="shared" si="6"/>
        <v>566.2944</v>
      </c>
      <c r="U24" s="373">
        <f t="shared" si="6"/>
        <v>566.2944</v>
      </c>
      <c r="V24" s="373">
        <f t="shared" si="6"/>
        <v>566.2944</v>
      </c>
      <c r="W24" s="373">
        <f t="shared" si="6"/>
        <v>566.2944</v>
      </c>
      <c r="X24" s="373">
        <f t="shared" si="6"/>
        <v>566.2944</v>
      </c>
      <c r="Y24" s="373">
        <f t="shared" si="6"/>
        <v>566.2944</v>
      </c>
      <c r="Z24" s="373">
        <f t="shared" si="6"/>
        <v>566.2944</v>
      </c>
      <c r="AA24" s="373">
        <f t="shared" si="6"/>
        <v>566.2944</v>
      </c>
      <c r="AB24" s="373">
        <f t="shared" si="6"/>
        <v>566.2944</v>
      </c>
      <c r="AC24" s="373">
        <f t="shared" si="6"/>
        <v>566.2944</v>
      </c>
      <c r="AD24" s="373">
        <f t="shared" si="6"/>
        <v>566.2944</v>
      </c>
      <c r="AE24" s="373">
        <f t="shared" si="6"/>
        <v>566.2944</v>
      </c>
      <c r="AF24" s="373">
        <f t="shared" si="6"/>
        <v>566.2944</v>
      </c>
      <c r="AG24" s="373">
        <f t="shared" si="6"/>
        <v>566.2944</v>
      </c>
      <c r="AH24" s="373">
        <f t="shared" si="6"/>
        <v>566.2944</v>
      </c>
      <c r="AI24" s="373">
        <f t="shared" si="6"/>
        <v>566.2944</v>
      </c>
      <c r="AJ24" s="373">
        <f t="shared" si="6"/>
        <v>566.2944</v>
      </c>
    </row>
    <row r="25" spans="1:36">
      <c r="A25" s="334">
        <v>14</v>
      </c>
      <c r="B25" s="371" t="s">
        <v>327</v>
      </c>
      <c r="C25" s="336" t="s">
        <v>41</v>
      </c>
      <c r="D25" s="372">
        <v>1.2</v>
      </c>
      <c r="E25" s="337">
        <f>VLOOKUP(B25,[13]Master!$A$6:$D$39,4,0)</f>
        <v>471.91199999999998</v>
      </c>
      <c r="F25" s="338"/>
      <c r="G25" s="338">
        <f>$D$25*$E$25</f>
        <v>566.2944</v>
      </c>
      <c r="H25" s="338">
        <f>$D$25*$E$25</f>
        <v>566.2944</v>
      </c>
      <c r="I25" s="338">
        <f t="shared" ref="I25:AJ25" si="7">$D$25*$E$25</f>
        <v>566.2944</v>
      </c>
      <c r="J25" s="338">
        <f t="shared" si="7"/>
        <v>566.2944</v>
      </c>
      <c r="K25" s="338">
        <f t="shared" si="7"/>
        <v>566.2944</v>
      </c>
      <c r="L25" s="338">
        <f t="shared" si="7"/>
        <v>566.2944</v>
      </c>
      <c r="M25" s="338">
        <f t="shared" si="7"/>
        <v>566.2944</v>
      </c>
      <c r="N25" s="338">
        <f t="shared" si="7"/>
        <v>566.2944</v>
      </c>
      <c r="O25" s="338">
        <f t="shared" si="7"/>
        <v>566.2944</v>
      </c>
      <c r="P25" s="338">
        <f t="shared" si="7"/>
        <v>566.2944</v>
      </c>
      <c r="Q25" s="338">
        <f t="shared" si="7"/>
        <v>566.2944</v>
      </c>
      <c r="R25" s="338">
        <f t="shared" si="7"/>
        <v>566.2944</v>
      </c>
      <c r="S25" s="338">
        <f t="shared" si="7"/>
        <v>566.2944</v>
      </c>
      <c r="T25" s="338">
        <f t="shared" si="7"/>
        <v>566.2944</v>
      </c>
      <c r="U25" s="338">
        <f t="shared" si="7"/>
        <v>566.2944</v>
      </c>
      <c r="V25" s="338">
        <f t="shared" si="7"/>
        <v>566.2944</v>
      </c>
      <c r="W25" s="338">
        <f t="shared" si="7"/>
        <v>566.2944</v>
      </c>
      <c r="X25" s="338">
        <f t="shared" si="7"/>
        <v>566.2944</v>
      </c>
      <c r="Y25" s="338">
        <f t="shared" si="7"/>
        <v>566.2944</v>
      </c>
      <c r="Z25" s="338">
        <f t="shared" si="7"/>
        <v>566.2944</v>
      </c>
      <c r="AA25" s="338">
        <f t="shared" si="7"/>
        <v>566.2944</v>
      </c>
      <c r="AB25" s="338">
        <f t="shared" si="7"/>
        <v>566.2944</v>
      </c>
      <c r="AC25" s="338">
        <f t="shared" si="7"/>
        <v>566.2944</v>
      </c>
      <c r="AD25" s="338">
        <f t="shared" si="7"/>
        <v>566.2944</v>
      </c>
      <c r="AE25" s="338">
        <f t="shared" si="7"/>
        <v>566.2944</v>
      </c>
      <c r="AF25" s="338">
        <f t="shared" si="7"/>
        <v>566.2944</v>
      </c>
      <c r="AG25" s="338">
        <f t="shared" si="7"/>
        <v>566.2944</v>
      </c>
      <c r="AH25" s="338">
        <f t="shared" si="7"/>
        <v>566.2944</v>
      </c>
      <c r="AI25" s="338">
        <f t="shared" si="7"/>
        <v>566.2944</v>
      </c>
      <c r="AJ25" s="338">
        <f t="shared" si="7"/>
        <v>566.2944</v>
      </c>
    </row>
    <row r="26" spans="1:3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75"/>
      <c r="X26" s="375"/>
      <c r="Y26" s="375"/>
      <c r="Z26" s="375"/>
    </row>
    <row r="27" spans="1:3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AJ27" si="8">G21+G24+G25</f>
        <v>3152.0887999999995</v>
      </c>
      <c r="H27" s="367">
        <f t="shared" si="8"/>
        <v>3152.0887999999995</v>
      </c>
      <c r="I27" s="367">
        <f t="shared" si="8"/>
        <v>6289.8467999999993</v>
      </c>
      <c r="J27" s="367">
        <f t="shared" si="8"/>
        <v>6046.9427999999989</v>
      </c>
      <c r="K27" s="367">
        <f t="shared" si="8"/>
        <v>4449.8467999999993</v>
      </c>
      <c r="L27" s="367">
        <f t="shared" si="8"/>
        <v>6289.8467999999993</v>
      </c>
      <c r="M27" s="367">
        <f t="shared" si="8"/>
        <v>4449.8467999999993</v>
      </c>
      <c r="N27" s="367">
        <f t="shared" si="8"/>
        <v>6745.9427999999989</v>
      </c>
      <c r="O27" s="367">
        <f t="shared" si="8"/>
        <v>6289.8467999999993</v>
      </c>
      <c r="P27" s="367">
        <f t="shared" si="8"/>
        <v>10907.846800000001</v>
      </c>
      <c r="Q27" s="367">
        <f t="shared" si="8"/>
        <v>4449.8467999999993</v>
      </c>
      <c r="R27" s="367">
        <f t="shared" si="8"/>
        <v>7886.9427999999989</v>
      </c>
      <c r="S27" s="367">
        <f t="shared" si="8"/>
        <v>4449.8467999999993</v>
      </c>
      <c r="T27" s="367">
        <f t="shared" si="8"/>
        <v>4449.8467999999993</v>
      </c>
      <c r="U27" s="367">
        <f t="shared" si="8"/>
        <v>6289.8467999999993</v>
      </c>
      <c r="V27" s="367">
        <f t="shared" si="8"/>
        <v>8401.4427999999989</v>
      </c>
      <c r="W27" s="367">
        <f t="shared" si="8"/>
        <v>4449.8467999999993</v>
      </c>
      <c r="X27" s="367">
        <f t="shared" si="8"/>
        <v>6289.8467999999993</v>
      </c>
      <c r="Y27" s="367">
        <f t="shared" si="8"/>
        <v>4449.8467999999993</v>
      </c>
      <c r="Z27" s="367">
        <f t="shared" si="8"/>
        <v>12504.942800000001</v>
      </c>
      <c r="AA27" s="367">
        <f t="shared" si="8"/>
        <v>6289.8467999999993</v>
      </c>
      <c r="AB27" s="367">
        <f t="shared" si="8"/>
        <v>4449.8467999999993</v>
      </c>
      <c r="AC27" s="367">
        <f t="shared" si="8"/>
        <v>4449.8467999999993</v>
      </c>
      <c r="AD27" s="367">
        <f t="shared" si="8"/>
        <v>10241.442800000001</v>
      </c>
      <c r="AE27" s="367">
        <f t="shared" si="8"/>
        <v>4449.8467999999993</v>
      </c>
      <c r="AF27" s="367">
        <f t="shared" si="8"/>
        <v>4449.8467999999993</v>
      </c>
      <c r="AG27" s="367">
        <f t="shared" si="8"/>
        <v>6289.8467999999993</v>
      </c>
      <c r="AH27" s="367">
        <f t="shared" si="8"/>
        <v>6046.9427999999989</v>
      </c>
      <c r="AI27" s="367">
        <f t="shared" si="8"/>
        <v>4449.8467999999993</v>
      </c>
      <c r="AJ27" s="367">
        <f t="shared" si="8"/>
        <v>12747.846800000001</v>
      </c>
    </row>
    <row r="28" spans="1:36">
      <c r="C28" s="368" t="s">
        <v>323</v>
      </c>
      <c r="P28" s="369">
        <f>SUM(F27:P27)/P4</f>
        <v>0.57774143999999994</v>
      </c>
      <c r="Z28" s="369">
        <f>SUM(F27:Z27)/Z4</f>
        <v>0.60698200000000002</v>
      </c>
      <c r="AJ28" s="369">
        <f>SUM(F27:AJ27)/AJ4</f>
        <v>0.61753853333333319</v>
      </c>
    </row>
    <row r="29" spans="1:36"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</row>
    <row r="30" spans="1:36">
      <c r="O30" s="362"/>
    </row>
    <row r="31" spans="1:36">
      <c r="A31" s="331" t="s">
        <v>331</v>
      </c>
      <c r="O31" s="375"/>
    </row>
    <row r="32" spans="1:36">
      <c r="A32" s="341">
        <v>1</v>
      </c>
      <c r="B32" s="342" t="s">
        <v>112</v>
      </c>
      <c r="C32" s="336" t="s">
        <v>333</v>
      </c>
      <c r="D32" s="334">
        <v>1</v>
      </c>
      <c r="E32" s="377">
        <v>7828</v>
      </c>
      <c r="F32" s="338"/>
      <c r="G32" s="338"/>
      <c r="H32" s="338"/>
      <c r="I32" s="338">
        <f>$D$32*$E$32</f>
        <v>7828</v>
      </c>
      <c r="J32" s="338"/>
      <c r="K32" s="338"/>
      <c r="L32" s="338">
        <f>$D$32*$E$32</f>
        <v>7828</v>
      </c>
      <c r="M32" s="338"/>
      <c r="N32" s="338"/>
      <c r="O32" s="338">
        <f>$D$32*$E$32</f>
        <v>7828</v>
      </c>
      <c r="P32" s="338"/>
      <c r="Q32" s="338"/>
      <c r="R32" s="338">
        <f>$D$32*$E$32</f>
        <v>7828</v>
      </c>
      <c r="S32" s="338"/>
      <c r="T32" s="338"/>
      <c r="U32" s="338">
        <f>$D$32*$E$32</f>
        <v>7828</v>
      </c>
      <c r="V32" s="338"/>
      <c r="W32" s="338"/>
      <c r="X32" s="338">
        <f>$D$32*$E$32</f>
        <v>7828</v>
      </c>
      <c r="Y32" s="338"/>
      <c r="Z32" s="338"/>
      <c r="AA32" s="338">
        <f>$D$32*$E$32</f>
        <v>7828</v>
      </c>
      <c r="AB32" s="338"/>
      <c r="AC32" s="338"/>
      <c r="AD32" s="338">
        <f>$D$32*$E$32</f>
        <v>7828</v>
      </c>
      <c r="AE32" s="338"/>
      <c r="AF32" s="338"/>
      <c r="AG32" s="338">
        <f>$D$32*$E$32</f>
        <v>7828</v>
      </c>
      <c r="AH32" s="338"/>
      <c r="AI32" s="338"/>
      <c r="AJ32" s="338">
        <f>$D$32*$E$32</f>
        <v>7828</v>
      </c>
    </row>
    <row r="33" spans="1:36">
      <c r="A33" s="334">
        <v>2</v>
      </c>
      <c r="B33" s="335" t="s">
        <v>375</v>
      </c>
      <c r="C33" s="336" t="s">
        <v>335</v>
      </c>
      <c r="D33" s="334">
        <v>2</v>
      </c>
      <c r="E33" s="377">
        <v>6017</v>
      </c>
      <c r="F33" s="338"/>
      <c r="G33" s="338"/>
      <c r="H33" s="338"/>
      <c r="I33" s="338"/>
      <c r="J33" s="338">
        <f>$D$33*$E$33</f>
        <v>12034</v>
      </c>
      <c r="K33" s="338"/>
      <c r="L33" s="338"/>
      <c r="M33" s="338"/>
      <c r="N33" s="338">
        <f>$D$33*$E$33</f>
        <v>12034</v>
      </c>
      <c r="O33" s="338"/>
      <c r="P33" s="338"/>
      <c r="Q33" s="338"/>
      <c r="R33" s="338">
        <f>$D$33*$E$33</f>
        <v>12034</v>
      </c>
      <c r="S33" s="338"/>
      <c r="T33" s="338"/>
      <c r="U33" s="338"/>
      <c r="V33" s="338">
        <f>$D$33*$E$33</f>
        <v>12034</v>
      </c>
      <c r="W33" s="338"/>
      <c r="X33" s="338"/>
      <c r="Y33" s="338"/>
      <c r="Z33" s="338">
        <f>$D$33*$E$33</f>
        <v>12034</v>
      </c>
      <c r="AA33" s="338"/>
      <c r="AB33" s="338"/>
      <c r="AC33" s="338"/>
      <c r="AD33" s="338">
        <f>$D$33*$E$33</f>
        <v>12034</v>
      </c>
      <c r="AE33" s="338"/>
      <c r="AF33" s="338"/>
      <c r="AG33" s="338"/>
      <c r="AH33" s="338">
        <f>$D$33*$E$33</f>
        <v>12034</v>
      </c>
      <c r="AI33" s="338"/>
      <c r="AJ33" s="338"/>
    </row>
    <row r="34" spans="1:36">
      <c r="A34" s="334">
        <v>3</v>
      </c>
      <c r="B34" s="335" t="s">
        <v>112</v>
      </c>
      <c r="C34" s="336" t="s">
        <v>336</v>
      </c>
      <c r="D34" s="334">
        <v>1</v>
      </c>
      <c r="E34" s="377">
        <v>7828</v>
      </c>
      <c r="F34" s="338"/>
      <c r="G34" s="338"/>
      <c r="H34" s="338"/>
      <c r="I34" s="338"/>
      <c r="J34" s="338"/>
      <c r="K34" s="338"/>
      <c r="L34" s="338">
        <f>$D$34*$E$34</f>
        <v>7828</v>
      </c>
      <c r="M34" s="338"/>
      <c r="N34" s="338"/>
      <c r="O34" s="338"/>
      <c r="P34" s="338"/>
      <c r="Q34" s="338"/>
      <c r="R34" s="338">
        <f>$D$34*$E$34</f>
        <v>7828</v>
      </c>
      <c r="S34" s="338"/>
      <c r="T34" s="338"/>
      <c r="U34" s="338"/>
      <c r="V34" s="338"/>
      <c r="W34" s="338"/>
      <c r="X34" s="338">
        <f>$D$34*$E$34</f>
        <v>7828</v>
      </c>
      <c r="Y34" s="338"/>
      <c r="Z34" s="338"/>
      <c r="AA34" s="338"/>
      <c r="AB34" s="338"/>
      <c r="AC34" s="338"/>
      <c r="AD34" s="338">
        <f>$D$34*$E$34</f>
        <v>7828</v>
      </c>
      <c r="AE34" s="338"/>
      <c r="AF34" s="338"/>
      <c r="AG34" s="338"/>
      <c r="AH34" s="338"/>
      <c r="AI34" s="338"/>
      <c r="AJ34" s="338">
        <f>$D$34*$E$34</f>
        <v>7828</v>
      </c>
    </row>
    <row r="35" spans="1:36">
      <c r="A35" s="341">
        <v>4</v>
      </c>
      <c r="B35" s="335" t="s">
        <v>376</v>
      </c>
      <c r="C35" s="336" t="s">
        <v>377</v>
      </c>
      <c r="D35" s="334">
        <v>2</v>
      </c>
      <c r="E35" s="377">
        <v>5121</v>
      </c>
      <c r="F35" s="338"/>
      <c r="G35" s="338"/>
      <c r="H35" s="338"/>
      <c r="I35" s="338"/>
      <c r="J35" s="338"/>
      <c r="K35" s="338"/>
      <c r="L35" s="338">
        <f>$D$35*$E$35</f>
        <v>10242</v>
      </c>
      <c r="M35" s="338"/>
      <c r="N35" s="338"/>
      <c r="O35" s="338"/>
      <c r="P35" s="338"/>
      <c r="Q35" s="338"/>
      <c r="R35" s="338">
        <f>$D$35*$E$35</f>
        <v>10242</v>
      </c>
      <c r="S35" s="338"/>
      <c r="T35" s="338"/>
      <c r="U35" s="338"/>
      <c r="V35" s="338"/>
      <c r="W35" s="338"/>
      <c r="X35" s="338">
        <f>$D$35*$E$35</f>
        <v>10242</v>
      </c>
      <c r="Y35" s="338"/>
      <c r="Z35" s="338"/>
      <c r="AA35" s="338"/>
      <c r="AB35" s="338"/>
      <c r="AC35" s="338"/>
      <c r="AD35" s="338">
        <f>$D$35*$E$35</f>
        <v>10242</v>
      </c>
      <c r="AE35" s="338"/>
      <c r="AF35" s="338"/>
      <c r="AG35" s="338"/>
      <c r="AH35" s="338"/>
      <c r="AI35" s="338"/>
      <c r="AJ35" s="338">
        <f>$D$35*$E$35</f>
        <v>10242</v>
      </c>
    </row>
    <row r="36" spans="1:36">
      <c r="A36" s="334">
        <v>5</v>
      </c>
      <c r="B36" s="335" t="s">
        <v>378</v>
      </c>
      <c r="C36" s="336" t="s">
        <v>340</v>
      </c>
      <c r="D36" s="334">
        <v>1</v>
      </c>
      <c r="E36" s="377">
        <v>2688.5</v>
      </c>
      <c r="F36" s="338"/>
      <c r="G36" s="338"/>
      <c r="H36" s="338"/>
      <c r="I36" s="338"/>
      <c r="J36" s="338"/>
      <c r="K36" s="338"/>
      <c r="L36" s="338">
        <f>$D$36*$E$36</f>
        <v>2688.5</v>
      </c>
      <c r="M36" s="338"/>
      <c r="N36" s="338"/>
      <c r="O36" s="338"/>
      <c r="P36" s="338"/>
      <c r="Q36" s="338"/>
      <c r="R36" s="338">
        <f>$D$36*$E$36</f>
        <v>2688.5</v>
      </c>
      <c r="S36" s="338"/>
      <c r="T36" s="338"/>
      <c r="U36" s="338"/>
      <c r="V36" s="338"/>
      <c r="W36" s="338"/>
      <c r="X36" s="338">
        <f>$D$36*$E$36</f>
        <v>2688.5</v>
      </c>
      <c r="Y36" s="338"/>
      <c r="Z36" s="338"/>
      <c r="AA36" s="338"/>
      <c r="AB36" s="338"/>
      <c r="AC36" s="338"/>
      <c r="AD36" s="338">
        <f>$D$36*$E$36</f>
        <v>2688.5</v>
      </c>
      <c r="AE36" s="338"/>
      <c r="AF36" s="338"/>
      <c r="AG36" s="338"/>
      <c r="AH36" s="338"/>
      <c r="AI36" s="338"/>
      <c r="AJ36" s="338">
        <f>$D$36*$E$36</f>
        <v>2688.5</v>
      </c>
    </row>
    <row r="37" spans="1:36">
      <c r="A37" s="334">
        <v>6</v>
      </c>
      <c r="B37" s="335" t="s">
        <v>379</v>
      </c>
      <c r="C37" s="336" t="s">
        <v>342</v>
      </c>
      <c r="D37" s="334">
        <v>1</v>
      </c>
      <c r="E37" s="377">
        <v>4873.5</v>
      </c>
      <c r="F37" s="338"/>
      <c r="G37" s="338"/>
      <c r="H37" s="338"/>
      <c r="I37" s="338"/>
      <c r="J37" s="338"/>
      <c r="K37" s="338">
        <f>$D$37*$E$37</f>
        <v>4873.5</v>
      </c>
      <c r="L37" s="338"/>
      <c r="M37" s="338"/>
      <c r="N37" s="338"/>
      <c r="O37" s="338"/>
      <c r="P37" s="338">
        <f>$D$37*$E$37</f>
        <v>4873.5</v>
      </c>
      <c r="Q37" s="338"/>
      <c r="R37" s="338"/>
      <c r="S37" s="338"/>
      <c r="T37" s="338"/>
      <c r="U37" s="338">
        <f>$D$37*$E$37</f>
        <v>4873.5</v>
      </c>
      <c r="V37" s="338"/>
      <c r="W37" s="338"/>
      <c r="X37" s="338"/>
      <c r="Y37" s="338"/>
      <c r="Z37" s="338">
        <f>$D$37*$E$37</f>
        <v>4873.5</v>
      </c>
      <c r="AA37" s="338"/>
      <c r="AB37" s="338"/>
      <c r="AC37" s="338"/>
      <c r="AD37" s="338"/>
      <c r="AE37" s="338">
        <f>$D$37*$E$37</f>
        <v>4873.5</v>
      </c>
      <c r="AF37" s="338"/>
      <c r="AG37" s="338"/>
      <c r="AH37" s="338"/>
      <c r="AI37" s="338"/>
      <c r="AJ37" s="338">
        <f>$D$37*$E$37</f>
        <v>4873.5</v>
      </c>
    </row>
    <row r="38" spans="1:36">
      <c r="A38" s="341">
        <v>7</v>
      </c>
      <c r="B38" s="342" t="s">
        <v>146</v>
      </c>
      <c r="C38" s="336" t="s">
        <v>343</v>
      </c>
      <c r="D38" s="334">
        <v>1</v>
      </c>
      <c r="E38" s="377">
        <v>6644</v>
      </c>
      <c r="F38" s="338"/>
      <c r="G38" s="338"/>
      <c r="H38" s="338"/>
      <c r="I38" s="338"/>
      <c r="J38" s="338"/>
      <c r="K38" s="338">
        <f>$D$38*$E$38</f>
        <v>6644</v>
      </c>
      <c r="L38" s="338"/>
      <c r="M38" s="338"/>
      <c r="N38" s="338"/>
      <c r="O38" s="338"/>
      <c r="P38" s="338">
        <f>$D$38*$E$38</f>
        <v>6644</v>
      </c>
      <c r="Q38" s="338"/>
      <c r="R38" s="338"/>
      <c r="S38" s="338"/>
      <c r="T38" s="338"/>
      <c r="U38" s="338">
        <f>$D$38*$E$38</f>
        <v>6644</v>
      </c>
      <c r="V38" s="338"/>
      <c r="W38" s="338"/>
      <c r="X38" s="338"/>
      <c r="Y38" s="338"/>
      <c r="Z38" s="338">
        <f>$D$38*$E$38</f>
        <v>6644</v>
      </c>
      <c r="AA38" s="338"/>
      <c r="AB38" s="338"/>
      <c r="AC38" s="338"/>
      <c r="AD38" s="338"/>
      <c r="AE38" s="338">
        <f>$D$38*$E$38</f>
        <v>6644</v>
      </c>
      <c r="AF38" s="338"/>
      <c r="AG38" s="338"/>
      <c r="AH38" s="338"/>
      <c r="AI38" s="338"/>
      <c r="AJ38" s="338">
        <f>$D$38*$E$38</f>
        <v>6644</v>
      </c>
    </row>
    <row r="39" spans="1:36">
      <c r="A39" s="334">
        <v>8</v>
      </c>
      <c r="B39" s="378" t="s">
        <v>380</v>
      </c>
      <c r="C39" s="336" t="s">
        <v>345</v>
      </c>
      <c r="D39" s="334">
        <v>2</v>
      </c>
      <c r="E39" s="377">
        <v>4825.5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>
        <f>$D$39*$E$39</f>
        <v>9651</v>
      </c>
      <c r="R39" s="338"/>
      <c r="S39" s="338"/>
      <c r="T39" s="338"/>
      <c r="U39" s="338"/>
      <c r="V39" s="338"/>
      <c r="W39" s="338">
        <f>$D$39*$E$39</f>
        <v>9651</v>
      </c>
      <c r="X39" s="338"/>
      <c r="Y39" s="338"/>
      <c r="Z39" s="338"/>
      <c r="AA39" s="338"/>
      <c r="AB39" s="338"/>
      <c r="AC39" s="338">
        <f>$D$39*$E$39</f>
        <v>9651</v>
      </c>
      <c r="AD39" s="338"/>
      <c r="AE39" s="338"/>
      <c r="AF39" s="338"/>
      <c r="AG39" s="338"/>
      <c r="AH39" s="338"/>
      <c r="AI39" s="338">
        <f>$D$39*$E$39</f>
        <v>9651</v>
      </c>
      <c r="AJ39" s="334"/>
    </row>
    <row r="40" spans="1:36">
      <c r="A40" s="334">
        <v>9</v>
      </c>
      <c r="B40" s="342" t="s">
        <v>381</v>
      </c>
      <c r="C40" s="336" t="s">
        <v>347</v>
      </c>
      <c r="D40" s="334">
        <v>2</v>
      </c>
      <c r="E40" s="377">
        <v>3280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>
        <f>$D$40*$E$40</f>
        <v>6560</v>
      </c>
      <c r="R40" s="338"/>
      <c r="S40" s="338"/>
      <c r="T40" s="338"/>
      <c r="U40" s="338"/>
      <c r="V40" s="338"/>
      <c r="W40" s="338">
        <f>$D$40*$E$40</f>
        <v>6560</v>
      </c>
      <c r="X40" s="338"/>
      <c r="Y40" s="338"/>
      <c r="Z40" s="338"/>
      <c r="AA40" s="338"/>
      <c r="AB40" s="338"/>
      <c r="AC40" s="338">
        <f>$D$40*$E$40</f>
        <v>6560</v>
      </c>
      <c r="AD40" s="338"/>
      <c r="AE40" s="338"/>
      <c r="AF40" s="338"/>
      <c r="AG40" s="338"/>
      <c r="AH40" s="338"/>
      <c r="AI40" s="338">
        <f>$D$40*$E$40</f>
        <v>6560</v>
      </c>
      <c r="AJ40" s="334"/>
    </row>
    <row r="41" spans="1:36">
      <c r="A41" s="341">
        <v>10</v>
      </c>
      <c r="B41" s="342" t="s">
        <v>382</v>
      </c>
      <c r="C41" s="336" t="s">
        <v>349</v>
      </c>
      <c r="D41" s="334">
        <v>2</v>
      </c>
      <c r="E41" s="377">
        <v>3390.5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>
        <f>$D$41*$E$41</f>
        <v>6781</v>
      </c>
      <c r="R41" s="338"/>
      <c r="S41" s="338"/>
      <c r="T41" s="338"/>
      <c r="U41" s="338"/>
      <c r="V41" s="338"/>
      <c r="W41" s="338">
        <f>$D$41*$E$41</f>
        <v>6781</v>
      </c>
      <c r="X41" s="338"/>
      <c r="Y41" s="338"/>
      <c r="Z41" s="338"/>
      <c r="AA41" s="338"/>
      <c r="AB41" s="338"/>
      <c r="AC41" s="338">
        <f>$D$41*$E$41</f>
        <v>6781</v>
      </c>
      <c r="AD41" s="338"/>
      <c r="AE41" s="338"/>
      <c r="AF41" s="338"/>
      <c r="AG41" s="338"/>
      <c r="AH41" s="338"/>
      <c r="AI41" s="338">
        <f>$D$41*$E$41</f>
        <v>6781</v>
      </c>
      <c r="AJ41" s="334"/>
    </row>
    <row r="42" spans="1:36">
      <c r="A42" s="334">
        <v>11</v>
      </c>
      <c r="B42" s="342" t="s">
        <v>383</v>
      </c>
      <c r="C42" s="336" t="s">
        <v>351</v>
      </c>
      <c r="D42" s="334">
        <v>1</v>
      </c>
      <c r="E42" s="377">
        <v>2833.5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>
        <f>$D$42*$E$42</f>
        <v>2833.5</v>
      </c>
      <c r="Q42" s="338"/>
      <c r="R42" s="338"/>
      <c r="S42" s="338"/>
      <c r="T42" s="338"/>
      <c r="U42" s="338"/>
      <c r="V42" s="338"/>
      <c r="W42" s="338"/>
      <c r="X42" s="338"/>
      <c r="Y42" s="338"/>
      <c r="Z42" s="338">
        <f>$D$42*$E$42</f>
        <v>2833.5</v>
      </c>
      <c r="AA42" s="338"/>
      <c r="AB42" s="338"/>
      <c r="AC42" s="338"/>
      <c r="AD42" s="338"/>
      <c r="AE42" s="338"/>
      <c r="AF42" s="338"/>
      <c r="AG42" s="338"/>
      <c r="AH42" s="338"/>
      <c r="AI42" s="338"/>
      <c r="AJ42" s="338">
        <f>$D$42*$E$42</f>
        <v>2833.5</v>
      </c>
    </row>
    <row r="43" spans="1:36">
      <c r="A43" s="334">
        <v>12</v>
      </c>
      <c r="B43" s="342" t="s">
        <v>352</v>
      </c>
      <c r="C43" s="336" t="s">
        <v>353</v>
      </c>
      <c r="D43" s="334">
        <v>2.4</v>
      </c>
      <c r="E43" s="379">
        <v>350</v>
      </c>
      <c r="F43" s="338"/>
      <c r="G43" s="338"/>
      <c r="H43" s="338"/>
      <c r="I43" s="338"/>
      <c r="J43" s="338"/>
      <c r="K43" s="338"/>
      <c r="L43" s="338"/>
      <c r="M43" s="338"/>
      <c r="N43" s="338">
        <f>$D$43*$E$43</f>
        <v>840</v>
      </c>
      <c r="O43" s="338"/>
      <c r="P43" s="338"/>
      <c r="Q43" s="338"/>
      <c r="R43" s="338"/>
      <c r="S43" s="338"/>
      <c r="T43" s="338"/>
      <c r="U43" s="338"/>
      <c r="V43" s="338">
        <f>$D$43*$E$43</f>
        <v>840</v>
      </c>
      <c r="W43" s="338"/>
      <c r="X43" s="338"/>
      <c r="Y43" s="338"/>
      <c r="Z43" s="338"/>
      <c r="AA43" s="338"/>
      <c r="AB43" s="338"/>
      <c r="AC43" s="338"/>
      <c r="AD43" s="338">
        <f>$D$43*$E$43</f>
        <v>840</v>
      </c>
      <c r="AE43" s="338"/>
      <c r="AF43" s="338"/>
      <c r="AG43" s="338"/>
      <c r="AH43" s="338"/>
      <c r="AI43" s="338"/>
      <c r="AJ43" s="338"/>
    </row>
    <row r="44" spans="1:36">
      <c r="A44" s="331" t="s">
        <v>354</v>
      </c>
      <c r="B44" s="328"/>
      <c r="C44" s="380"/>
    </row>
    <row r="45" spans="1:36">
      <c r="A45" s="334">
        <v>1</v>
      </c>
      <c r="B45" s="371" t="s">
        <v>327</v>
      </c>
      <c r="C45" s="336" t="s">
        <v>355</v>
      </c>
      <c r="D45" s="334">
        <v>0.5</v>
      </c>
      <c r="E45" s="337">
        <f>VLOOKUP(B45,[13]Master!$A$6:$D$39,4,0)</f>
        <v>471.91199999999998</v>
      </c>
      <c r="F45" s="338"/>
      <c r="G45" s="338"/>
      <c r="H45" s="338"/>
      <c r="I45" s="338">
        <f>$D$45*$E$45</f>
        <v>235.95599999999999</v>
      </c>
      <c r="J45" s="338"/>
      <c r="K45" s="338"/>
      <c r="L45" s="338">
        <f>$D$45*$E$45</f>
        <v>235.95599999999999</v>
      </c>
      <c r="M45" s="338"/>
      <c r="N45" s="338"/>
      <c r="O45" s="338">
        <f>$D$45*$E$45</f>
        <v>235.95599999999999</v>
      </c>
      <c r="P45" s="338"/>
      <c r="Q45" s="338"/>
      <c r="R45" s="381"/>
      <c r="S45" s="338"/>
      <c r="T45" s="338"/>
      <c r="U45" s="338">
        <f>$D$45*$E$45</f>
        <v>235.95599999999999</v>
      </c>
      <c r="V45" s="338"/>
      <c r="W45" s="338"/>
      <c r="X45" s="338">
        <f>$D$45*$E$45</f>
        <v>235.95599999999999</v>
      </c>
      <c r="Y45" s="338"/>
      <c r="Z45" s="338"/>
      <c r="AA45" s="338">
        <f>$D$45*$E$45</f>
        <v>235.95599999999999</v>
      </c>
      <c r="AB45" s="338"/>
      <c r="AC45" s="338"/>
      <c r="AD45" s="381"/>
      <c r="AE45" s="338"/>
      <c r="AF45" s="338"/>
      <c r="AG45" s="338">
        <f>$D$45*$E$45</f>
        <v>235.95599999999999</v>
      </c>
      <c r="AH45" s="338"/>
      <c r="AI45" s="338"/>
      <c r="AJ45" s="338">
        <f>$D$45*$E$45</f>
        <v>235.95599999999999</v>
      </c>
    </row>
    <row r="46" spans="1:36">
      <c r="A46" s="334">
        <v>2</v>
      </c>
      <c r="B46" s="371" t="s">
        <v>327</v>
      </c>
      <c r="C46" s="336" t="s">
        <v>356</v>
      </c>
      <c r="D46" s="334">
        <v>1.1000000000000001</v>
      </c>
      <c r="E46" s="337">
        <f>VLOOKUP(B46,[13]Master!$A$6:$D$39,4,0)</f>
        <v>471.91199999999998</v>
      </c>
      <c r="F46" s="338"/>
      <c r="G46" s="338"/>
      <c r="H46" s="338"/>
      <c r="I46" s="338"/>
      <c r="J46" s="338">
        <f>$D$46*$E$46</f>
        <v>519.10320000000002</v>
      </c>
      <c r="K46" s="338"/>
      <c r="L46" s="338"/>
      <c r="M46" s="338"/>
      <c r="N46" s="338">
        <f>$D$46*$E$46</f>
        <v>519.10320000000002</v>
      </c>
      <c r="O46" s="338"/>
      <c r="P46" s="338"/>
      <c r="Q46" s="338"/>
      <c r="R46" s="381">
        <f>$D$46*$E$46</f>
        <v>519.10320000000002</v>
      </c>
      <c r="S46" s="338"/>
      <c r="T46" s="338"/>
      <c r="U46" s="338"/>
      <c r="V46" s="338">
        <f>$D$46*$E$46</f>
        <v>519.10320000000002</v>
      </c>
      <c r="W46" s="338"/>
      <c r="X46" s="338"/>
      <c r="Y46" s="338"/>
      <c r="Z46" s="338">
        <f>$D$46*$E$46</f>
        <v>519.10320000000002</v>
      </c>
      <c r="AA46" s="338"/>
      <c r="AB46" s="338"/>
      <c r="AC46" s="338"/>
      <c r="AD46" s="381">
        <f>$D$46*$E$46</f>
        <v>519.10320000000002</v>
      </c>
      <c r="AE46" s="338"/>
      <c r="AF46" s="338"/>
      <c r="AG46" s="338"/>
      <c r="AH46" s="338">
        <f>$D$46*$E$46</f>
        <v>519.10320000000002</v>
      </c>
      <c r="AI46" s="338"/>
      <c r="AJ46" s="338"/>
    </row>
    <row r="47" spans="1:36">
      <c r="A47" s="334">
        <v>3</v>
      </c>
      <c r="B47" s="371" t="s">
        <v>327</v>
      </c>
      <c r="C47" s="336" t="s">
        <v>357</v>
      </c>
      <c r="D47" s="382">
        <v>0.9</v>
      </c>
      <c r="E47" s="337">
        <f>VLOOKUP(B47,[13]Master!$A$6:$D$39,4,0)</f>
        <v>471.91199999999998</v>
      </c>
      <c r="F47" s="338"/>
      <c r="G47" s="338"/>
      <c r="H47" s="338"/>
      <c r="I47" s="338"/>
      <c r="J47" s="338"/>
      <c r="K47" s="338"/>
      <c r="L47" s="338">
        <f>$D$47*$E$47</f>
        <v>424.7208</v>
      </c>
      <c r="M47" s="338"/>
      <c r="N47" s="338"/>
      <c r="O47" s="338"/>
      <c r="P47" s="338"/>
      <c r="Q47" s="338"/>
      <c r="R47" s="338">
        <f>$D$47*$E$47</f>
        <v>424.7208</v>
      </c>
      <c r="S47" s="338"/>
      <c r="T47" s="338"/>
      <c r="U47" s="338"/>
      <c r="V47" s="338"/>
      <c r="W47" s="338"/>
      <c r="X47" s="338">
        <f>$D$47*$E$47</f>
        <v>424.7208</v>
      </c>
      <c r="Y47" s="338"/>
      <c r="Z47" s="338"/>
      <c r="AA47" s="338"/>
      <c r="AB47" s="338"/>
      <c r="AC47" s="338"/>
      <c r="AD47" s="338">
        <f>$D$47*$E$47</f>
        <v>424.7208</v>
      </c>
      <c r="AE47" s="338"/>
      <c r="AF47" s="338"/>
      <c r="AG47" s="338"/>
      <c r="AH47" s="338"/>
      <c r="AI47" s="338"/>
      <c r="AJ47" s="338">
        <f>$D$47*$E$47</f>
        <v>424.7208</v>
      </c>
    </row>
    <row r="48" spans="1:36">
      <c r="A48" s="334">
        <v>4</v>
      </c>
      <c r="B48" s="371" t="s">
        <v>327</v>
      </c>
      <c r="C48" s="336" t="s">
        <v>358</v>
      </c>
      <c r="D48" s="334">
        <v>0.1</v>
      </c>
      <c r="E48" s="337">
        <f>VLOOKUP(B48,[13]Master!$A$6:$D$39,4,0)</f>
        <v>471.91199999999998</v>
      </c>
      <c r="F48" s="338"/>
      <c r="G48" s="338"/>
      <c r="H48" s="338"/>
      <c r="I48" s="338"/>
      <c r="J48" s="338"/>
      <c r="K48" s="338"/>
      <c r="L48" s="338">
        <f>$E$48*$D$48</f>
        <v>47.191200000000002</v>
      </c>
      <c r="M48" s="338"/>
      <c r="N48" s="338"/>
      <c r="O48" s="338"/>
      <c r="P48" s="338"/>
      <c r="Q48" s="338"/>
      <c r="R48" s="338">
        <f>$E$48*$D$48</f>
        <v>47.191200000000002</v>
      </c>
      <c r="S48" s="338"/>
      <c r="T48" s="338"/>
      <c r="U48" s="338"/>
      <c r="V48" s="338"/>
      <c r="W48" s="338"/>
      <c r="X48" s="338">
        <f>$E$48*$D$48</f>
        <v>47.191200000000002</v>
      </c>
      <c r="Y48" s="338"/>
      <c r="Z48" s="338"/>
      <c r="AA48" s="338"/>
      <c r="AB48" s="338"/>
      <c r="AC48" s="338"/>
      <c r="AD48" s="338">
        <f>$E$48*$D$48</f>
        <v>47.191200000000002</v>
      </c>
      <c r="AE48" s="338"/>
      <c r="AF48" s="338"/>
      <c r="AG48" s="338"/>
      <c r="AH48" s="338"/>
      <c r="AI48" s="338"/>
      <c r="AJ48" s="338">
        <f>$E$48*$D$48</f>
        <v>47.191200000000002</v>
      </c>
    </row>
    <row r="49" spans="1:37">
      <c r="A49" s="334">
        <v>5</v>
      </c>
      <c r="B49" s="371" t="s">
        <v>327</v>
      </c>
      <c r="C49" s="336" t="s">
        <v>359</v>
      </c>
      <c r="D49" s="334">
        <v>2.2000000000000002</v>
      </c>
      <c r="E49" s="337">
        <f>VLOOKUP(B49,[13]Master!$A$6:$D$39,4,0)</f>
        <v>471.91199999999998</v>
      </c>
      <c r="F49" s="338"/>
      <c r="G49" s="338"/>
      <c r="H49" s="338"/>
      <c r="I49" s="338"/>
      <c r="J49" s="338"/>
      <c r="K49" s="338">
        <f>$D$49*$E$49</f>
        <v>1038.2064</v>
      </c>
      <c r="L49" s="338"/>
      <c r="M49" s="338"/>
      <c r="N49" s="338"/>
      <c r="O49" s="338"/>
      <c r="P49" s="338">
        <f>$D$49*$E$49</f>
        <v>1038.2064</v>
      </c>
      <c r="Q49" s="338"/>
      <c r="R49" s="338"/>
      <c r="S49" s="338"/>
      <c r="T49" s="338"/>
      <c r="U49" s="338">
        <f>$D$49*$E$49</f>
        <v>1038.2064</v>
      </c>
      <c r="V49" s="338"/>
      <c r="W49" s="338"/>
      <c r="X49" s="338"/>
      <c r="Y49" s="338"/>
      <c r="Z49" s="338">
        <f>$D$49*$E$49</f>
        <v>1038.2064</v>
      </c>
      <c r="AA49" s="338"/>
      <c r="AB49" s="338"/>
      <c r="AC49" s="338"/>
      <c r="AD49" s="338"/>
      <c r="AE49" s="338">
        <f>$D$49*$E$49</f>
        <v>1038.2064</v>
      </c>
      <c r="AF49" s="338"/>
      <c r="AG49" s="338"/>
      <c r="AH49" s="338"/>
      <c r="AI49" s="338"/>
      <c r="AJ49" s="338">
        <f>$D$49*$E$49</f>
        <v>1038.2064</v>
      </c>
    </row>
    <row r="50" spans="1:37">
      <c r="A50" s="334">
        <v>6</v>
      </c>
      <c r="B50" s="371" t="s">
        <v>327</v>
      </c>
      <c r="C50" s="336" t="s">
        <v>360</v>
      </c>
      <c r="D50" s="334">
        <v>2.2000000000000002</v>
      </c>
      <c r="E50" s="337">
        <f>VLOOKUP(B50,[13]Master!$A$6:$D$39,4,0)</f>
        <v>471.91199999999998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/>
      <c r="Q50" s="338">
        <f>$D$50*$E$50</f>
        <v>1038.2064</v>
      </c>
      <c r="R50" s="338"/>
      <c r="S50" s="338"/>
      <c r="T50" s="338"/>
      <c r="U50" s="338"/>
      <c r="V50" s="338"/>
      <c r="W50" s="338">
        <f>$D$50*$E$50</f>
        <v>1038.2064</v>
      </c>
      <c r="X50" s="338"/>
      <c r="Y50" s="338"/>
      <c r="Z50" s="338"/>
      <c r="AA50" s="338"/>
      <c r="AB50" s="338"/>
      <c r="AC50" s="338">
        <f>$D$50*$E$50</f>
        <v>1038.2064</v>
      </c>
      <c r="AD50" s="338"/>
      <c r="AE50" s="338"/>
      <c r="AF50" s="338"/>
      <c r="AG50" s="338"/>
      <c r="AH50" s="338"/>
      <c r="AI50" s="338">
        <f>$D$50*$E$50</f>
        <v>1038.2064</v>
      </c>
      <c r="AJ50" s="334"/>
    </row>
    <row r="51" spans="1:37">
      <c r="A51" s="334">
        <v>7</v>
      </c>
      <c r="B51" s="371" t="s">
        <v>327</v>
      </c>
      <c r="C51" s="336" t="s">
        <v>361</v>
      </c>
      <c r="D51" s="334">
        <v>0.3</v>
      </c>
      <c r="E51" s="337">
        <f>VLOOKUP(B51,[13]Master!$A$6:$D$39,4,0)</f>
        <v>471.91199999999998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>
        <f>$D$51*$E$51</f>
        <v>141.5736</v>
      </c>
      <c r="Q51" s="338"/>
      <c r="R51" s="338"/>
      <c r="S51" s="338"/>
      <c r="T51" s="338"/>
      <c r="U51" s="338"/>
      <c r="V51" s="338"/>
      <c r="W51" s="338"/>
      <c r="X51" s="338"/>
      <c r="Y51" s="338"/>
      <c r="Z51" s="338">
        <f>$D$51*$E$51</f>
        <v>141.5736</v>
      </c>
      <c r="AA51" s="338"/>
      <c r="AB51" s="338"/>
      <c r="AC51" s="338"/>
      <c r="AD51" s="338"/>
      <c r="AE51" s="338"/>
      <c r="AF51" s="338"/>
      <c r="AG51" s="338"/>
      <c r="AH51" s="338"/>
      <c r="AI51" s="338"/>
      <c r="AJ51" s="338">
        <f>$D$51*$E$51</f>
        <v>141.5736</v>
      </c>
    </row>
    <row r="52" spans="1:37">
      <c r="A52" s="334">
        <v>8</v>
      </c>
      <c r="B52" s="371" t="s">
        <v>327</v>
      </c>
      <c r="C52" s="336" t="s">
        <v>362</v>
      </c>
      <c r="D52" s="334">
        <v>0.5</v>
      </c>
      <c r="E52" s="337">
        <f>VLOOKUP(B52,[13]Master!$A$6:$D$39,4,0)</f>
        <v>471.91199999999998</v>
      </c>
      <c r="F52" s="338"/>
      <c r="G52" s="338"/>
      <c r="H52" s="338"/>
      <c r="I52" s="338"/>
      <c r="J52" s="338"/>
      <c r="K52" s="338"/>
      <c r="L52" s="338"/>
      <c r="M52" s="338"/>
      <c r="N52" s="338">
        <f>$D$52*$E$52</f>
        <v>235.95599999999999</v>
      </c>
      <c r="O52" s="338"/>
      <c r="P52" s="338"/>
      <c r="Q52" s="338"/>
      <c r="R52" s="338"/>
      <c r="S52" s="338"/>
      <c r="T52" s="338"/>
      <c r="U52" s="338"/>
      <c r="V52" s="338">
        <f>$D$52*$E$52</f>
        <v>235.95599999999999</v>
      </c>
      <c r="W52" s="338"/>
      <c r="X52" s="338"/>
      <c r="Y52" s="338"/>
      <c r="Z52" s="338"/>
      <c r="AA52" s="338"/>
      <c r="AB52" s="338"/>
      <c r="AC52" s="338"/>
      <c r="AD52" s="338">
        <f>$D$52*$E$52</f>
        <v>235.95599999999999</v>
      </c>
      <c r="AE52" s="338"/>
      <c r="AF52" s="338"/>
      <c r="AG52" s="338"/>
      <c r="AH52" s="338"/>
      <c r="AI52" s="338"/>
      <c r="AJ52" s="338"/>
    </row>
    <row r="53" spans="1:37">
      <c r="C53" s="324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</row>
    <row r="54" spans="1:37" ht="18.75">
      <c r="B54" s="352" t="s">
        <v>363</v>
      </c>
      <c r="C54" s="353" t="s">
        <v>364</v>
      </c>
      <c r="D54" s="328"/>
      <c r="E54" s="321"/>
      <c r="F54" s="355">
        <f>SUM(F32:F52)</f>
        <v>0</v>
      </c>
      <c r="G54" s="355">
        <f t="shared" ref="G54:AJ54" si="9">SUM(G32:G52)</f>
        <v>0</v>
      </c>
      <c r="H54" s="355">
        <f t="shared" si="9"/>
        <v>0</v>
      </c>
      <c r="I54" s="355">
        <f t="shared" si="9"/>
        <v>8063.9560000000001</v>
      </c>
      <c r="J54" s="355">
        <f t="shared" si="9"/>
        <v>12553.1032</v>
      </c>
      <c r="K54" s="355">
        <f t="shared" si="9"/>
        <v>12555.706399999999</v>
      </c>
      <c r="L54" s="355">
        <f t="shared" si="9"/>
        <v>29294.367999999999</v>
      </c>
      <c r="M54" s="355">
        <f t="shared" si="9"/>
        <v>0</v>
      </c>
      <c r="N54" s="355">
        <f t="shared" si="9"/>
        <v>13629.0592</v>
      </c>
      <c r="O54" s="355">
        <f t="shared" si="9"/>
        <v>8063.9560000000001</v>
      </c>
      <c r="P54" s="355">
        <f t="shared" si="9"/>
        <v>15530.779999999999</v>
      </c>
      <c r="Q54" s="355">
        <f t="shared" si="9"/>
        <v>24030.206399999999</v>
      </c>
      <c r="R54" s="355">
        <f t="shared" si="9"/>
        <v>41611.515200000002</v>
      </c>
      <c r="S54" s="355">
        <f t="shared" si="9"/>
        <v>0</v>
      </c>
      <c r="T54" s="355">
        <f t="shared" si="9"/>
        <v>0</v>
      </c>
      <c r="U54" s="355">
        <f t="shared" si="9"/>
        <v>20619.662399999997</v>
      </c>
      <c r="V54" s="355">
        <f t="shared" si="9"/>
        <v>13629.0592</v>
      </c>
      <c r="W54" s="355">
        <f t="shared" si="9"/>
        <v>24030.206399999999</v>
      </c>
      <c r="X54" s="355">
        <f t="shared" si="9"/>
        <v>29294.367999999999</v>
      </c>
      <c r="Y54" s="355">
        <f t="shared" si="9"/>
        <v>0</v>
      </c>
      <c r="Z54" s="355">
        <f t="shared" si="9"/>
        <v>28083.8832</v>
      </c>
      <c r="AA54" s="355">
        <f t="shared" si="9"/>
        <v>8063.9560000000001</v>
      </c>
      <c r="AB54" s="355">
        <f t="shared" si="9"/>
        <v>0</v>
      </c>
      <c r="AC54" s="355">
        <f t="shared" si="9"/>
        <v>24030.206399999999</v>
      </c>
      <c r="AD54" s="355">
        <f t="shared" si="9"/>
        <v>42687.4712</v>
      </c>
      <c r="AE54" s="355">
        <f t="shared" si="9"/>
        <v>12555.706399999999</v>
      </c>
      <c r="AF54" s="355">
        <f t="shared" si="9"/>
        <v>0</v>
      </c>
      <c r="AG54" s="355">
        <f t="shared" si="9"/>
        <v>8063.9560000000001</v>
      </c>
      <c r="AH54" s="355">
        <f t="shared" si="9"/>
        <v>12553.1032</v>
      </c>
      <c r="AI54" s="355">
        <f t="shared" si="9"/>
        <v>24030.206399999999</v>
      </c>
      <c r="AJ54" s="355">
        <f t="shared" si="9"/>
        <v>44825.148000000008</v>
      </c>
      <c r="AK54" s="385"/>
    </row>
    <row r="55" spans="1:37">
      <c r="C55" s="324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</row>
    <row r="56" spans="1:37">
      <c r="B56" s="365" t="s">
        <v>365</v>
      </c>
      <c r="C56" s="366" t="s">
        <v>366</v>
      </c>
      <c r="F56" s="367">
        <f t="shared" ref="F56:AJ56" si="10">F27+F54</f>
        <v>0</v>
      </c>
      <c r="G56" s="367">
        <f t="shared" si="10"/>
        <v>3152.0887999999995</v>
      </c>
      <c r="H56" s="367">
        <f t="shared" si="10"/>
        <v>3152.0887999999995</v>
      </c>
      <c r="I56" s="367">
        <f t="shared" si="10"/>
        <v>14353.802799999999</v>
      </c>
      <c r="J56" s="367">
        <f t="shared" si="10"/>
        <v>18600.045999999998</v>
      </c>
      <c r="K56" s="367">
        <f t="shared" si="10"/>
        <v>17005.553199999998</v>
      </c>
      <c r="L56" s="367">
        <f t="shared" si="10"/>
        <v>35584.214800000002</v>
      </c>
      <c r="M56" s="367">
        <f t="shared" si="10"/>
        <v>4449.8467999999993</v>
      </c>
      <c r="N56" s="367">
        <f t="shared" si="10"/>
        <v>20375.002</v>
      </c>
      <c r="O56" s="367">
        <f t="shared" si="10"/>
        <v>14353.802799999999</v>
      </c>
      <c r="P56" s="367">
        <f t="shared" si="10"/>
        <v>26438.626799999998</v>
      </c>
      <c r="Q56" s="367">
        <f t="shared" si="10"/>
        <v>28480.053199999998</v>
      </c>
      <c r="R56" s="367">
        <f t="shared" si="10"/>
        <v>49498.457999999999</v>
      </c>
      <c r="S56" s="367">
        <f t="shared" si="10"/>
        <v>4449.8467999999993</v>
      </c>
      <c r="T56" s="367">
        <f t="shared" si="10"/>
        <v>4449.8467999999993</v>
      </c>
      <c r="U56" s="367">
        <f t="shared" si="10"/>
        <v>26909.509199999997</v>
      </c>
      <c r="V56" s="367">
        <f t="shared" si="10"/>
        <v>22030.502</v>
      </c>
      <c r="W56" s="367">
        <f t="shared" si="10"/>
        <v>28480.053199999998</v>
      </c>
      <c r="X56" s="367">
        <f t="shared" si="10"/>
        <v>35584.214800000002</v>
      </c>
      <c r="Y56" s="367">
        <f t="shared" si="10"/>
        <v>4449.8467999999993</v>
      </c>
      <c r="Z56" s="367">
        <f t="shared" si="10"/>
        <v>40588.826000000001</v>
      </c>
      <c r="AA56" s="367">
        <f t="shared" si="10"/>
        <v>14353.802799999999</v>
      </c>
      <c r="AB56" s="367">
        <f t="shared" si="10"/>
        <v>4449.8467999999993</v>
      </c>
      <c r="AC56" s="367">
        <f t="shared" si="10"/>
        <v>28480.053199999998</v>
      </c>
      <c r="AD56" s="367">
        <f t="shared" si="10"/>
        <v>52928.914000000004</v>
      </c>
      <c r="AE56" s="367">
        <f t="shared" si="10"/>
        <v>17005.553199999998</v>
      </c>
      <c r="AF56" s="367">
        <f t="shared" si="10"/>
        <v>4449.8467999999993</v>
      </c>
      <c r="AG56" s="367">
        <f t="shared" si="10"/>
        <v>14353.802799999999</v>
      </c>
      <c r="AH56" s="367">
        <f t="shared" si="10"/>
        <v>18600.045999999998</v>
      </c>
      <c r="AI56" s="367">
        <f t="shared" si="10"/>
        <v>28480.053199999998</v>
      </c>
      <c r="AJ56" s="367">
        <f t="shared" si="10"/>
        <v>57572.994800000008</v>
      </c>
    </row>
    <row r="57" spans="1:37">
      <c r="C57" s="368" t="s">
        <v>323</v>
      </c>
      <c r="P57" s="369">
        <f>SUM(F56:P56)/P4</f>
        <v>1.5746507279999999</v>
      </c>
      <c r="Z57" s="369">
        <f>SUM(F56:Z56)/Z4</f>
        <v>2.0119311479999999</v>
      </c>
      <c r="AJ57" s="369">
        <f>SUM(F56:AJ56)/AJ4</f>
        <v>2.1435371439999997</v>
      </c>
    </row>
    <row r="60" spans="1:37">
      <c r="A60" s="331" t="s">
        <v>367</v>
      </c>
    </row>
    <row r="61" spans="1:37">
      <c r="C61" s="336" t="s">
        <v>368</v>
      </c>
      <c r="D61" s="334">
        <v>5</v>
      </c>
      <c r="E61" s="377">
        <v>6553</v>
      </c>
      <c r="F61" s="338"/>
      <c r="G61" s="338"/>
      <c r="H61" s="338"/>
      <c r="I61" s="338"/>
      <c r="J61" s="338"/>
      <c r="K61" s="338"/>
      <c r="L61" s="338">
        <f>$D$61*$E$61</f>
        <v>32765</v>
      </c>
      <c r="M61" s="338"/>
      <c r="N61" s="338"/>
      <c r="O61" s="338"/>
      <c r="P61" s="338"/>
      <c r="Q61" s="338"/>
      <c r="R61" s="338">
        <f>$D$61*$E$61</f>
        <v>32765</v>
      </c>
      <c r="S61" s="338"/>
      <c r="T61" s="338"/>
      <c r="U61" s="338"/>
      <c r="V61" s="338"/>
      <c r="W61" s="338"/>
      <c r="X61" s="338">
        <f>$D$61*$E$61</f>
        <v>32765</v>
      </c>
      <c r="Y61" s="338"/>
      <c r="Z61" s="338"/>
      <c r="AA61" s="338"/>
      <c r="AB61" s="338"/>
      <c r="AC61" s="338"/>
      <c r="AD61" s="338">
        <f>$D$61*$E$61</f>
        <v>32765</v>
      </c>
      <c r="AE61" s="338"/>
      <c r="AF61" s="338"/>
      <c r="AG61" s="338"/>
      <c r="AH61" s="338"/>
      <c r="AI61" s="338"/>
      <c r="AJ61" s="338">
        <f>$D$61*$E$61</f>
        <v>32765</v>
      </c>
    </row>
    <row r="62" spans="1:37">
      <c r="C62" s="336" t="s">
        <v>369</v>
      </c>
      <c r="D62" s="334">
        <v>1</v>
      </c>
      <c r="E62" s="377">
        <v>6001</v>
      </c>
      <c r="F62" s="338"/>
      <c r="G62" s="338"/>
      <c r="H62" s="338"/>
      <c r="I62" s="338"/>
      <c r="J62" s="338"/>
      <c r="K62" s="338"/>
      <c r="L62" s="338"/>
      <c r="M62" s="338"/>
      <c r="N62" s="338"/>
      <c r="O62" s="338"/>
      <c r="P62" s="338">
        <f>$D$62*$E$62</f>
        <v>6001</v>
      </c>
      <c r="Q62" s="338"/>
      <c r="R62" s="338"/>
      <c r="S62" s="338"/>
      <c r="T62" s="338"/>
      <c r="U62" s="338"/>
      <c r="V62" s="338"/>
      <c r="W62" s="338"/>
      <c r="X62" s="338"/>
      <c r="Y62" s="338"/>
      <c r="Z62" s="338">
        <f>$D$62*$E$62</f>
        <v>6001</v>
      </c>
      <c r="AA62" s="338"/>
      <c r="AB62" s="338"/>
      <c r="AC62" s="338"/>
      <c r="AD62" s="338"/>
      <c r="AE62" s="338"/>
      <c r="AF62" s="338"/>
      <c r="AG62" s="338"/>
      <c r="AH62" s="338"/>
      <c r="AI62" s="338"/>
      <c r="AJ62" s="338">
        <f>$D$62*$E$62</f>
        <v>6001</v>
      </c>
    </row>
    <row r="64" spans="1:37">
      <c r="B64" s="365" t="s">
        <v>370</v>
      </c>
      <c r="C64" s="366" t="s">
        <v>371</v>
      </c>
      <c r="F64" s="367">
        <f t="shared" ref="F64:AJ64" si="11">F56+F61+F62</f>
        <v>0</v>
      </c>
      <c r="G64" s="367">
        <f t="shared" si="11"/>
        <v>3152.0887999999995</v>
      </c>
      <c r="H64" s="367">
        <f t="shared" si="11"/>
        <v>3152.0887999999995</v>
      </c>
      <c r="I64" s="367">
        <f t="shared" si="11"/>
        <v>14353.802799999999</v>
      </c>
      <c r="J64" s="367">
        <f t="shared" si="11"/>
        <v>18600.045999999998</v>
      </c>
      <c r="K64" s="367">
        <f t="shared" si="11"/>
        <v>17005.553199999998</v>
      </c>
      <c r="L64" s="367">
        <f t="shared" si="11"/>
        <v>68349.214800000002</v>
      </c>
      <c r="M64" s="367">
        <f t="shared" si="11"/>
        <v>4449.8467999999993</v>
      </c>
      <c r="N64" s="367">
        <f t="shared" si="11"/>
        <v>20375.002</v>
      </c>
      <c r="O64" s="367">
        <f t="shared" si="11"/>
        <v>14353.802799999999</v>
      </c>
      <c r="P64" s="367">
        <f t="shared" si="11"/>
        <v>32439.626799999998</v>
      </c>
      <c r="Q64" s="367">
        <f t="shared" si="11"/>
        <v>28480.053199999998</v>
      </c>
      <c r="R64" s="367">
        <f t="shared" si="11"/>
        <v>82263.457999999999</v>
      </c>
      <c r="S64" s="367">
        <f t="shared" si="11"/>
        <v>4449.8467999999993</v>
      </c>
      <c r="T64" s="367">
        <f t="shared" si="11"/>
        <v>4449.8467999999993</v>
      </c>
      <c r="U64" s="367">
        <f t="shared" si="11"/>
        <v>26909.509199999997</v>
      </c>
      <c r="V64" s="367">
        <f t="shared" si="11"/>
        <v>22030.502</v>
      </c>
      <c r="W64" s="367">
        <f t="shared" si="11"/>
        <v>28480.053199999998</v>
      </c>
      <c r="X64" s="367">
        <f t="shared" si="11"/>
        <v>68349.214800000002</v>
      </c>
      <c r="Y64" s="367">
        <f t="shared" si="11"/>
        <v>4449.8467999999993</v>
      </c>
      <c r="Z64" s="367">
        <f t="shared" si="11"/>
        <v>46589.826000000001</v>
      </c>
      <c r="AA64" s="367">
        <f t="shared" si="11"/>
        <v>14353.802799999999</v>
      </c>
      <c r="AB64" s="367">
        <f t="shared" si="11"/>
        <v>4449.8467999999993</v>
      </c>
      <c r="AC64" s="367">
        <f t="shared" si="11"/>
        <v>28480.053199999998</v>
      </c>
      <c r="AD64" s="367">
        <f t="shared" si="11"/>
        <v>85693.914000000004</v>
      </c>
      <c r="AE64" s="367">
        <f t="shared" si="11"/>
        <v>17005.553199999998</v>
      </c>
      <c r="AF64" s="367">
        <f t="shared" si="11"/>
        <v>4449.8467999999993</v>
      </c>
      <c r="AG64" s="367">
        <f t="shared" si="11"/>
        <v>14353.802799999999</v>
      </c>
      <c r="AH64" s="367">
        <f t="shared" si="11"/>
        <v>18600.045999999998</v>
      </c>
      <c r="AI64" s="367">
        <f t="shared" si="11"/>
        <v>28480.053199999998</v>
      </c>
      <c r="AJ64" s="367">
        <f t="shared" si="11"/>
        <v>96338.994800000015</v>
      </c>
    </row>
    <row r="65" spans="3:36">
      <c r="C65" s="368" t="s">
        <v>323</v>
      </c>
      <c r="P65" s="369">
        <f>SUM(F64:P64)/P4</f>
        <v>1.9623107279999998</v>
      </c>
      <c r="Z65" s="369">
        <f>SUM(F64:Z64)/Z4</f>
        <v>2.563416148</v>
      </c>
      <c r="AJ65" s="369">
        <f>SUM(F64:AJ64)/AJ4</f>
        <v>2.7496304773333322</v>
      </c>
    </row>
  </sheetData>
  <protectedRanges>
    <protectedRange sqref="E6:E15" name="Range1_2"/>
  </protectedRanges>
  <mergeCells count="1">
    <mergeCell ref="F3:AJ3"/>
  </mergeCells>
  <pageMargins left="0.70866141732283472" right="0.70866141732283472" top="0.74803149606299213" bottom="0.74803149606299213" header="0.31496062992125984" footer="0.31496062992125984"/>
  <pageSetup paperSize="8" scale="39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AU40"/>
  <sheetViews>
    <sheetView showGridLines="0" zoomScale="70" workbookViewId="0">
      <pane xSplit="5" ySplit="5" topLeftCell="F6" activePane="bottomRight" state="frozen"/>
      <selection activeCell="C11" sqref="C11"/>
      <selection pane="topRight" activeCell="C11" sqref="C11"/>
      <selection pane="bottomLeft" activeCell="C11" sqref="C11"/>
      <selection pane="bottomRight" activeCell="B10" sqref="B10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2" width="15.7109375" style="5" customWidth="1"/>
    <col min="13" max="13" width="14" style="5" bestFit="1" customWidth="1"/>
    <col min="14" max="14" width="10" style="5" bestFit="1" customWidth="1"/>
    <col min="15" max="16384" width="9.140625" style="5"/>
  </cols>
  <sheetData>
    <row r="1" spans="1:47" s="209" customFormat="1" ht="39.950000000000003" customHeight="1">
      <c r="A1" s="1352" t="s">
        <v>260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</row>
    <row r="3" spans="1:47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350" t="s">
        <v>268</v>
      </c>
      <c r="G3" s="1351"/>
      <c r="H3" s="1351"/>
      <c r="I3" s="1351"/>
      <c r="J3" s="1351"/>
      <c r="K3" s="1351"/>
      <c r="L3" s="1351"/>
    </row>
    <row r="4" spans="1:47" ht="39.950000000000003" customHeight="1">
      <c r="A4" s="1351"/>
      <c r="B4" s="1351"/>
      <c r="C4" s="1351"/>
      <c r="D4" s="1363"/>
      <c r="E4" s="1363"/>
      <c r="F4" s="256" t="s">
        <v>284</v>
      </c>
      <c r="G4" s="256" t="s">
        <v>294</v>
      </c>
      <c r="H4" s="256" t="s">
        <v>274</v>
      </c>
      <c r="I4" s="256" t="s">
        <v>275</v>
      </c>
      <c r="J4" s="256" t="s">
        <v>297</v>
      </c>
      <c r="K4" s="256" t="s">
        <v>277</v>
      </c>
      <c r="L4" s="261" t="s">
        <v>296</v>
      </c>
    </row>
    <row r="5" spans="1:47" ht="20.100000000000001" customHeight="1">
      <c r="B5" s="7"/>
      <c r="C5" s="7"/>
      <c r="D5" s="7"/>
      <c r="E5" s="7"/>
      <c r="F5" s="36">
        <v>30000</v>
      </c>
      <c r="G5" s="36"/>
      <c r="H5" s="36">
        <v>40000</v>
      </c>
      <c r="I5" s="36">
        <v>80000</v>
      </c>
      <c r="J5" s="36">
        <v>100000</v>
      </c>
      <c r="K5" s="36">
        <v>160000</v>
      </c>
      <c r="L5" s="36">
        <v>200000</v>
      </c>
    </row>
    <row r="6" spans="1:47" ht="30" customHeight="1">
      <c r="A6" s="3">
        <v>1</v>
      </c>
      <c r="B6" s="28" t="s">
        <v>163</v>
      </c>
      <c r="C6" s="1" t="s">
        <v>23</v>
      </c>
      <c r="D6" s="11">
        <v>4.3</v>
      </c>
      <c r="E6" s="25">
        <f>VLOOKUP(B6,MRP!$A:$B,2,0)</f>
        <v>325</v>
      </c>
      <c r="F6" s="16">
        <f t="shared" ref="F6:L6" si="0">+$E$6*$D$6</f>
        <v>1397.5</v>
      </c>
      <c r="G6" s="16">
        <f>+$E$6*$D$6</f>
        <v>1397.5</v>
      </c>
      <c r="H6" s="16">
        <f t="shared" si="0"/>
        <v>1397.5</v>
      </c>
      <c r="I6" s="16">
        <f t="shared" si="0"/>
        <v>1397.5</v>
      </c>
      <c r="J6" s="16">
        <f t="shared" si="0"/>
        <v>1397.5</v>
      </c>
      <c r="K6" s="16">
        <f t="shared" si="0"/>
        <v>1397.5</v>
      </c>
      <c r="L6" s="16">
        <f t="shared" si="0"/>
        <v>1397.5</v>
      </c>
      <c r="N6" s="153"/>
    </row>
    <row r="7" spans="1:47" ht="30" customHeight="1">
      <c r="A7" s="3">
        <v>2</v>
      </c>
      <c r="B7" s="513" t="s">
        <v>446</v>
      </c>
      <c r="C7" s="514" t="s">
        <v>16</v>
      </c>
      <c r="D7" s="11">
        <v>1</v>
      </c>
      <c r="E7" s="25">
        <f>VLOOKUP(B7,MRP!$A:$B,2,0)</f>
        <v>627</v>
      </c>
      <c r="F7" s="136">
        <f t="shared" ref="F7:L7" si="1">+$E$7*$D$7</f>
        <v>627</v>
      </c>
      <c r="G7" s="136">
        <f>+$E$7*$D$7</f>
        <v>627</v>
      </c>
      <c r="H7" s="136">
        <f t="shared" si="1"/>
        <v>627</v>
      </c>
      <c r="I7" s="136">
        <f t="shared" si="1"/>
        <v>627</v>
      </c>
      <c r="J7" s="136">
        <f t="shared" si="1"/>
        <v>627</v>
      </c>
      <c r="K7" s="136">
        <f t="shared" si="1"/>
        <v>627</v>
      </c>
      <c r="L7" s="136">
        <f t="shared" si="1"/>
        <v>627</v>
      </c>
      <c r="N7" s="153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136">
        <f t="shared" ref="F8:L8" si="2">+$E$8*$D$8</f>
        <v>58</v>
      </c>
      <c r="G8" s="136">
        <f t="shared" si="2"/>
        <v>58</v>
      </c>
      <c r="H8" s="136">
        <f t="shared" si="2"/>
        <v>58</v>
      </c>
      <c r="I8" s="136">
        <f t="shared" si="2"/>
        <v>58</v>
      </c>
      <c r="J8" s="136">
        <f t="shared" si="2"/>
        <v>58</v>
      </c>
      <c r="K8" s="136">
        <f t="shared" si="2"/>
        <v>58</v>
      </c>
      <c r="L8" s="136">
        <f t="shared" si="2"/>
        <v>58</v>
      </c>
      <c r="N8" s="153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9" t="s">
        <v>449</v>
      </c>
      <c r="C9" s="1" t="s">
        <v>8</v>
      </c>
      <c r="D9" s="11">
        <v>4</v>
      </c>
      <c r="E9" s="25">
        <f>VLOOKUP(B9,MRP!$A:$B,2,0)</f>
        <v>1404.5</v>
      </c>
      <c r="F9" s="136"/>
      <c r="G9" s="136"/>
      <c r="H9" s="136"/>
      <c r="I9" s="136"/>
      <c r="J9" s="136">
        <f>+$E$9*$D$9</f>
        <v>5618</v>
      </c>
      <c r="K9" s="136"/>
      <c r="L9" s="136">
        <f>+$E$9*$D$9</f>
        <v>5618</v>
      </c>
      <c r="N9" s="153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9" t="s">
        <v>181</v>
      </c>
      <c r="C10" s="1" t="s">
        <v>9</v>
      </c>
      <c r="D10" s="11">
        <v>1</v>
      </c>
      <c r="E10" s="25">
        <f>VLOOKUP(B10,MRP!$A:$B,2,0)</f>
        <v>2525.5</v>
      </c>
      <c r="F10" s="136"/>
      <c r="G10" s="136"/>
      <c r="H10" s="136"/>
      <c r="I10" s="136">
        <f>+$E$10+$D$10</f>
        <v>2526.5</v>
      </c>
      <c r="J10" s="136"/>
      <c r="K10" s="136">
        <f>+$E$10+$D$10</f>
        <v>2526.5</v>
      </c>
      <c r="L10" s="37"/>
      <c r="N10" s="153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9" t="s">
        <v>251</v>
      </c>
      <c r="C11" s="1" t="s">
        <v>12</v>
      </c>
      <c r="D11" s="11">
        <v>1</v>
      </c>
      <c r="E11" s="25">
        <f>VLOOKUP(B11,MRP!$A:$B,2,0)</f>
        <v>1466</v>
      </c>
      <c r="F11" s="136"/>
      <c r="G11" s="136"/>
      <c r="H11" s="136">
        <f>+$E$11*$D$11</f>
        <v>1466</v>
      </c>
      <c r="I11" s="136">
        <f>+$E$11*$D$11</f>
        <v>1466</v>
      </c>
      <c r="J11" s="136"/>
      <c r="K11" s="136">
        <f>+$E$11*$D$11</f>
        <v>1466</v>
      </c>
      <c r="L11" s="136">
        <f>+$E$11*$D$11</f>
        <v>1466</v>
      </c>
      <c r="N11" s="153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0" customHeight="1">
      <c r="A12" s="3">
        <v>7</v>
      </c>
      <c r="B12" s="9" t="s">
        <v>168</v>
      </c>
      <c r="C12" s="1" t="s">
        <v>47</v>
      </c>
      <c r="D12" s="11">
        <v>6.2</v>
      </c>
      <c r="E12" s="25">
        <f>VLOOKUP(B12,MRP!$A:$B,2,0)</f>
        <v>301</v>
      </c>
      <c r="F12" s="136"/>
      <c r="G12" s="136"/>
      <c r="H12" s="136"/>
      <c r="I12" s="136"/>
      <c r="J12" s="136"/>
      <c r="K12" s="136">
        <f>+D12*E12</f>
        <v>1866.2</v>
      </c>
      <c r="L12" s="37"/>
      <c r="N12" s="153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ht="30" customHeight="1">
      <c r="A13" s="3">
        <v>8</v>
      </c>
      <c r="B13" s="9" t="s">
        <v>169</v>
      </c>
      <c r="C13" s="1" t="s">
        <v>25</v>
      </c>
      <c r="D13" s="11">
        <v>2</v>
      </c>
      <c r="E13" s="25">
        <f>VLOOKUP(B13,MRP!$A:$B,2,0)</f>
        <v>172.5</v>
      </c>
      <c r="F13" s="136"/>
      <c r="G13" s="136"/>
      <c r="H13" s="136">
        <f>+$E$13*$D$13</f>
        <v>345</v>
      </c>
      <c r="I13" s="136">
        <f>+$E$13*$D$13</f>
        <v>345</v>
      </c>
      <c r="J13" s="136"/>
      <c r="K13" s="136">
        <f>+$E$13*$D$13</f>
        <v>345</v>
      </c>
      <c r="L13" s="136">
        <f>+$E$13*$D$13</f>
        <v>345</v>
      </c>
      <c r="N13" s="153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1:47" ht="30" customHeight="1">
      <c r="A14" s="3">
        <v>9</v>
      </c>
      <c r="B14" s="9" t="s">
        <v>192</v>
      </c>
      <c r="C14" s="1" t="s">
        <v>17</v>
      </c>
      <c r="D14" s="11">
        <v>1</v>
      </c>
      <c r="E14" s="25">
        <f>VLOOKUP(B14,MRP!$A:$B,2,0)</f>
        <v>6118.5</v>
      </c>
      <c r="F14" s="136"/>
      <c r="G14" s="136">
        <f t="shared" ref="G14:L14" si="3">+$E$14*$D$14</f>
        <v>6118.5</v>
      </c>
      <c r="H14" s="136">
        <f t="shared" si="3"/>
        <v>6118.5</v>
      </c>
      <c r="I14" s="136">
        <f t="shared" si="3"/>
        <v>6118.5</v>
      </c>
      <c r="J14" s="136">
        <f t="shared" si="3"/>
        <v>6118.5</v>
      </c>
      <c r="K14" s="136">
        <f t="shared" si="3"/>
        <v>6118.5</v>
      </c>
      <c r="L14" s="136">
        <f t="shared" si="3"/>
        <v>6118.5</v>
      </c>
      <c r="N14" s="153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30" customHeight="1">
      <c r="A15" s="3">
        <v>10</v>
      </c>
      <c r="B15" s="9" t="s">
        <v>170</v>
      </c>
      <c r="C15" s="1" t="s">
        <v>26</v>
      </c>
      <c r="D15" s="11">
        <v>2</v>
      </c>
      <c r="E15" s="25">
        <f>VLOOKUP(B15,MRP!$A:$B,2,0)</f>
        <v>35.5</v>
      </c>
      <c r="F15" s="136">
        <f t="shared" ref="F15:L15" si="4">+$E$15*$D$15</f>
        <v>71</v>
      </c>
      <c r="G15" s="136">
        <f>+$E$15*$D$15</f>
        <v>71</v>
      </c>
      <c r="H15" s="136">
        <f t="shared" si="4"/>
        <v>71</v>
      </c>
      <c r="I15" s="136">
        <f t="shared" si="4"/>
        <v>71</v>
      </c>
      <c r="J15" s="136">
        <f t="shared" si="4"/>
        <v>71</v>
      </c>
      <c r="K15" s="136">
        <f t="shared" si="4"/>
        <v>71</v>
      </c>
      <c r="L15" s="136">
        <f t="shared" si="4"/>
        <v>71</v>
      </c>
      <c r="N15" s="153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0" customHeight="1">
      <c r="B16" s="13"/>
      <c r="C16" s="6"/>
      <c r="D16" s="17"/>
      <c r="E16" s="23"/>
      <c r="F16" s="142"/>
      <c r="G16" s="142"/>
      <c r="H16" s="142"/>
      <c r="I16" s="142"/>
      <c r="J16" s="142"/>
      <c r="K16" s="142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s="7" customFormat="1" ht="30" customHeight="1">
      <c r="A17" s="1367" t="s">
        <v>454</v>
      </c>
      <c r="B17" s="1368"/>
      <c r="C17" s="1368"/>
      <c r="D17" s="1351" t="s">
        <v>29</v>
      </c>
      <c r="E17" s="1351"/>
      <c r="F17" s="43">
        <f t="shared" ref="F17:L17" si="5">+SUM(F6:F15)</f>
        <v>2153.5</v>
      </c>
      <c r="G17" s="43">
        <f t="shared" si="5"/>
        <v>8272</v>
      </c>
      <c r="H17" s="43">
        <f t="shared" si="5"/>
        <v>10083</v>
      </c>
      <c r="I17" s="43">
        <f t="shared" si="5"/>
        <v>12609.5</v>
      </c>
      <c r="J17" s="43">
        <f t="shared" si="5"/>
        <v>13890</v>
      </c>
      <c r="K17" s="43">
        <f t="shared" si="5"/>
        <v>14475.7</v>
      </c>
      <c r="L17" s="43">
        <f t="shared" si="5"/>
        <v>15701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s="7" customFormat="1" ht="30" customHeight="1">
      <c r="A18" s="1368"/>
      <c r="B18" s="1368"/>
      <c r="C18" s="1368"/>
      <c r="D18" s="1353" t="s">
        <v>28</v>
      </c>
      <c r="E18" s="1353"/>
      <c r="F18" s="43">
        <f>'PM &amp; GR Charge'!C69</f>
        <v>3221.3999999999996</v>
      </c>
      <c r="G18" s="43">
        <f>F18</f>
        <v>3221.3999999999996</v>
      </c>
      <c r="H18" s="43">
        <f>'PM &amp; GR Charge'!D69</f>
        <v>3486.8999999999996</v>
      </c>
      <c r="I18" s="43">
        <f>H18</f>
        <v>3486.8999999999996</v>
      </c>
      <c r="J18" s="43">
        <f>F18</f>
        <v>3221.3999999999996</v>
      </c>
      <c r="K18" s="43">
        <f>H18</f>
        <v>3486.8999999999996</v>
      </c>
      <c r="L18" s="43">
        <f>H18</f>
        <v>3486.8999999999996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 s="7" customFormat="1" ht="30" customHeight="1">
      <c r="A19" s="1368"/>
      <c r="B19" s="1368"/>
      <c r="C19" s="1368"/>
      <c r="D19" s="1353" t="s">
        <v>30</v>
      </c>
      <c r="E19" s="1353"/>
      <c r="F19" s="43">
        <f t="shared" ref="F19:L19" si="6">F18+F17</f>
        <v>5374.9</v>
      </c>
      <c r="G19" s="43">
        <f t="shared" si="6"/>
        <v>11493.4</v>
      </c>
      <c r="H19" s="43">
        <f t="shared" si="6"/>
        <v>13569.9</v>
      </c>
      <c r="I19" s="43">
        <f t="shared" si="6"/>
        <v>16096.4</v>
      </c>
      <c r="J19" s="43">
        <f t="shared" si="6"/>
        <v>17111.400000000001</v>
      </c>
      <c r="K19" s="43">
        <f t="shared" si="6"/>
        <v>17962.599999999999</v>
      </c>
      <c r="L19" s="43">
        <f t="shared" si="6"/>
        <v>19187.900000000001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>
      <c r="D20" s="18"/>
      <c r="E20" s="18"/>
      <c r="F20" s="20"/>
      <c r="G20" s="20"/>
      <c r="H20" s="20"/>
      <c r="I20" s="20"/>
      <c r="J20" s="20"/>
      <c r="K20" s="20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F21" s="20"/>
      <c r="G21" s="20"/>
      <c r="H21" s="20"/>
      <c r="I21" s="20"/>
      <c r="J21" s="20"/>
      <c r="K21" s="20"/>
      <c r="L21" s="20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  <row r="40" spans="6:47"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</row>
  </sheetData>
  <mergeCells count="11">
    <mergeCell ref="F3:L3"/>
    <mergeCell ref="A1:L1"/>
    <mergeCell ref="D17:E17"/>
    <mergeCell ref="D18:E18"/>
    <mergeCell ref="D19:E19"/>
    <mergeCell ref="A17:C19"/>
    <mergeCell ref="A3:A4"/>
    <mergeCell ref="B3:B4"/>
    <mergeCell ref="C3:C4"/>
    <mergeCell ref="D3:D4"/>
    <mergeCell ref="E3:E4"/>
  </mergeCells>
  <printOptions horizontalCentered="1"/>
  <pageMargins left="0" right="0" top="1.54" bottom="0.5" header="0.5" footer="0.5"/>
  <pageSetup paperSize="9" scale="72" orientation="landscape" horizontalDpi="120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M32"/>
  <sheetViews>
    <sheetView view="pageBreakPreview" zoomScale="85" zoomScaleSheetLayoutView="85" workbookViewId="0">
      <selection activeCell="B10" sqref="B10"/>
    </sheetView>
  </sheetViews>
  <sheetFormatPr defaultColWidth="9.140625" defaultRowHeight="15"/>
  <cols>
    <col min="1" max="1" width="2.7109375" style="251" customWidth="1"/>
    <col min="2" max="2" width="35.28515625" style="253" bestFit="1" customWidth="1"/>
    <col min="3" max="3" width="13.42578125" style="253" customWidth="1"/>
    <col min="4" max="4" width="16.7109375" style="253" customWidth="1"/>
    <col min="5" max="10" width="11.140625" style="254" customWidth="1"/>
    <col min="11" max="11" width="10" style="254" customWidth="1"/>
    <col min="12" max="16384" width="9.140625" style="251"/>
  </cols>
  <sheetData>
    <row r="1" spans="1:13" ht="30" customHeight="1">
      <c r="B1" s="1441" t="str">
        <f>M1</f>
        <v>A++</v>
      </c>
      <c r="C1" s="1441"/>
      <c r="D1" s="1441"/>
      <c r="E1" s="1441"/>
      <c r="F1" s="1441"/>
      <c r="G1" s="1441"/>
      <c r="H1" s="1441"/>
      <c r="I1" s="1441"/>
      <c r="J1" s="1441"/>
      <c r="K1" s="1441"/>
      <c r="L1" s="1441"/>
      <c r="M1" s="251" t="str">
        <f>'Dlr Category'!C4</f>
        <v>A++</v>
      </c>
    </row>
    <row r="2" spans="1:13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50"/>
    </row>
    <row r="3" spans="1:13" ht="54.95" customHeight="1">
      <c r="A3" s="1238"/>
      <c r="B3" s="252"/>
      <c r="K3" s="255"/>
    </row>
    <row r="4" spans="1:13" ht="29.25" customHeight="1">
      <c r="A4" s="1238"/>
      <c r="B4" s="453" t="s">
        <v>552</v>
      </c>
      <c r="C4" s="1464" t="s">
        <v>279</v>
      </c>
      <c r="D4" s="1464" t="s">
        <v>280</v>
      </c>
      <c r="E4" s="1464" t="s">
        <v>292</v>
      </c>
      <c r="F4" s="1464"/>
      <c r="G4" s="1464"/>
      <c r="H4" s="1464"/>
      <c r="I4" s="1464"/>
      <c r="J4" s="1464"/>
      <c r="K4" s="1465"/>
    </row>
    <row r="5" spans="1:13" ht="29.2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274</v>
      </c>
      <c r="H5" s="455" t="s">
        <v>275</v>
      </c>
      <c r="I5" s="455" t="s">
        <v>297</v>
      </c>
      <c r="J5" s="455" t="s">
        <v>277</v>
      </c>
      <c r="K5" s="456" t="s">
        <v>296</v>
      </c>
    </row>
    <row r="6" spans="1:13" ht="29.25" customHeight="1">
      <c r="A6" s="1238"/>
      <c r="B6" s="437" t="str">
        <f>VLOOKUP(C23,'Camry ACV 30'!$B$6:$E$15,2,0)</f>
        <v>Engine Oil (1 Litre)</v>
      </c>
      <c r="C6" s="258">
        <f>VLOOKUP(C23,'Camry ACV 30'!$B$6:$E$15,3,0)</f>
        <v>4.3</v>
      </c>
      <c r="D6" s="464">
        <f>VLOOKUP(C23,'Camry ACV 30'!$B$6:$E$15,4,0)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60" t="s">
        <v>286</v>
      </c>
    </row>
    <row r="7" spans="1:13" ht="29.25" customHeight="1">
      <c r="A7" s="1238"/>
      <c r="B7" s="437" t="str">
        <f>VLOOKUP(C24,'Camry ACV 30'!$B$6:$E$15,2,0)</f>
        <v>Engine Oil Filter</v>
      </c>
      <c r="C7" s="258">
        <f>VLOOKUP(C24,'Camry ACV 30'!$B$6:$E$15,3,0)</f>
        <v>1</v>
      </c>
      <c r="D7" s="464">
        <f>VLOOKUP(C24,'Camry ACV 30'!$B$6:$E$15,4,0)</f>
        <v>627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60" t="s">
        <v>286</v>
      </c>
    </row>
    <row r="8" spans="1:13" ht="29.25" customHeight="1">
      <c r="A8" s="1238"/>
      <c r="B8" s="437" t="str">
        <f>VLOOKUP(C25,'Camry ACV 30'!$B$6:$E$15,2,0)</f>
        <v>Gasket Engine Oil Drain Plug</v>
      </c>
      <c r="C8" s="258">
        <f>VLOOKUP(C25,'Camry ACV 30'!$B$6:$E$15,3,0)</f>
        <v>1</v>
      </c>
      <c r="D8" s="464">
        <f>VLOOKUP(C25,'Camry ACV 30'!$B$6:$E$15,4,0)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60" t="s">
        <v>286</v>
      </c>
    </row>
    <row r="9" spans="1:13" ht="29.25" customHeight="1">
      <c r="A9" s="1238"/>
      <c r="B9" s="437" t="str">
        <f>VLOOKUP(C26,'Camry ACV 30'!$B$6:$E$15,2,0)</f>
        <v>Spark Plug</v>
      </c>
      <c r="C9" s="258">
        <f>VLOOKUP(C26,'Camry ACV 30'!$B$6:$E$15,3,0)</f>
        <v>4</v>
      </c>
      <c r="D9" s="464">
        <f>VLOOKUP(C26,'Camry ACV 30'!$B$6:$E$15,4,0)</f>
        <v>1404.5</v>
      </c>
      <c r="E9" s="259"/>
      <c r="F9" s="259"/>
      <c r="G9" s="259"/>
      <c r="H9" s="259"/>
      <c r="I9" s="259" t="s">
        <v>286</v>
      </c>
      <c r="J9" s="259"/>
      <c r="K9" s="260" t="s">
        <v>286</v>
      </c>
    </row>
    <row r="10" spans="1:13" ht="29.25" customHeight="1">
      <c r="A10" s="1238"/>
      <c r="B10" s="437" t="str">
        <f>VLOOKUP(C27,'Camry ACV 30'!$B$6:$E$15,2,0)</f>
        <v>Fuel Filter</v>
      </c>
      <c r="C10" s="258">
        <f>VLOOKUP(C27,'Camry ACV 30'!$B$6:$E$15,3,0)</f>
        <v>1</v>
      </c>
      <c r="D10" s="464">
        <f>VLOOKUP(C27,'Camry ACV 30'!$B$6:$E$15,4,0)</f>
        <v>2525.5</v>
      </c>
      <c r="E10" s="259"/>
      <c r="F10" s="259"/>
      <c r="G10" s="259"/>
      <c r="H10" s="259" t="s">
        <v>286</v>
      </c>
      <c r="I10" s="259"/>
      <c r="J10" s="259" t="s">
        <v>286</v>
      </c>
      <c r="K10" s="260"/>
    </row>
    <row r="11" spans="1:13" ht="29.25" customHeight="1">
      <c r="A11" s="1238"/>
      <c r="B11" s="437" t="str">
        <f>VLOOKUP(C28,'Camry ACV 30'!$B$6:$E$15,2,0)</f>
        <v>Air Cleaner Filter</v>
      </c>
      <c r="C11" s="258">
        <f>VLOOKUP(C28,'Camry ACV 30'!$B$6:$E$15,3,0)</f>
        <v>1</v>
      </c>
      <c r="D11" s="464">
        <f>VLOOKUP(C28,'Camry ACV 30'!$B$6:$E$15,4,0)</f>
        <v>1466</v>
      </c>
      <c r="E11" s="259"/>
      <c r="F11" s="259"/>
      <c r="G11" s="259" t="s">
        <v>286</v>
      </c>
      <c r="H11" s="259" t="s">
        <v>286</v>
      </c>
      <c r="I11" s="259"/>
      <c r="J11" s="259" t="s">
        <v>286</v>
      </c>
      <c r="K11" s="260" t="s">
        <v>286</v>
      </c>
    </row>
    <row r="12" spans="1:13" ht="29.25" customHeight="1">
      <c r="A12" s="1238"/>
      <c r="B12" s="437" t="str">
        <f>VLOOKUP(C29,'Camry ACV 30'!$B$6:$E$15,2,0)</f>
        <v>Super Long Life Coolant</v>
      </c>
      <c r="C12" s="258">
        <f>VLOOKUP(C29,'Camry ACV 30'!$B$6:$E$15,3,0)</f>
        <v>6.2</v>
      </c>
      <c r="D12" s="464">
        <f>VLOOKUP(C29,'Camry ACV 30'!$B$6:$E$15,4,0)</f>
        <v>301</v>
      </c>
      <c r="E12" s="259"/>
      <c r="F12" s="259"/>
      <c r="G12" s="259"/>
      <c r="H12" s="259"/>
      <c r="I12" s="259"/>
      <c r="J12" s="259" t="s">
        <v>286</v>
      </c>
      <c r="K12" s="260"/>
    </row>
    <row r="13" spans="1:13" ht="29.25" customHeight="1">
      <c r="A13" s="1238"/>
      <c r="B13" s="437" t="str">
        <f>VLOOKUP(C30,'Camry ACV 30'!$B$6:$E$15,2,0)</f>
        <v>Brake Fluid (250 ml)</v>
      </c>
      <c r="C13" s="258">
        <f>VLOOKUP(C30,'Camry ACV 30'!$B$6:$E$15,3,0)</f>
        <v>2</v>
      </c>
      <c r="D13" s="464">
        <f>VLOOKUP(C30,'Camry ACV 30'!$B$6:$E$15,4,0)</f>
        <v>172.5</v>
      </c>
      <c r="E13" s="259"/>
      <c r="F13" s="259"/>
      <c r="G13" s="259" t="s">
        <v>286</v>
      </c>
      <c r="H13" s="259" t="s">
        <v>286</v>
      </c>
      <c r="I13" s="259"/>
      <c r="J13" s="259" t="s">
        <v>286</v>
      </c>
      <c r="K13" s="260" t="s">
        <v>286</v>
      </c>
    </row>
    <row r="14" spans="1:13" ht="29.25" customHeight="1">
      <c r="A14" s="1238"/>
      <c r="B14" s="437" t="str">
        <f>VLOOKUP(C31,'Camry ACV 30'!$B$6:$E$15,2,0)</f>
        <v>Air Conditioning Filter</v>
      </c>
      <c r="C14" s="258">
        <f>VLOOKUP(C31,'Camry ACV 30'!$B$6:$E$15,3,0)</f>
        <v>1</v>
      </c>
      <c r="D14" s="464">
        <f>VLOOKUP(C31,'Camry ACV 30'!$B$6:$E$15,4,0)</f>
        <v>6118.5</v>
      </c>
      <c r="E14" s="259"/>
      <c r="F14" s="259" t="s">
        <v>286</v>
      </c>
      <c r="G14" s="259" t="s">
        <v>286</v>
      </c>
      <c r="H14" s="259" t="s">
        <v>286</v>
      </c>
      <c r="I14" s="259" t="s">
        <v>286</v>
      </c>
      <c r="J14" s="259" t="s">
        <v>286</v>
      </c>
      <c r="K14" s="260" t="s">
        <v>286</v>
      </c>
    </row>
    <row r="15" spans="1:13" ht="29.25" customHeight="1">
      <c r="A15" s="1238"/>
      <c r="B15" s="437" t="str">
        <f>VLOOKUP(C32,'Camry ACV 30'!$B$6:$E$15,2,0)</f>
        <v>Windshield Washer Fluid (75 ml)</v>
      </c>
      <c r="C15" s="258">
        <f>VLOOKUP(C32,'Camry ACV 30'!$B$6:$E$15,3,0)</f>
        <v>2</v>
      </c>
      <c r="D15" s="464">
        <f>VLOOKUP(C32,'Camry ACV 30'!$B$6:$E$15,4,0)</f>
        <v>35.5</v>
      </c>
      <c r="E15" s="259" t="s">
        <v>286</v>
      </c>
      <c r="F15" s="259" t="s">
        <v>286</v>
      </c>
      <c r="G15" s="259" t="s">
        <v>286</v>
      </c>
      <c r="H15" s="259" t="s">
        <v>286</v>
      </c>
      <c r="I15" s="259" t="s">
        <v>286</v>
      </c>
      <c r="J15" s="259" t="s">
        <v>286</v>
      </c>
      <c r="K15" s="260" t="s">
        <v>286</v>
      </c>
    </row>
    <row r="16" spans="1:13" ht="29.25" customHeight="1">
      <c r="A16" s="1238"/>
      <c r="B16" s="270" t="s">
        <v>289</v>
      </c>
      <c r="C16" s="1447" t="s">
        <v>290</v>
      </c>
      <c r="D16" s="1447"/>
      <c r="E16" s="457">
        <f>HLOOKUP(E5,'Camry ACV 30'!F4:F17,14,0)</f>
        <v>2153.5</v>
      </c>
      <c r="F16" s="457">
        <f>HLOOKUP(F5,'Camry ACV 30'!G4:G17,14,0)</f>
        <v>8272</v>
      </c>
      <c r="G16" s="457">
        <f>HLOOKUP(G5,'Camry ACV 30'!H4:H17,14,0)</f>
        <v>10083</v>
      </c>
      <c r="H16" s="457">
        <f>HLOOKUP(H5,'Camry ACV 30'!I4:I17,14,0)</f>
        <v>12609.5</v>
      </c>
      <c r="I16" s="457">
        <f>HLOOKUP(I5,'Camry ACV 30'!J4:J17,14,0)</f>
        <v>13890</v>
      </c>
      <c r="J16" s="457">
        <f>HLOOKUP(J5,'Camry ACV 30'!K4:K17,14,0)</f>
        <v>14475.7</v>
      </c>
      <c r="K16" s="458">
        <f>HLOOKUP(K5,'Camry ACV 30'!L4:L17,14,0)</f>
        <v>15701</v>
      </c>
    </row>
    <row r="17" spans="1:11" ht="29.25" customHeight="1">
      <c r="A17" s="1238"/>
      <c r="B17" s="1246" t="s">
        <v>544</v>
      </c>
      <c r="C17" s="1447" t="s">
        <v>150</v>
      </c>
      <c r="D17" s="1447"/>
      <c r="E17" s="457">
        <f>HLOOKUP(E5,'Camry ACV 30'!F4:F18,15,0)</f>
        <v>3221.3999999999996</v>
      </c>
      <c r="F17" s="457">
        <f>HLOOKUP(F5,'Camry ACV 30'!G4:G18,15,0)</f>
        <v>3221.3999999999996</v>
      </c>
      <c r="G17" s="457">
        <f>HLOOKUP(G5,'Camry ACV 30'!H4:H18,15,0)</f>
        <v>3486.8999999999996</v>
      </c>
      <c r="H17" s="457">
        <f>HLOOKUP(H5,'Camry ACV 30'!I4:I18,15,0)</f>
        <v>3486.8999999999996</v>
      </c>
      <c r="I17" s="457">
        <f>HLOOKUP(I5,'Camry ACV 30'!J4:J18,15,0)</f>
        <v>3221.3999999999996</v>
      </c>
      <c r="J17" s="457">
        <f>HLOOKUP(J5,'Camry ACV 30'!K4:K18,15,0)</f>
        <v>3486.8999999999996</v>
      </c>
      <c r="K17" s="458">
        <f>HLOOKUP(K5,'Camry ACV 30'!L4:L18,15,0)</f>
        <v>3486.8999999999996</v>
      </c>
    </row>
    <row r="18" spans="1:11" ht="29.25" customHeight="1">
      <c r="A18" s="1238"/>
      <c r="B18" s="1247"/>
      <c r="C18" s="1448" t="s">
        <v>30</v>
      </c>
      <c r="D18" s="1448"/>
      <c r="E18" s="451">
        <f t="shared" ref="E18:K18" si="0">E16+E17</f>
        <v>5374.9</v>
      </c>
      <c r="F18" s="451">
        <f t="shared" si="0"/>
        <v>11493.4</v>
      </c>
      <c r="G18" s="451">
        <f t="shared" si="0"/>
        <v>13569.9</v>
      </c>
      <c r="H18" s="451">
        <f t="shared" si="0"/>
        <v>16096.4</v>
      </c>
      <c r="I18" s="451">
        <f t="shared" si="0"/>
        <v>17111.400000000001</v>
      </c>
      <c r="J18" s="451">
        <f t="shared" si="0"/>
        <v>17962.599999999999</v>
      </c>
      <c r="K18" s="452">
        <f t="shared" si="0"/>
        <v>19187.900000000001</v>
      </c>
    </row>
    <row r="19" spans="1:11" ht="15" customHeight="1">
      <c r="A19" s="1238"/>
      <c r="B19" s="269" t="str">
        <f>MRP!A162</f>
        <v>Price applicable from 1st Oct 2019 [All prices are inclusive of Tax]</v>
      </c>
      <c r="F19" s="251"/>
      <c r="G19" s="251"/>
      <c r="H19" s="251"/>
      <c r="I19" s="1442" t="s">
        <v>291</v>
      </c>
      <c r="J19" s="1442"/>
      <c r="K19" s="1442"/>
    </row>
    <row r="20" spans="1:11" ht="15" customHeight="1">
      <c r="A20" s="1238"/>
      <c r="I20" s="1373" t="str">
        <f>B4</f>
        <v>Old Camry (Petrol)-ACV30/ACV40</v>
      </c>
      <c r="J20" s="1373"/>
      <c r="K20" s="1373"/>
    </row>
    <row r="21" spans="1:11">
      <c r="B21" s="267" t="e">
        <f>ROUND(B22,2)</f>
        <v>#N/A</v>
      </c>
      <c r="D21" s="253">
        <v>672.5</v>
      </c>
    </row>
    <row r="22" spans="1:11">
      <c r="B22" s="267" t="e">
        <f>'COM Camry-ASV50 (P)'!P22</f>
        <v>#N/A</v>
      </c>
    </row>
    <row r="23" spans="1:11">
      <c r="C23" s="268" t="s">
        <v>163</v>
      </c>
    </row>
    <row r="24" spans="1:11" ht="18">
      <c r="C24" s="513" t="s">
        <v>446</v>
      </c>
      <c r="D24" s="514" t="s">
        <v>16</v>
      </c>
    </row>
    <row r="25" spans="1:11">
      <c r="C25" s="268" t="s">
        <v>165</v>
      </c>
    </row>
    <row r="26" spans="1:11">
      <c r="B26" s="1380"/>
      <c r="C26" s="268" t="s">
        <v>449</v>
      </c>
    </row>
    <row r="27" spans="1:11">
      <c r="B27" s="1380"/>
      <c r="C27" s="268" t="s">
        <v>181</v>
      </c>
    </row>
    <row r="28" spans="1:11">
      <c r="B28" s="1380"/>
      <c r="C28" s="268" t="s">
        <v>251</v>
      </c>
    </row>
    <row r="29" spans="1:11">
      <c r="C29" s="268" t="s">
        <v>168</v>
      </c>
    </row>
    <row r="30" spans="1:11">
      <c r="C30" s="268" t="s">
        <v>169</v>
      </c>
    </row>
    <row r="31" spans="1:11">
      <c r="C31" s="268" t="s">
        <v>192</v>
      </c>
    </row>
    <row r="32" spans="1:11">
      <c r="C32" s="268" t="s">
        <v>170</v>
      </c>
    </row>
  </sheetData>
  <mergeCells count="12">
    <mergeCell ref="B26:B28"/>
    <mergeCell ref="B1:L1"/>
    <mergeCell ref="A2:A20"/>
    <mergeCell ref="B17:B18"/>
    <mergeCell ref="I19:K19"/>
    <mergeCell ref="C4:C5"/>
    <mergeCell ref="D4:D5"/>
    <mergeCell ref="E4:K4"/>
    <mergeCell ref="C16:D16"/>
    <mergeCell ref="C17:D17"/>
    <mergeCell ref="C18:D18"/>
    <mergeCell ref="I20:K20"/>
  </mergeCells>
  <conditionalFormatting sqref="B1">
    <cfRule type="cellIs" dxfId="128" priority="4" operator="equal">
      <formula>$K$1</formula>
    </cfRule>
    <cfRule type="containsText" dxfId="127" priority="5" operator="containsText" text="A">
      <formula>NOT(ISERROR(SEARCH("A",B1)))</formula>
    </cfRule>
    <cfRule type="cellIs" dxfId="126" priority="6" operator="equal">
      <formula>$K$1</formula>
    </cfRule>
    <cfRule type="containsText" dxfId="125" priority="7" operator="containsText" text="A">
      <formula>NOT(ISERROR(SEARCH("A",B1)))</formula>
    </cfRule>
    <cfRule type="containsText" dxfId="124" priority="8" operator="containsText" text="A+">
      <formula>NOT(ISERROR(SEARCH("A+",B1)))</formula>
    </cfRule>
    <cfRule type="containsText" dxfId="123" priority="9" operator="containsText" text="A+">
      <formula>NOT(ISERROR(SEARCH("A+",B1)))</formula>
    </cfRule>
  </conditionalFormatting>
  <conditionalFormatting sqref="B1">
    <cfRule type="containsText" dxfId="122" priority="1" operator="containsText" text="A+">
      <formula>NOT(ISERROR(SEARCH("A+",B1)))</formula>
    </cfRule>
    <cfRule type="containsText" dxfId="121" priority="2" operator="containsText" text="A">
      <formula>NOT(ISERROR(SEARCH("A",B1)))</formula>
    </cfRule>
    <cfRule type="containsText" dxfId="120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9"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U40"/>
  <sheetViews>
    <sheetView showGridLines="0" zoomScale="70" workbookViewId="0">
      <pane xSplit="5" ySplit="5" topLeftCell="H6" activePane="bottomRight" state="frozen"/>
      <selection activeCell="C11" sqref="C11"/>
      <selection pane="topRight" activeCell="C11" sqref="C11"/>
      <selection pane="bottomLeft" activeCell="C11" sqref="C11"/>
      <selection pane="bottomRight" activeCell="B10" sqref="B10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2" width="15.7109375" style="5" customWidth="1"/>
    <col min="13" max="13" width="14" style="5" bestFit="1" customWidth="1"/>
    <col min="14" max="14" width="10" style="5" bestFit="1" customWidth="1"/>
    <col min="15" max="16384" width="9.140625" style="5"/>
  </cols>
  <sheetData>
    <row r="1" spans="1:47" s="209" customFormat="1" ht="39.950000000000003" customHeight="1">
      <c r="A1" s="1352" t="s">
        <v>259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55" t="s">
        <v>268</v>
      </c>
      <c r="G3" s="1409"/>
      <c r="H3" s="1409"/>
      <c r="I3" s="1409"/>
      <c r="J3" s="1409"/>
      <c r="K3" s="1409"/>
      <c r="L3" s="1409"/>
    </row>
    <row r="4" spans="1:47" ht="39.950000000000003" customHeight="1">
      <c r="A4" s="1351"/>
      <c r="B4" s="1351"/>
      <c r="C4" s="1351"/>
      <c r="D4" s="1363"/>
      <c r="E4" s="1363"/>
      <c r="F4" s="256" t="s">
        <v>284</v>
      </c>
      <c r="G4" s="256" t="s">
        <v>294</v>
      </c>
      <c r="H4" s="256" t="s">
        <v>274</v>
      </c>
      <c r="I4" s="256" t="s">
        <v>275</v>
      </c>
      <c r="J4" s="256" t="s">
        <v>297</v>
      </c>
      <c r="K4" s="256" t="s">
        <v>277</v>
      </c>
      <c r="L4" s="261" t="s">
        <v>296</v>
      </c>
    </row>
    <row r="5" spans="1:47" ht="20.100000000000001" customHeight="1">
      <c r="B5" s="7"/>
      <c r="C5" s="7"/>
      <c r="D5" s="7"/>
      <c r="E5" s="7"/>
      <c r="F5" s="36">
        <v>30000</v>
      </c>
      <c r="G5" s="36"/>
      <c r="H5" s="36">
        <v>40000</v>
      </c>
      <c r="I5" s="36">
        <v>80000</v>
      </c>
      <c r="J5" s="36">
        <v>100000</v>
      </c>
      <c r="K5" s="36">
        <v>160000</v>
      </c>
      <c r="L5" s="36">
        <v>200000</v>
      </c>
    </row>
    <row r="6" spans="1:47" ht="30" customHeight="1">
      <c r="A6" s="3">
        <v>1</v>
      </c>
      <c r="B6" s="28" t="s">
        <v>163</v>
      </c>
      <c r="C6" s="1" t="s">
        <v>23</v>
      </c>
      <c r="D6" s="11">
        <v>4.3</v>
      </c>
      <c r="E6" s="25">
        <f>VLOOKUP(B6,MRP!$A:$B,2,0)</f>
        <v>325</v>
      </c>
      <c r="F6" s="16">
        <f t="shared" ref="F6:L6" si="0">+$E$6*$D$6</f>
        <v>1397.5</v>
      </c>
      <c r="G6" s="16">
        <f>+$E$6*$D$6</f>
        <v>1397.5</v>
      </c>
      <c r="H6" s="16">
        <f t="shared" si="0"/>
        <v>1397.5</v>
      </c>
      <c r="I6" s="16">
        <f t="shared" si="0"/>
        <v>1397.5</v>
      </c>
      <c r="J6" s="16">
        <f t="shared" si="0"/>
        <v>1397.5</v>
      </c>
      <c r="K6" s="16">
        <f t="shared" si="0"/>
        <v>1397.5</v>
      </c>
      <c r="L6" s="16">
        <f t="shared" si="0"/>
        <v>1397.5</v>
      </c>
      <c r="N6" s="153"/>
    </row>
    <row r="7" spans="1:47" ht="30" customHeight="1">
      <c r="A7" s="3">
        <v>2</v>
      </c>
      <c r="B7" s="513" t="s">
        <v>446</v>
      </c>
      <c r="C7" s="514" t="s">
        <v>16</v>
      </c>
      <c r="D7" s="11">
        <v>1</v>
      </c>
      <c r="E7" s="25">
        <f>VLOOKUP(B7,MRP!$A:$B,2,0)</f>
        <v>627</v>
      </c>
      <c r="F7" s="136">
        <f t="shared" ref="F7:L7" si="1">+$E$7*$D$7</f>
        <v>627</v>
      </c>
      <c r="G7" s="136">
        <f>+$E$7*$D$7</f>
        <v>627</v>
      </c>
      <c r="H7" s="136">
        <f t="shared" si="1"/>
        <v>627</v>
      </c>
      <c r="I7" s="136">
        <f t="shared" si="1"/>
        <v>627</v>
      </c>
      <c r="J7" s="136">
        <f t="shared" si="1"/>
        <v>627</v>
      </c>
      <c r="K7" s="136">
        <f t="shared" si="1"/>
        <v>627</v>
      </c>
      <c r="L7" s="136">
        <f t="shared" si="1"/>
        <v>627</v>
      </c>
      <c r="N7" s="153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136">
        <f t="shared" ref="F8:L8" si="2">+$E$8*$D$8</f>
        <v>58</v>
      </c>
      <c r="G8" s="136">
        <f t="shared" si="2"/>
        <v>58</v>
      </c>
      <c r="H8" s="136">
        <f t="shared" si="2"/>
        <v>58</v>
      </c>
      <c r="I8" s="136">
        <f t="shared" si="2"/>
        <v>58</v>
      </c>
      <c r="J8" s="136">
        <f t="shared" si="2"/>
        <v>58</v>
      </c>
      <c r="K8" s="136">
        <f t="shared" si="2"/>
        <v>58</v>
      </c>
      <c r="L8" s="136">
        <f t="shared" si="2"/>
        <v>58</v>
      </c>
      <c r="N8" s="153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9" t="s">
        <v>206</v>
      </c>
      <c r="C9" s="1" t="s">
        <v>8</v>
      </c>
      <c r="D9" s="11">
        <v>4</v>
      </c>
      <c r="E9" s="25">
        <f>VLOOKUP(B9,MRP!$A:$B,2,0)</f>
        <v>1404.5</v>
      </c>
      <c r="F9" s="136"/>
      <c r="G9" s="136"/>
      <c r="H9" s="136"/>
      <c r="I9" s="136"/>
      <c r="J9" s="136">
        <f>+$E$9*$D$9</f>
        <v>5618</v>
      </c>
      <c r="K9" s="136"/>
      <c r="L9" s="136">
        <f>+$E$9*$D$9</f>
        <v>5618</v>
      </c>
      <c r="N9" s="153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9" t="s">
        <v>188</v>
      </c>
      <c r="C10" s="1" t="s">
        <v>9</v>
      </c>
      <c r="D10" s="11">
        <v>1</v>
      </c>
      <c r="E10" s="25">
        <f>VLOOKUP(B10,MRP!$A:$B,2,0)</f>
        <v>8274</v>
      </c>
      <c r="F10" s="136"/>
      <c r="G10" s="136"/>
      <c r="H10" s="136"/>
      <c r="I10" s="136">
        <f>+$E$10+$D$10</f>
        <v>8275</v>
      </c>
      <c r="J10" s="136"/>
      <c r="K10" s="136">
        <f>+$E$10+$D$10</f>
        <v>8275</v>
      </c>
      <c r="L10" s="37"/>
      <c r="N10" s="153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9" t="s">
        <v>176</v>
      </c>
      <c r="C11" s="1" t="s">
        <v>12</v>
      </c>
      <c r="D11" s="11">
        <v>1</v>
      </c>
      <c r="E11" s="25">
        <f>VLOOKUP(B11,MRP!$A:$B,2,0)</f>
        <v>1466</v>
      </c>
      <c r="F11" s="136"/>
      <c r="G11" s="136"/>
      <c r="H11" s="136">
        <f>+$E$11*$D$11</f>
        <v>1466</v>
      </c>
      <c r="I11" s="136">
        <f>+$E$11*$D$11</f>
        <v>1466</v>
      </c>
      <c r="J11" s="136"/>
      <c r="K11" s="136">
        <f>+$E$11*$D$11</f>
        <v>1466</v>
      </c>
      <c r="L11" s="136">
        <f>+$E$11*$D$11</f>
        <v>1466</v>
      </c>
      <c r="N11" s="153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0" customHeight="1">
      <c r="A12" s="3">
        <v>7</v>
      </c>
      <c r="B12" s="9" t="s">
        <v>168</v>
      </c>
      <c r="C12" s="1" t="s">
        <v>47</v>
      </c>
      <c r="D12" s="11">
        <v>6.2</v>
      </c>
      <c r="E12" s="25">
        <f>VLOOKUP(B12,MRP!$A:$B,2,0)</f>
        <v>301</v>
      </c>
      <c r="F12" s="136"/>
      <c r="G12" s="136"/>
      <c r="H12" s="136"/>
      <c r="I12" s="136"/>
      <c r="J12" s="136"/>
      <c r="K12" s="136">
        <f>+D12*E12</f>
        <v>1866.2</v>
      </c>
      <c r="L12" s="37"/>
      <c r="N12" s="153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ht="30" customHeight="1">
      <c r="A13" s="3">
        <v>8</v>
      </c>
      <c r="B13" s="9" t="s">
        <v>169</v>
      </c>
      <c r="C13" s="1" t="s">
        <v>25</v>
      </c>
      <c r="D13" s="11">
        <v>1</v>
      </c>
      <c r="E13" s="25">
        <f>VLOOKUP(B13,MRP!$A:$B,2,0)</f>
        <v>172.5</v>
      </c>
      <c r="F13" s="136"/>
      <c r="G13" s="136"/>
      <c r="H13" s="136">
        <f>+$E$13*$D$13</f>
        <v>172.5</v>
      </c>
      <c r="I13" s="136">
        <f>+$E$13*$D$13</f>
        <v>172.5</v>
      </c>
      <c r="J13" s="136"/>
      <c r="K13" s="136">
        <f>+$E$13*$D$13</f>
        <v>172.5</v>
      </c>
      <c r="L13" s="136">
        <f>+$E$13*$D$13</f>
        <v>172.5</v>
      </c>
      <c r="N13" s="153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1:47" ht="30" customHeight="1">
      <c r="A14" s="3">
        <v>9</v>
      </c>
      <c r="B14" s="9" t="s">
        <v>456</v>
      </c>
      <c r="C14" s="1" t="s">
        <v>17</v>
      </c>
      <c r="D14" s="11">
        <v>1</v>
      </c>
      <c r="E14" s="25">
        <f>VLOOKUP(B14,MRP!$A:$B,2,0)</f>
        <v>3721</v>
      </c>
      <c r="F14" s="136"/>
      <c r="G14" s="136">
        <f t="shared" ref="G14:L14" si="3">+$E$14*$D$14</f>
        <v>3721</v>
      </c>
      <c r="H14" s="136">
        <f t="shared" si="3"/>
        <v>3721</v>
      </c>
      <c r="I14" s="136">
        <f t="shared" si="3"/>
        <v>3721</v>
      </c>
      <c r="J14" s="136">
        <f t="shared" si="3"/>
        <v>3721</v>
      </c>
      <c r="K14" s="136">
        <f t="shared" si="3"/>
        <v>3721</v>
      </c>
      <c r="L14" s="136">
        <f t="shared" si="3"/>
        <v>3721</v>
      </c>
      <c r="N14" s="153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30" customHeight="1">
      <c r="A15" s="3">
        <v>10</v>
      </c>
      <c r="B15" s="9" t="s">
        <v>170</v>
      </c>
      <c r="C15" s="1" t="s">
        <v>26</v>
      </c>
      <c r="D15" s="11">
        <v>2</v>
      </c>
      <c r="E15" s="25">
        <f>VLOOKUP(B15,MRP!$A:$B,2,0)</f>
        <v>35.5</v>
      </c>
      <c r="F15" s="136">
        <f t="shared" ref="F15:L15" si="4">+$E$15*$D$15</f>
        <v>71</v>
      </c>
      <c r="G15" s="136">
        <f>+$E$15*$D$15</f>
        <v>71</v>
      </c>
      <c r="H15" s="136">
        <f t="shared" si="4"/>
        <v>71</v>
      </c>
      <c r="I15" s="136">
        <f t="shared" si="4"/>
        <v>71</v>
      </c>
      <c r="J15" s="136">
        <f t="shared" si="4"/>
        <v>71</v>
      </c>
      <c r="K15" s="136">
        <f t="shared" si="4"/>
        <v>71</v>
      </c>
      <c r="L15" s="136">
        <f t="shared" si="4"/>
        <v>71</v>
      </c>
      <c r="N15" s="153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0" customHeight="1">
      <c r="B16" s="13"/>
      <c r="C16" s="6"/>
      <c r="D16" s="17"/>
      <c r="E16" s="23"/>
      <c r="F16" s="142"/>
      <c r="G16" s="142"/>
      <c r="H16" s="142"/>
      <c r="I16" s="142"/>
      <c r="J16" s="142"/>
      <c r="K16" s="142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s="7" customFormat="1" ht="30" customHeight="1">
      <c r="A17" s="1367" t="s">
        <v>269</v>
      </c>
      <c r="B17" s="1368"/>
      <c r="C17" s="1368"/>
      <c r="D17" s="1353" t="s">
        <v>29</v>
      </c>
      <c r="E17" s="1353"/>
      <c r="F17" s="43">
        <f t="shared" ref="F17:L17" si="5">+SUM(F6:F15)</f>
        <v>2153.5</v>
      </c>
      <c r="G17" s="43">
        <f t="shared" si="5"/>
        <v>5874.5</v>
      </c>
      <c r="H17" s="43">
        <f t="shared" si="5"/>
        <v>7513</v>
      </c>
      <c r="I17" s="43">
        <f t="shared" si="5"/>
        <v>15788</v>
      </c>
      <c r="J17" s="43">
        <f t="shared" si="5"/>
        <v>11492.5</v>
      </c>
      <c r="K17" s="43">
        <f t="shared" si="5"/>
        <v>17654.2</v>
      </c>
      <c r="L17" s="43">
        <f t="shared" si="5"/>
        <v>13131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s="7" customFormat="1" ht="30" customHeight="1">
      <c r="A18" s="1368"/>
      <c r="B18" s="1368"/>
      <c r="C18" s="1368"/>
      <c r="D18" s="1353" t="s">
        <v>28</v>
      </c>
      <c r="E18" s="1353"/>
      <c r="F18" s="43">
        <f>'PM &amp; GR Charge'!C69</f>
        <v>3221.3999999999996</v>
      </c>
      <c r="G18" s="43">
        <f>F18</f>
        <v>3221.3999999999996</v>
      </c>
      <c r="H18" s="43">
        <f>'PM &amp; GR Charge'!D69</f>
        <v>3486.8999999999996</v>
      </c>
      <c r="I18" s="43">
        <f>H18</f>
        <v>3486.8999999999996</v>
      </c>
      <c r="J18" s="43">
        <f>F18</f>
        <v>3221.3999999999996</v>
      </c>
      <c r="K18" s="43">
        <f>H18</f>
        <v>3486.8999999999996</v>
      </c>
      <c r="L18" s="43">
        <f>H18</f>
        <v>3486.8999999999996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 s="7" customFormat="1" ht="30" customHeight="1">
      <c r="A19" s="1368"/>
      <c r="B19" s="1368"/>
      <c r="C19" s="1368"/>
      <c r="D19" s="1353" t="s">
        <v>30</v>
      </c>
      <c r="E19" s="1353"/>
      <c r="F19" s="43">
        <f t="shared" ref="F19:L19" si="6">F18+F17</f>
        <v>5374.9</v>
      </c>
      <c r="G19" s="43">
        <f t="shared" si="6"/>
        <v>9095.9</v>
      </c>
      <c r="H19" s="43">
        <f t="shared" si="6"/>
        <v>10999.9</v>
      </c>
      <c r="I19" s="43">
        <f t="shared" si="6"/>
        <v>19274.900000000001</v>
      </c>
      <c r="J19" s="43">
        <f t="shared" si="6"/>
        <v>14713.9</v>
      </c>
      <c r="K19" s="43">
        <f t="shared" si="6"/>
        <v>21141.1</v>
      </c>
      <c r="L19" s="43">
        <f t="shared" si="6"/>
        <v>16617.900000000001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>
      <c r="D20" s="18"/>
      <c r="E20" s="18"/>
      <c r="F20" s="20"/>
      <c r="G20" s="20"/>
      <c r="H20" s="20"/>
      <c r="I20" s="20"/>
      <c r="J20" s="20"/>
      <c r="K20" s="20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F21" s="20"/>
      <c r="G21" s="20"/>
      <c r="H21" s="20"/>
      <c r="I21" s="20"/>
      <c r="J21" s="20"/>
      <c r="K21" s="20"/>
      <c r="L21" s="20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  <row r="40" spans="6:47"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</row>
  </sheetData>
  <mergeCells count="11">
    <mergeCell ref="D17:E17"/>
    <mergeCell ref="D18:E18"/>
    <mergeCell ref="D19:E19"/>
    <mergeCell ref="A17:C19"/>
    <mergeCell ref="A1:L1"/>
    <mergeCell ref="A3:A4"/>
    <mergeCell ref="B3:B4"/>
    <mergeCell ref="C3:C4"/>
    <mergeCell ref="D3:D4"/>
    <mergeCell ref="E3:E4"/>
    <mergeCell ref="F3:L3"/>
  </mergeCells>
  <printOptions horizontalCentered="1"/>
  <pageMargins left="0" right="0" top="1" bottom="1" header="0.5" footer="0.5"/>
  <pageSetup paperSize="9" scale="72" orientation="landscape" horizontalDpi="12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M32"/>
  <sheetViews>
    <sheetView view="pageBreakPreview" topLeftCell="A4" zoomScale="85" zoomScaleSheetLayoutView="85" workbookViewId="0">
      <selection activeCell="D13" sqref="D13"/>
    </sheetView>
  </sheetViews>
  <sheetFormatPr defaultColWidth="9.140625" defaultRowHeight="15"/>
  <cols>
    <col min="1" max="1" width="2.7109375" style="251" customWidth="1"/>
    <col min="2" max="2" width="30.85546875" style="253" customWidth="1"/>
    <col min="3" max="3" width="13.42578125" style="253" customWidth="1"/>
    <col min="4" max="4" width="15.85546875" style="253" customWidth="1"/>
    <col min="5" max="5" width="16.28515625" style="254" bestFit="1" customWidth="1"/>
    <col min="6" max="8" width="16.85546875" style="254" bestFit="1" customWidth="1"/>
    <col min="9" max="10" width="17.7109375" style="254" bestFit="1" customWidth="1"/>
    <col min="11" max="11" width="10" style="254" customWidth="1"/>
    <col min="12" max="16384" width="9.140625" style="251"/>
  </cols>
  <sheetData>
    <row r="1" spans="1:13" ht="30" customHeight="1">
      <c r="B1" s="1441" t="str">
        <f>M1</f>
        <v>A++</v>
      </c>
      <c r="C1" s="1441"/>
      <c r="D1" s="1441"/>
      <c r="E1" s="1441"/>
      <c r="F1" s="1441"/>
      <c r="G1" s="1441"/>
      <c r="H1" s="1441"/>
      <c r="I1" s="1441"/>
      <c r="J1" s="1441"/>
      <c r="K1" s="1441"/>
      <c r="L1" s="1441"/>
      <c r="M1" s="251" t="str">
        <f>'Dlr Category'!C4</f>
        <v>A++</v>
      </c>
    </row>
    <row r="2" spans="1:13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50"/>
    </row>
    <row r="3" spans="1:13" ht="54.95" customHeight="1">
      <c r="A3" s="1238"/>
      <c r="B3" s="252"/>
      <c r="K3" s="255"/>
    </row>
    <row r="4" spans="1:13" ht="21.75" customHeight="1">
      <c r="A4" s="1238"/>
      <c r="B4" s="453" t="s">
        <v>522</v>
      </c>
      <c r="C4" s="1464" t="s">
        <v>279</v>
      </c>
      <c r="D4" s="1464" t="s">
        <v>280</v>
      </c>
      <c r="E4" s="1464" t="s">
        <v>292</v>
      </c>
      <c r="F4" s="1464"/>
      <c r="G4" s="1464"/>
      <c r="H4" s="1464"/>
      <c r="I4" s="1464"/>
      <c r="J4" s="1464"/>
      <c r="K4" s="1465"/>
    </row>
    <row r="5" spans="1:13" ht="31.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274</v>
      </c>
      <c r="H5" s="455" t="s">
        <v>275</v>
      </c>
      <c r="I5" s="455" t="s">
        <v>297</v>
      </c>
      <c r="J5" s="455" t="s">
        <v>277</v>
      </c>
      <c r="K5" s="456" t="s">
        <v>296</v>
      </c>
    </row>
    <row r="6" spans="1:13" ht="30.75" customHeight="1">
      <c r="A6" s="1238"/>
      <c r="B6" s="437" t="str">
        <f>VLOOKUP(C23,'Camry ACV 40'!$B$6:$E$15,2,0)</f>
        <v>Engine Oil (1 Litre)</v>
      </c>
      <c r="C6" s="258">
        <f>VLOOKUP(C23,'Camry ACV 40'!$B$6:$E$15,3,0)</f>
        <v>4.3</v>
      </c>
      <c r="D6" s="481">
        <f>VLOOKUP(C23,'Camry ACV 40'!$B$6:$E$15,4,0)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60" t="s">
        <v>286</v>
      </c>
    </row>
    <row r="7" spans="1:13" ht="30.75" customHeight="1">
      <c r="A7" s="1238"/>
      <c r="B7" s="437" t="str">
        <f>VLOOKUP(C24,'Camry ACV 40'!$B$6:$E$15,2,0)</f>
        <v>Engine Oil Filter</v>
      </c>
      <c r="C7" s="258">
        <f>VLOOKUP(C24,'Camry ACV 40'!$B$6:$E$15,3,0)</f>
        <v>1</v>
      </c>
      <c r="D7" s="481">
        <f>VLOOKUP(C24,'Camry ACV 40'!$B$6:$E$15,4,0)</f>
        <v>627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60" t="s">
        <v>286</v>
      </c>
    </row>
    <row r="8" spans="1:13" ht="30.75" customHeight="1">
      <c r="A8" s="1238"/>
      <c r="B8" s="437" t="str">
        <f>VLOOKUP(C25,'Camry ACV 40'!$B$6:$E$15,2,0)</f>
        <v>Gasket Engine Oil Drain Plug</v>
      </c>
      <c r="C8" s="258">
        <f>VLOOKUP(C25,'Camry ACV 40'!$B$6:$E$15,3,0)</f>
        <v>1</v>
      </c>
      <c r="D8" s="481">
        <f>VLOOKUP(C25,'Camry ACV 40'!$B$6:$E$15,4,0)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60" t="s">
        <v>286</v>
      </c>
    </row>
    <row r="9" spans="1:13" ht="30.75" customHeight="1">
      <c r="A9" s="1238"/>
      <c r="B9" s="437" t="str">
        <f>VLOOKUP(C26,'Camry ACV 40'!$B$6:$E$15,2,0)</f>
        <v>Spark Plug</v>
      </c>
      <c r="C9" s="258">
        <f>VLOOKUP(C26,'Camry ACV 40'!$B$6:$E$15,3,0)</f>
        <v>4</v>
      </c>
      <c r="D9" s="481">
        <f>VLOOKUP(C26,'Camry ACV 40'!$B$6:$E$15,4,0)</f>
        <v>1404.5</v>
      </c>
      <c r="E9" s="259"/>
      <c r="F9" s="259"/>
      <c r="G9" s="259"/>
      <c r="H9" s="259"/>
      <c r="I9" s="259" t="s">
        <v>286</v>
      </c>
      <c r="J9" s="259"/>
      <c r="K9" s="260" t="s">
        <v>286</v>
      </c>
    </row>
    <row r="10" spans="1:13" ht="30.75" customHeight="1">
      <c r="A10" s="1238"/>
      <c r="B10" s="437" t="str">
        <f>VLOOKUP(C27,'Camry ACV 40'!$B$6:$E$15,2,0)</f>
        <v>Fuel Filter</v>
      </c>
      <c r="C10" s="258">
        <f>VLOOKUP(C27,'Camry ACV 40'!$B$6:$E$15,3,0)</f>
        <v>1</v>
      </c>
      <c r="D10" s="481">
        <f>VLOOKUP(C27,'Camry ACV 40'!$B$6:$E$15,4,0)</f>
        <v>8274</v>
      </c>
      <c r="E10" s="259"/>
      <c r="F10" s="259"/>
      <c r="G10" s="259"/>
      <c r="H10" s="259" t="s">
        <v>286</v>
      </c>
      <c r="I10" s="259"/>
      <c r="J10" s="259" t="s">
        <v>286</v>
      </c>
      <c r="K10" s="260"/>
    </row>
    <row r="11" spans="1:13" ht="30.75" customHeight="1">
      <c r="A11" s="1238"/>
      <c r="B11" s="437" t="str">
        <f>VLOOKUP(C28,'Camry ACV 40'!$B$6:$E$15,2,0)</f>
        <v>Air Cleaner Filter</v>
      </c>
      <c r="C11" s="258">
        <f>VLOOKUP(C28,'Camry ACV 40'!$B$6:$E$15,3,0)</f>
        <v>1</v>
      </c>
      <c r="D11" s="481">
        <f>VLOOKUP(C28,'Camry ACV 40'!$B$6:$E$15,4,0)</f>
        <v>1466</v>
      </c>
      <c r="E11" s="259"/>
      <c r="F11" s="259"/>
      <c r="G11" s="259" t="s">
        <v>286</v>
      </c>
      <c r="H11" s="259" t="s">
        <v>286</v>
      </c>
      <c r="I11" s="259"/>
      <c r="J11" s="259" t="s">
        <v>286</v>
      </c>
      <c r="K11" s="260" t="s">
        <v>286</v>
      </c>
    </row>
    <row r="12" spans="1:13" ht="30.75" customHeight="1">
      <c r="A12" s="1238"/>
      <c r="B12" s="437" t="str">
        <f>VLOOKUP(C29,'Camry ACV 40'!$B$6:$E$15,2,0)</f>
        <v>Super Long Life Coolant</v>
      </c>
      <c r="C12" s="258">
        <f>VLOOKUP(C29,'Camry ACV 40'!$B$6:$E$15,3,0)</f>
        <v>6.2</v>
      </c>
      <c r="D12" s="481">
        <f>VLOOKUP(C29,'Camry ACV 40'!$B$6:$E$15,4,0)</f>
        <v>301</v>
      </c>
      <c r="E12" s="259"/>
      <c r="F12" s="259"/>
      <c r="G12" s="259"/>
      <c r="H12" s="259"/>
      <c r="I12" s="259"/>
      <c r="J12" s="259" t="s">
        <v>286</v>
      </c>
      <c r="K12" s="260"/>
    </row>
    <row r="13" spans="1:13" ht="30.75" customHeight="1">
      <c r="A13" s="1238"/>
      <c r="B13" s="437" t="str">
        <f>VLOOKUP(C30,'Camry ACV 40'!$B$6:$E$15,2,0)</f>
        <v>Brake Fluid (250 ml)</v>
      </c>
      <c r="C13" s="258">
        <f>VLOOKUP(C30,'Camry ACV 40'!$B$6:$E$15,3,0)</f>
        <v>1</v>
      </c>
      <c r="D13" s="481">
        <f>VLOOKUP(C30,'Camry ACV 40'!$B$6:$E$15,4,0)</f>
        <v>172.5</v>
      </c>
      <c r="E13" s="259"/>
      <c r="F13" s="259"/>
      <c r="G13" s="259" t="s">
        <v>286</v>
      </c>
      <c r="H13" s="259" t="s">
        <v>286</v>
      </c>
      <c r="I13" s="259"/>
      <c r="J13" s="259" t="s">
        <v>286</v>
      </c>
      <c r="K13" s="260" t="s">
        <v>286</v>
      </c>
    </row>
    <row r="14" spans="1:13" ht="30.75" customHeight="1">
      <c r="A14" s="1238"/>
      <c r="B14" s="437" t="str">
        <f>VLOOKUP(C31,'Camry ACV 40'!$B$6:$E$15,2,0)</f>
        <v>Air Conditioning Filter</v>
      </c>
      <c r="C14" s="258">
        <f>VLOOKUP(C31,'Camry ACV 40'!$B$6:$E$15,3,0)</f>
        <v>1</v>
      </c>
      <c r="D14" s="481">
        <f>VLOOKUP(C31,'Camry ACV 40'!$B$6:$E$15,4,0)</f>
        <v>3721</v>
      </c>
      <c r="E14" s="259"/>
      <c r="F14" s="259" t="s">
        <v>286</v>
      </c>
      <c r="G14" s="259" t="s">
        <v>286</v>
      </c>
      <c r="H14" s="259" t="s">
        <v>286</v>
      </c>
      <c r="I14" s="259" t="s">
        <v>286</v>
      </c>
      <c r="J14" s="259" t="s">
        <v>286</v>
      </c>
      <c r="K14" s="260" t="s">
        <v>286</v>
      </c>
    </row>
    <row r="15" spans="1:13" ht="30.75" customHeight="1">
      <c r="A15" s="1238"/>
      <c r="B15" s="437" t="str">
        <f>VLOOKUP(C32,'Camry ACV 40'!$B$6:$E$15,2,0)</f>
        <v>Windshield Washer Fluid (75 ml)</v>
      </c>
      <c r="C15" s="258">
        <f>VLOOKUP(C32,'Camry ACV 40'!$B$6:$E$15,3,0)</f>
        <v>2</v>
      </c>
      <c r="D15" s="481">
        <f>VLOOKUP(C32,'Camry ACV 40'!$B$6:$E$15,4,0)</f>
        <v>35.5</v>
      </c>
      <c r="E15" s="259" t="s">
        <v>286</v>
      </c>
      <c r="F15" s="259" t="s">
        <v>286</v>
      </c>
      <c r="G15" s="259" t="s">
        <v>286</v>
      </c>
      <c r="H15" s="259" t="s">
        <v>286</v>
      </c>
      <c r="I15" s="259" t="s">
        <v>286</v>
      </c>
      <c r="J15" s="259" t="s">
        <v>286</v>
      </c>
      <c r="K15" s="260" t="s">
        <v>286</v>
      </c>
    </row>
    <row r="16" spans="1:13" ht="30.75" customHeight="1">
      <c r="A16" s="1238"/>
      <c r="B16" s="270" t="s">
        <v>289</v>
      </c>
      <c r="C16" s="1447" t="s">
        <v>290</v>
      </c>
      <c r="D16" s="1447"/>
      <c r="E16" s="457">
        <f>HLOOKUP(E5,'Camry ACV 40'!F4:F18,14,0)</f>
        <v>2153.5</v>
      </c>
      <c r="F16" s="457">
        <f>HLOOKUP(F5,'Camry ACV 40'!G4:G18,14,0)</f>
        <v>5874.5</v>
      </c>
      <c r="G16" s="457">
        <f>HLOOKUP(G5,'Camry ACV 40'!H4:H18,14,0)</f>
        <v>7513</v>
      </c>
      <c r="H16" s="457">
        <f>HLOOKUP(H5,'Camry ACV 40'!I4:I18,14,0)</f>
        <v>15788</v>
      </c>
      <c r="I16" s="457">
        <f>HLOOKUP(I5,'Camry ACV 40'!J4:J18,14,0)</f>
        <v>11492.5</v>
      </c>
      <c r="J16" s="457">
        <f>HLOOKUP(J5,'Camry ACV 40'!K4:K18,14,0)</f>
        <v>17654.2</v>
      </c>
      <c r="K16" s="458">
        <f>HLOOKUP(K5,'Camry ACV 40'!L4:L18,14,0)</f>
        <v>13131</v>
      </c>
    </row>
    <row r="17" spans="1:11" ht="30.75" customHeight="1">
      <c r="A17" s="1238"/>
      <c r="B17" s="1246" t="s">
        <v>544</v>
      </c>
      <c r="C17" s="1447" t="s">
        <v>150</v>
      </c>
      <c r="D17" s="1447"/>
      <c r="E17" s="457">
        <f>HLOOKUP(E5,'Camry ACV 40'!F4:F18,15,0)</f>
        <v>3221.3999999999996</v>
      </c>
      <c r="F17" s="457">
        <f>HLOOKUP(F5,'Camry ACV 40'!G4:G18,15,0)</f>
        <v>3221.3999999999996</v>
      </c>
      <c r="G17" s="457">
        <f>HLOOKUP(G5,'Camry ACV 40'!H4:H18,15,0)</f>
        <v>3486.8999999999996</v>
      </c>
      <c r="H17" s="457">
        <f>HLOOKUP(H5,'Camry ACV 40'!I4:I18,15,0)</f>
        <v>3486.8999999999996</v>
      </c>
      <c r="I17" s="457">
        <f>HLOOKUP(I5,'Camry ACV 40'!J4:J18,15,0)</f>
        <v>3221.3999999999996</v>
      </c>
      <c r="J17" s="457">
        <f>HLOOKUP(J5,'Camry ACV 40'!K4:K18,15,0)</f>
        <v>3486.8999999999996</v>
      </c>
      <c r="K17" s="458">
        <f>HLOOKUP(K5,'Camry ACV 40'!L4:L18,15,0)</f>
        <v>3486.8999999999996</v>
      </c>
    </row>
    <row r="18" spans="1:11" ht="30.75" customHeight="1">
      <c r="A18" s="1238"/>
      <c r="B18" s="1247"/>
      <c r="C18" s="1448" t="s">
        <v>30</v>
      </c>
      <c r="D18" s="1448"/>
      <c r="E18" s="451">
        <f t="shared" ref="E18:K18" si="0">E16+E17</f>
        <v>5374.9</v>
      </c>
      <c r="F18" s="451">
        <f t="shared" si="0"/>
        <v>9095.9</v>
      </c>
      <c r="G18" s="451">
        <f t="shared" si="0"/>
        <v>10999.9</v>
      </c>
      <c r="H18" s="451">
        <f t="shared" si="0"/>
        <v>19274.900000000001</v>
      </c>
      <c r="I18" s="451">
        <f t="shared" si="0"/>
        <v>14713.9</v>
      </c>
      <c r="J18" s="451">
        <f t="shared" si="0"/>
        <v>21141.1</v>
      </c>
      <c r="K18" s="452">
        <f t="shared" si="0"/>
        <v>16617.900000000001</v>
      </c>
    </row>
    <row r="19" spans="1:11" ht="15" customHeight="1">
      <c r="A19" s="1238"/>
      <c r="B19" s="269" t="str">
        <f>MRP!A162</f>
        <v>Price applicable from 1st Oct 2019 [All prices are inclusive of Tax]</v>
      </c>
      <c r="F19" s="251"/>
      <c r="G19" s="251"/>
      <c r="H19" s="251"/>
      <c r="I19" s="1442" t="s">
        <v>291</v>
      </c>
      <c r="J19" s="1442"/>
      <c r="K19" s="1442"/>
    </row>
    <row r="20" spans="1:11">
      <c r="A20" s="1238"/>
      <c r="J20" s="1256" t="str">
        <f>B4</f>
        <v>Camry ACV40</v>
      </c>
      <c r="K20" s="1256"/>
    </row>
    <row r="21" spans="1:11">
      <c r="B21" s="267">
        <f>ROUND(B22,2)</f>
        <v>0.76</v>
      </c>
      <c r="D21" s="253">
        <v>672.5</v>
      </c>
    </row>
    <row r="22" spans="1:11">
      <c r="B22" s="267">
        <f>((E18*5)+(F18*3)+(G18*2))/100000</f>
        <v>0.76161999999999996</v>
      </c>
    </row>
    <row r="23" spans="1:11">
      <c r="C23" s="268" t="s">
        <v>163</v>
      </c>
    </row>
    <row r="24" spans="1:11" ht="18">
      <c r="C24" s="513" t="s">
        <v>446</v>
      </c>
      <c r="D24" s="514" t="s">
        <v>16</v>
      </c>
    </row>
    <row r="25" spans="1:11">
      <c r="C25" s="268" t="s">
        <v>165</v>
      </c>
    </row>
    <row r="26" spans="1:11" ht="18">
      <c r="B26" s="1380"/>
      <c r="C26" s="9" t="s">
        <v>206</v>
      </c>
      <c r="D26" s="1" t="s">
        <v>8</v>
      </c>
    </row>
    <row r="27" spans="1:11">
      <c r="B27" s="1380"/>
      <c r="C27" s="268" t="s">
        <v>188</v>
      </c>
    </row>
    <row r="28" spans="1:11">
      <c r="B28" s="1380"/>
      <c r="C28" s="268" t="s">
        <v>176</v>
      </c>
    </row>
    <row r="29" spans="1:11">
      <c r="C29" s="268" t="s">
        <v>168</v>
      </c>
    </row>
    <row r="30" spans="1:11">
      <c r="C30" s="268" t="s">
        <v>169</v>
      </c>
    </row>
    <row r="31" spans="1:11">
      <c r="C31" s="268" t="s">
        <v>456</v>
      </c>
    </row>
    <row r="32" spans="1:11">
      <c r="C32" s="268" t="s">
        <v>170</v>
      </c>
    </row>
  </sheetData>
  <mergeCells count="12">
    <mergeCell ref="B26:B28"/>
    <mergeCell ref="B1:L1"/>
    <mergeCell ref="A2:A20"/>
    <mergeCell ref="B17:B18"/>
    <mergeCell ref="I19:K19"/>
    <mergeCell ref="C4:C5"/>
    <mergeCell ref="D4:D5"/>
    <mergeCell ref="E4:K4"/>
    <mergeCell ref="C16:D16"/>
    <mergeCell ref="C17:D17"/>
    <mergeCell ref="C18:D18"/>
    <mergeCell ref="J20:K20"/>
  </mergeCells>
  <conditionalFormatting sqref="B1">
    <cfRule type="cellIs" dxfId="119" priority="4" operator="equal">
      <formula>$K$1</formula>
    </cfRule>
    <cfRule type="containsText" dxfId="118" priority="5" operator="containsText" text="A">
      <formula>NOT(ISERROR(SEARCH("A",B1)))</formula>
    </cfRule>
    <cfRule type="cellIs" dxfId="117" priority="6" operator="equal">
      <formula>$K$1</formula>
    </cfRule>
    <cfRule type="containsText" dxfId="116" priority="7" operator="containsText" text="A">
      <formula>NOT(ISERROR(SEARCH("A",B1)))</formula>
    </cfRule>
    <cfRule type="containsText" dxfId="115" priority="8" operator="containsText" text="A+">
      <formula>NOT(ISERROR(SEARCH("A+",B1)))</formula>
    </cfRule>
    <cfRule type="containsText" dxfId="114" priority="9" operator="containsText" text="A+">
      <formula>NOT(ISERROR(SEARCH("A+",B1)))</formula>
    </cfRule>
  </conditionalFormatting>
  <conditionalFormatting sqref="B1">
    <cfRule type="containsText" dxfId="113" priority="1" operator="containsText" text="A+">
      <formula>NOT(ISERROR(SEARCH("A+",B1)))</formula>
    </cfRule>
    <cfRule type="containsText" dxfId="112" priority="2" operator="containsText" text="A">
      <formula>NOT(ISERROR(SEARCH("A",B1)))</formula>
    </cfRule>
    <cfRule type="containsText" dxfId="111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84" orientation="landscape" r:id="rId1"/>
  <rowBreaks count="1" manualBreakCount="1">
    <brk id="19" max="16383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U39"/>
  <sheetViews>
    <sheetView showGridLines="0" zoomScale="70" workbookViewId="0">
      <pane xSplit="5" ySplit="5" topLeftCell="F6" activePane="bottomRight" state="frozen"/>
      <selection activeCell="C4" sqref="C4"/>
      <selection pane="topRight" activeCell="C4" sqref="C4"/>
      <selection pane="bottomLeft" activeCell="C4" sqref="C4"/>
      <selection pane="bottomRight" activeCell="E8" sqref="E8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5" width="15.7109375" style="5" customWidth="1"/>
    <col min="6" max="6" width="14.85546875" style="5" customWidth="1"/>
    <col min="7" max="13" width="15.7109375" style="5" customWidth="1"/>
    <col min="14" max="16" width="12.5703125" style="5" customWidth="1"/>
    <col min="17" max="16384" width="9.140625" style="5"/>
  </cols>
  <sheetData>
    <row r="1" spans="1:47" ht="39.950000000000003" customHeight="1">
      <c r="A1" s="1352" t="s">
        <v>258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  <c r="M1" s="1352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869"/>
      <c r="G3" s="1455" t="s">
        <v>268</v>
      </c>
      <c r="H3" s="1409"/>
      <c r="I3" s="1409"/>
      <c r="J3" s="1409"/>
      <c r="K3" s="1409"/>
      <c r="L3" s="1409"/>
      <c r="M3" s="1409"/>
    </row>
    <row r="4" spans="1:47" ht="39.950000000000003" customHeight="1">
      <c r="A4" s="1351"/>
      <c r="B4" s="1351"/>
      <c r="C4" s="1351"/>
      <c r="D4" s="1363"/>
      <c r="E4" s="1363"/>
      <c r="F4" s="899">
        <v>1000</v>
      </c>
      <c r="G4" s="256">
        <v>10000</v>
      </c>
      <c r="H4" s="256">
        <v>20000</v>
      </c>
      <c r="I4" s="256">
        <v>30000</v>
      </c>
      <c r="J4" s="256">
        <v>40000</v>
      </c>
      <c r="K4" s="256">
        <v>50000</v>
      </c>
      <c r="L4" s="256">
        <v>60000</v>
      </c>
      <c r="M4" s="256">
        <v>70000</v>
      </c>
      <c r="N4" s="256">
        <v>80000</v>
      </c>
      <c r="O4" s="256">
        <v>90000</v>
      </c>
      <c r="P4" s="256">
        <v>100000</v>
      </c>
    </row>
    <row r="5" spans="1:47" ht="20.100000000000001" customHeight="1">
      <c r="B5" s="7"/>
      <c r="C5" s="7"/>
      <c r="D5" s="7"/>
      <c r="E5" s="7"/>
      <c r="F5" s="7"/>
      <c r="G5" s="36">
        <v>30000</v>
      </c>
      <c r="H5" s="36"/>
      <c r="I5" s="36">
        <v>40000</v>
      </c>
      <c r="J5" s="36">
        <v>80000</v>
      </c>
      <c r="K5" s="36">
        <v>100000</v>
      </c>
      <c r="L5" s="36">
        <v>160000</v>
      </c>
      <c r="M5" s="36">
        <v>200000</v>
      </c>
    </row>
    <row r="6" spans="1:47" ht="30" customHeight="1">
      <c r="A6" s="3">
        <v>1</v>
      </c>
      <c r="B6" s="28" t="s">
        <v>163</v>
      </c>
      <c r="C6" s="1" t="s">
        <v>632</v>
      </c>
      <c r="D6" s="11">
        <v>4.4000000000000004</v>
      </c>
      <c r="E6" s="25">
        <f>VLOOKUP(B6,MRP!$A:$B,2,0)</f>
        <v>325</v>
      </c>
      <c r="F6" s="136"/>
      <c r="G6" s="136">
        <f t="shared" ref="G6:P6" si="0">+$E$6*$D$6</f>
        <v>1430.0000000000002</v>
      </c>
      <c r="H6" s="136">
        <f>+$E$6*$D$6</f>
        <v>1430.0000000000002</v>
      </c>
      <c r="I6" s="136">
        <f t="shared" si="0"/>
        <v>1430.0000000000002</v>
      </c>
      <c r="J6" s="136">
        <f t="shared" si="0"/>
        <v>1430.0000000000002</v>
      </c>
      <c r="K6" s="136">
        <f t="shared" si="0"/>
        <v>1430.0000000000002</v>
      </c>
      <c r="L6" s="136">
        <f t="shared" si="0"/>
        <v>1430.0000000000002</v>
      </c>
      <c r="M6" s="136">
        <f t="shared" si="0"/>
        <v>1430.0000000000002</v>
      </c>
      <c r="N6" s="136">
        <f t="shared" si="0"/>
        <v>1430.0000000000002</v>
      </c>
      <c r="O6" s="136">
        <f t="shared" si="0"/>
        <v>1430.0000000000002</v>
      </c>
      <c r="P6" s="136">
        <f t="shared" si="0"/>
        <v>1430.0000000000002</v>
      </c>
    </row>
    <row r="7" spans="1:47" ht="30" customHeight="1">
      <c r="A7" s="3">
        <v>2</v>
      </c>
      <c r="B7" s="9" t="s">
        <v>446</v>
      </c>
      <c r="C7" s="1" t="s">
        <v>16</v>
      </c>
      <c r="D7" s="11">
        <v>1</v>
      </c>
      <c r="E7" s="25">
        <f>VLOOKUP(B7,MRP!$A:$B,2,0)</f>
        <v>627</v>
      </c>
      <c r="F7" s="136"/>
      <c r="G7" s="136">
        <f t="shared" ref="G7:P7" si="1">+$E$7*$D$7</f>
        <v>627</v>
      </c>
      <c r="H7" s="136">
        <f>+$E$7*$D$7</f>
        <v>627</v>
      </c>
      <c r="I7" s="136">
        <f t="shared" si="1"/>
        <v>627</v>
      </c>
      <c r="J7" s="136">
        <f t="shared" si="1"/>
        <v>627</v>
      </c>
      <c r="K7" s="136">
        <f t="shared" si="1"/>
        <v>627</v>
      </c>
      <c r="L7" s="136">
        <f t="shared" si="1"/>
        <v>627</v>
      </c>
      <c r="M7" s="136">
        <f t="shared" si="1"/>
        <v>627</v>
      </c>
      <c r="N7" s="136">
        <f t="shared" si="1"/>
        <v>627</v>
      </c>
      <c r="O7" s="136">
        <f t="shared" si="1"/>
        <v>627</v>
      </c>
      <c r="P7" s="136">
        <f t="shared" si="1"/>
        <v>627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9" t="s">
        <v>263</v>
      </c>
      <c r="C8" s="1" t="s">
        <v>18</v>
      </c>
      <c r="D8" s="11">
        <v>1</v>
      </c>
      <c r="E8" s="25">
        <f>VLOOKUP(B8,MRP!$A:$B,2,0)</f>
        <v>63</v>
      </c>
      <c r="F8" s="136"/>
      <c r="G8" s="136">
        <f t="shared" ref="G8:P8" si="2">+$E$8*$D$8</f>
        <v>63</v>
      </c>
      <c r="H8" s="136">
        <f t="shared" si="2"/>
        <v>63</v>
      </c>
      <c r="I8" s="136">
        <f t="shared" si="2"/>
        <v>63</v>
      </c>
      <c r="J8" s="136">
        <f t="shared" si="2"/>
        <v>63</v>
      </c>
      <c r="K8" s="136">
        <f t="shared" si="2"/>
        <v>63</v>
      </c>
      <c r="L8" s="136">
        <f t="shared" si="2"/>
        <v>63</v>
      </c>
      <c r="M8" s="136">
        <f t="shared" si="2"/>
        <v>63</v>
      </c>
      <c r="N8" s="136">
        <f t="shared" si="2"/>
        <v>63</v>
      </c>
      <c r="O8" s="136">
        <f t="shared" si="2"/>
        <v>63</v>
      </c>
      <c r="P8" s="136">
        <f t="shared" si="2"/>
        <v>63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9" t="s">
        <v>214</v>
      </c>
      <c r="C9" s="1" t="s">
        <v>8</v>
      </c>
      <c r="D9" s="11">
        <v>4</v>
      </c>
      <c r="E9" s="25">
        <f>VLOOKUP(B9,MRP!$A:$B,2,0)</f>
        <v>1469.5</v>
      </c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>
        <f>+$E$9*$D$9</f>
        <v>5878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9" t="s">
        <v>581</v>
      </c>
      <c r="C10" s="1" t="s">
        <v>592</v>
      </c>
      <c r="D10" s="11">
        <v>1</v>
      </c>
      <c r="E10" s="25">
        <f>VLOOKUP(B10,MRP!$A:$B,2,0)</f>
        <v>18062.5</v>
      </c>
      <c r="F10" s="136"/>
      <c r="G10" s="136"/>
      <c r="H10" s="136"/>
      <c r="I10" s="136"/>
      <c r="J10" s="136"/>
      <c r="K10" s="136"/>
      <c r="L10" s="136"/>
      <c r="M10" s="136"/>
      <c r="N10" s="136">
        <f>$D$10*$E$10</f>
        <v>18062.5</v>
      </c>
      <c r="O10" s="136"/>
      <c r="P10" s="136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9" t="s">
        <v>215</v>
      </c>
      <c r="C11" s="1" t="s">
        <v>12</v>
      </c>
      <c r="D11" s="11">
        <v>1</v>
      </c>
      <c r="E11" s="25">
        <f>VLOOKUP(B11,MRP!$A:$B,2,0)</f>
        <v>1466</v>
      </c>
      <c r="F11" s="136"/>
      <c r="G11" s="136"/>
      <c r="H11" s="136"/>
      <c r="I11" s="136"/>
      <c r="J11" s="136">
        <f>+$E$11*$D$11</f>
        <v>1466</v>
      </c>
      <c r="K11" s="136"/>
      <c r="L11" s="136"/>
      <c r="M11" s="136"/>
      <c r="N11" s="136">
        <f>+$E$11*$D$11</f>
        <v>1466</v>
      </c>
      <c r="O11" s="136"/>
      <c r="P11" s="136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0" customHeight="1">
      <c r="A12" s="3">
        <v>7</v>
      </c>
      <c r="B12" s="9" t="s">
        <v>168</v>
      </c>
      <c r="C12" s="1" t="s">
        <v>47</v>
      </c>
      <c r="D12" s="11">
        <v>7.2</v>
      </c>
      <c r="E12" s="25">
        <f>VLOOKUP(B12,MRP!$A:$B,2,0)</f>
        <v>301</v>
      </c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ht="30" customHeight="1">
      <c r="A13" s="3">
        <v>8</v>
      </c>
      <c r="B13" s="9" t="s">
        <v>169</v>
      </c>
      <c r="C13" s="1" t="s">
        <v>25</v>
      </c>
      <c r="D13" s="11">
        <v>2</v>
      </c>
      <c r="E13" s="25">
        <f>VLOOKUP(B13,MRP!$A:$B,2,0)</f>
        <v>172.5</v>
      </c>
      <c r="F13" s="136"/>
      <c r="G13" s="136"/>
      <c r="H13" s="136"/>
      <c r="I13" s="136"/>
      <c r="J13" s="136">
        <f>+$E$13*$D$13</f>
        <v>345</v>
      </c>
      <c r="K13" s="136"/>
      <c r="L13" s="136"/>
      <c r="M13" s="136"/>
      <c r="N13" s="136">
        <f>+$E$13*$D$13</f>
        <v>345</v>
      </c>
      <c r="O13" s="136"/>
      <c r="P13" s="136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1:47" ht="30" customHeight="1">
      <c r="A14" s="3">
        <v>9</v>
      </c>
      <c r="B14" s="9" t="s">
        <v>254</v>
      </c>
      <c r="C14" s="1" t="s">
        <v>17</v>
      </c>
      <c r="D14" s="11">
        <v>1</v>
      </c>
      <c r="E14" s="25">
        <f>VLOOKUP(B14,MRP!$A:$B,2,0)</f>
        <v>3734</v>
      </c>
      <c r="F14" s="136"/>
      <c r="G14" s="136"/>
      <c r="H14" s="136">
        <f t="shared" ref="H14:P14" si="3">+$E$14*$D$14</f>
        <v>3734</v>
      </c>
      <c r="I14" s="136"/>
      <c r="J14" s="136">
        <f t="shared" si="3"/>
        <v>3734</v>
      </c>
      <c r="K14" s="136"/>
      <c r="L14" s="136">
        <f t="shared" si="3"/>
        <v>3734</v>
      </c>
      <c r="M14" s="136"/>
      <c r="N14" s="136">
        <f t="shared" si="3"/>
        <v>3734</v>
      </c>
      <c r="O14" s="136"/>
      <c r="P14" s="136">
        <f t="shared" si="3"/>
        <v>3734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30" customHeight="1">
      <c r="B15" s="13"/>
      <c r="C15" s="6"/>
      <c r="D15" s="17"/>
      <c r="E15" s="23"/>
      <c r="F15" s="23"/>
      <c r="G15" s="142"/>
      <c r="H15" s="142"/>
      <c r="I15" s="142"/>
      <c r="J15" s="142"/>
      <c r="K15" s="142"/>
      <c r="L15" s="142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s="7" customFormat="1" ht="30" customHeight="1">
      <c r="A16" s="1367" t="s">
        <v>529</v>
      </c>
      <c r="B16" s="1368"/>
      <c r="C16" s="1368"/>
      <c r="D16" s="1351" t="s">
        <v>29</v>
      </c>
      <c r="E16" s="1351"/>
      <c r="F16" s="879" t="s">
        <v>225</v>
      </c>
      <c r="G16" s="43">
        <f>+SUM(G6:G14)</f>
        <v>2120</v>
      </c>
      <c r="H16" s="43">
        <f>+SUM(H6:H14)</f>
        <v>5854</v>
      </c>
      <c r="I16" s="43">
        <f>+SUM(I6:I14)</f>
        <v>2120</v>
      </c>
      <c r="J16" s="43">
        <f t="shared" ref="J16:P16" si="4">+SUM(J6:J14)</f>
        <v>7665</v>
      </c>
      <c r="K16" s="43">
        <f t="shared" si="4"/>
        <v>2120</v>
      </c>
      <c r="L16" s="43">
        <f t="shared" si="4"/>
        <v>5854</v>
      </c>
      <c r="M16" s="43">
        <f t="shared" si="4"/>
        <v>2120</v>
      </c>
      <c r="N16" s="43">
        <f t="shared" si="4"/>
        <v>25727.5</v>
      </c>
      <c r="O16" s="43">
        <f t="shared" si="4"/>
        <v>2120</v>
      </c>
      <c r="P16" s="43">
        <f t="shared" si="4"/>
        <v>11732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</row>
    <row r="17" spans="1:47" s="7" customFormat="1" ht="30" customHeight="1">
      <c r="A17" s="1368"/>
      <c r="B17" s="1368"/>
      <c r="C17" s="1368"/>
      <c r="D17" s="1351" t="s">
        <v>28</v>
      </c>
      <c r="E17" s="1351"/>
      <c r="F17" s="880" t="s">
        <v>572</v>
      </c>
      <c r="G17" s="880" t="s">
        <v>572</v>
      </c>
      <c r="H17" s="880" t="s">
        <v>572</v>
      </c>
      <c r="I17" s="43">
        <f>'PM &amp; GR Charge'!C69</f>
        <v>3221.3999999999996</v>
      </c>
      <c r="J17" s="43">
        <f>'PM &amp; GR Charge'!D69</f>
        <v>3486.8999999999996</v>
      </c>
      <c r="K17" s="43">
        <f>I17</f>
        <v>3221.3999999999996</v>
      </c>
      <c r="L17" s="43">
        <f>I17</f>
        <v>3221.3999999999996</v>
      </c>
      <c r="M17" s="43">
        <f>I17</f>
        <v>3221.3999999999996</v>
      </c>
      <c r="N17" s="8">
        <f>J17</f>
        <v>3486.8999999999996</v>
      </c>
      <c r="O17" s="8">
        <f>I17</f>
        <v>3221.3999999999996</v>
      </c>
      <c r="P17" s="8">
        <f>I17</f>
        <v>3221.3999999999996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s="7" customFormat="1" ht="30" customHeight="1">
      <c r="A18" s="1368"/>
      <c r="B18" s="1368"/>
      <c r="C18" s="1368"/>
      <c r="D18" s="1351" t="s">
        <v>30</v>
      </c>
      <c r="E18" s="1351"/>
      <c r="F18" s="879" t="s">
        <v>225</v>
      </c>
      <c r="G18" s="43">
        <f>G16</f>
        <v>2120</v>
      </c>
      <c r="H18" s="43">
        <f>H16</f>
        <v>5854</v>
      </c>
      <c r="I18" s="43">
        <f t="shared" ref="I18:P18" si="5">I17+I16</f>
        <v>5341.4</v>
      </c>
      <c r="J18" s="43">
        <f t="shared" si="5"/>
        <v>11151.9</v>
      </c>
      <c r="K18" s="43">
        <f t="shared" si="5"/>
        <v>5341.4</v>
      </c>
      <c r="L18" s="43">
        <f t="shared" si="5"/>
        <v>9075.4</v>
      </c>
      <c r="M18" s="43">
        <f t="shared" si="5"/>
        <v>5341.4</v>
      </c>
      <c r="N18" s="43">
        <f t="shared" si="5"/>
        <v>29214.400000000001</v>
      </c>
      <c r="O18" s="43">
        <f t="shared" si="5"/>
        <v>5341.4</v>
      </c>
      <c r="P18" s="43">
        <f t="shared" si="5"/>
        <v>14953.4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>
      <c r="D19" s="18"/>
      <c r="E19" s="18"/>
      <c r="F19" s="18"/>
      <c r="G19" s="20"/>
      <c r="H19" s="20"/>
      <c r="I19" s="20"/>
      <c r="J19" s="20"/>
      <c r="K19" s="20"/>
      <c r="L19" s="20"/>
      <c r="M19" s="24"/>
      <c r="N19" s="24"/>
      <c r="O19" s="24"/>
      <c r="P19" s="552">
        <f>SUM(F18:P18)/P4</f>
        <v>0.93734699999999982</v>
      </c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</row>
    <row r="20" spans="1:47">
      <c r="G20" s="20"/>
      <c r="H20" s="20"/>
      <c r="I20" s="20"/>
      <c r="J20" s="20"/>
      <c r="K20" s="20"/>
      <c r="L20" s="20"/>
      <c r="M20" s="20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7:47"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7:47"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7:47"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7:47"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7:47"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7:47"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7:47"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</sheetData>
  <mergeCells count="11">
    <mergeCell ref="D16:E16"/>
    <mergeCell ref="D17:E17"/>
    <mergeCell ref="D18:E18"/>
    <mergeCell ref="A16:C18"/>
    <mergeCell ref="A1:M1"/>
    <mergeCell ref="A3:A4"/>
    <mergeCell ref="B3:B4"/>
    <mergeCell ref="C3:C4"/>
    <mergeCell ref="D3:D4"/>
    <mergeCell ref="E3:E4"/>
    <mergeCell ref="G3:M3"/>
  </mergeCells>
  <printOptions horizontalCentered="1"/>
  <pageMargins left="0" right="0" top="1.4" bottom="0.48" header="0.5" footer="0.5"/>
  <pageSetup paperSize="9" scale="72" orientation="landscape" horizontalDpi="12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U40"/>
  <sheetViews>
    <sheetView showGridLines="0" zoomScale="70" workbookViewId="0">
      <pane xSplit="5" ySplit="5" topLeftCell="F6" activePane="bottomRight" state="frozen"/>
      <selection activeCell="C11" sqref="C11"/>
      <selection pane="topRight" activeCell="C11" sqref="C11"/>
      <selection pane="bottomLeft" activeCell="C11" sqref="C11"/>
      <selection pane="bottomRight" activeCell="K10" sqref="K10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2" width="15.7109375" style="5" customWidth="1"/>
    <col min="13" max="13" width="14" style="5" bestFit="1" customWidth="1"/>
    <col min="14" max="14" width="10" style="5" bestFit="1" customWidth="1"/>
    <col min="15" max="16384" width="9.140625" style="5"/>
  </cols>
  <sheetData>
    <row r="1" spans="1:47" s="209" customFormat="1" ht="39.950000000000003" customHeight="1">
      <c r="A1" s="1352" t="s">
        <v>257</v>
      </c>
      <c r="B1" s="1352"/>
      <c r="C1" s="1352"/>
      <c r="D1" s="1352"/>
      <c r="E1" s="1352"/>
      <c r="F1" s="1352"/>
      <c r="G1" s="1352"/>
      <c r="H1" s="1352"/>
      <c r="I1" s="1352"/>
      <c r="J1" s="1352"/>
      <c r="K1" s="1352"/>
      <c r="L1" s="1352"/>
    </row>
    <row r="3" spans="1:47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09" t="s">
        <v>268</v>
      </c>
      <c r="G3" s="1409"/>
      <c r="H3" s="1409"/>
      <c r="I3" s="1409"/>
      <c r="J3" s="1409"/>
      <c r="K3" s="1409"/>
      <c r="L3" s="1409"/>
    </row>
    <row r="4" spans="1:47">
      <c r="A4" s="1351"/>
      <c r="B4" s="1351"/>
      <c r="C4" s="1351"/>
      <c r="D4" s="1363"/>
      <c r="E4" s="1363"/>
      <c r="F4" s="256" t="s">
        <v>284</v>
      </c>
      <c r="G4" s="256" t="s">
        <v>294</v>
      </c>
      <c r="H4" s="256" t="s">
        <v>274</v>
      </c>
      <c r="I4" s="256" t="s">
        <v>275</v>
      </c>
      <c r="J4" s="256" t="s">
        <v>297</v>
      </c>
      <c r="K4" s="256" t="s">
        <v>277</v>
      </c>
      <c r="L4" s="261" t="s">
        <v>296</v>
      </c>
    </row>
    <row r="5" spans="1:47">
      <c r="B5" s="7"/>
      <c r="C5" s="7"/>
      <c r="D5" s="7"/>
      <c r="E5" s="7"/>
      <c r="F5" s="36">
        <v>30000</v>
      </c>
      <c r="G5" s="36"/>
      <c r="H5" s="36">
        <v>40000</v>
      </c>
      <c r="I5" s="36">
        <v>80000</v>
      </c>
      <c r="J5" s="36">
        <v>100000</v>
      </c>
      <c r="K5" s="36">
        <v>160000</v>
      </c>
      <c r="L5" s="36">
        <v>200000</v>
      </c>
    </row>
    <row r="6" spans="1:47" ht="30" customHeight="1">
      <c r="A6" s="3">
        <v>1</v>
      </c>
      <c r="B6" s="28" t="s">
        <v>163</v>
      </c>
      <c r="C6" s="1" t="s">
        <v>23</v>
      </c>
      <c r="D6" s="11">
        <v>4.4000000000000004</v>
      </c>
      <c r="E6" s="25">
        <f>VLOOKUP(B6,MRP!$A:$B,2,0)</f>
        <v>325</v>
      </c>
      <c r="F6" s="16">
        <f t="shared" ref="F6:L6" si="0">+$E$6*$D$6</f>
        <v>1430.0000000000002</v>
      </c>
      <c r="G6" s="16">
        <f>+$E$6*$D$6</f>
        <v>1430.0000000000002</v>
      </c>
      <c r="H6" s="16">
        <f t="shared" si="0"/>
        <v>1430.0000000000002</v>
      </c>
      <c r="I6" s="16">
        <f t="shared" si="0"/>
        <v>1430.0000000000002</v>
      </c>
      <c r="J6" s="16">
        <f t="shared" si="0"/>
        <v>1430.0000000000002</v>
      </c>
      <c r="K6" s="16">
        <f t="shared" si="0"/>
        <v>1430.0000000000002</v>
      </c>
      <c r="L6" s="16">
        <f t="shared" si="0"/>
        <v>1430.0000000000002</v>
      </c>
      <c r="N6" s="153"/>
    </row>
    <row r="7" spans="1:47" ht="30" customHeight="1">
      <c r="A7" s="3">
        <v>2</v>
      </c>
      <c r="B7" s="9" t="s">
        <v>446</v>
      </c>
      <c r="C7" s="1" t="s">
        <v>16</v>
      </c>
      <c r="D7" s="11">
        <v>1</v>
      </c>
      <c r="E7" s="25">
        <f>VLOOKUP(B7,MRP!$A:$B,2,0)</f>
        <v>627</v>
      </c>
      <c r="F7" s="136">
        <f t="shared" ref="F7:L7" si="1">+$E$7*$D$7</f>
        <v>627</v>
      </c>
      <c r="G7" s="136">
        <f>+$E$7*$D$7</f>
        <v>627</v>
      </c>
      <c r="H7" s="136">
        <f t="shared" si="1"/>
        <v>627</v>
      </c>
      <c r="I7" s="136">
        <f t="shared" si="1"/>
        <v>627</v>
      </c>
      <c r="J7" s="136">
        <f t="shared" si="1"/>
        <v>627</v>
      </c>
      <c r="K7" s="136">
        <f t="shared" si="1"/>
        <v>627</v>
      </c>
      <c r="L7" s="136">
        <f t="shared" si="1"/>
        <v>627</v>
      </c>
      <c r="N7" s="153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9" t="s">
        <v>263</v>
      </c>
      <c r="C8" s="1" t="s">
        <v>18</v>
      </c>
      <c r="D8" s="11">
        <v>1</v>
      </c>
      <c r="E8" s="25">
        <f>VLOOKUP(B8,MRP!$A:$B,2,0)</f>
        <v>63</v>
      </c>
      <c r="F8" s="136">
        <f t="shared" ref="F8:L8" si="2">+$E$8*$D$8</f>
        <v>63</v>
      </c>
      <c r="G8" s="136">
        <f t="shared" si="2"/>
        <v>63</v>
      </c>
      <c r="H8" s="136">
        <f t="shared" si="2"/>
        <v>63</v>
      </c>
      <c r="I8" s="136">
        <f t="shared" si="2"/>
        <v>63</v>
      </c>
      <c r="J8" s="136">
        <f t="shared" si="2"/>
        <v>63</v>
      </c>
      <c r="K8" s="136">
        <f t="shared" si="2"/>
        <v>63</v>
      </c>
      <c r="L8" s="136">
        <f t="shared" si="2"/>
        <v>63</v>
      </c>
      <c r="N8" s="153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9" t="s">
        <v>214</v>
      </c>
      <c r="C9" s="1" t="s">
        <v>8</v>
      </c>
      <c r="D9" s="11">
        <v>4</v>
      </c>
      <c r="E9" s="25">
        <f>VLOOKUP(B9,MRP!$A:$B,2,0)</f>
        <v>1469.5</v>
      </c>
      <c r="F9" s="136"/>
      <c r="G9" s="136"/>
      <c r="H9" s="136"/>
      <c r="I9" s="136"/>
      <c r="J9" s="136">
        <f>+$E$9*$D$9</f>
        <v>5878</v>
      </c>
      <c r="K9" s="136"/>
      <c r="L9" s="136">
        <f>+$E$9*$D$9</f>
        <v>5878</v>
      </c>
      <c r="N9" s="153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9" t="s">
        <v>450</v>
      </c>
      <c r="C10" s="1" t="s">
        <v>256</v>
      </c>
      <c r="D10" s="11">
        <v>1</v>
      </c>
      <c r="E10" s="25">
        <f>VLOOKUP(B10,MRP!$A:$B,2,0)</f>
        <v>4826</v>
      </c>
      <c r="F10" s="136"/>
      <c r="G10" s="136"/>
      <c r="H10" s="136"/>
      <c r="I10" s="136">
        <f>$D$10*$E$10</f>
        <v>4826</v>
      </c>
      <c r="J10" s="136"/>
      <c r="K10" s="136">
        <f>$D$10*$E$10</f>
        <v>4826</v>
      </c>
      <c r="L10" s="37"/>
      <c r="N10" s="153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9" t="s">
        <v>215</v>
      </c>
      <c r="C11" s="1" t="s">
        <v>12</v>
      </c>
      <c r="D11" s="11">
        <v>1</v>
      </c>
      <c r="E11" s="25">
        <f>VLOOKUP(B11,MRP!$A:$B,2,0)</f>
        <v>1466</v>
      </c>
      <c r="F11" s="136"/>
      <c r="G11" s="136"/>
      <c r="H11" s="136">
        <f>+$E$11*$D$11</f>
        <v>1466</v>
      </c>
      <c r="I11" s="136">
        <f>+$E$11*$D$11</f>
        <v>1466</v>
      </c>
      <c r="J11" s="136"/>
      <c r="K11" s="136">
        <f>+$E$11*$D$11</f>
        <v>1466</v>
      </c>
      <c r="L11" s="136">
        <f>+$E$11*$D$11</f>
        <v>1466</v>
      </c>
      <c r="N11" s="153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0" customHeight="1">
      <c r="A12" s="3">
        <v>7</v>
      </c>
      <c r="B12" s="9" t="s">
        <v>168</v>
      </c>
      <c r="C12" s="1" t="s">
        <v>47</v>
      </c>
      <c r="D12" s="11">
        <v>7.2</v>
      </c>
      <c r="E12" s="25">
        <f>VLOOKUP(B12,MRP!$A:$B,2,0)</f>
        <v>301</v>
      </c>
      <c r="F12" s="136"/>
      <c r="G12" s="136"/>
      <c r="H12" s="136"/>
      <c r="I12" s="136"/>
      <c r="J12" s="136"/>
      <c r="K12" s="136">
        <f>+D12*E12</f>
        <v>2167.2000000000003</v>
      </c>
      <c r="L12" s="37"/>
      <c r="N12" s="153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ht="30" customHeight="1">
      <c r="A13" s="3">
        <v>8</v>
      </c>
      <c r="B13" s="9" t="s">
        <v>169</v>
      </c>
      <c r="C13" s="1" t="s">
        <v>25</v>
      </c>
      <c r="D13" s="11">
        <v>2</v>
      </c>
      <c r="E13" s="25">
        <f>VLOOKUP(B13,MRP!$A:$B,2,0)</f>
        <v>172.5</v>
      </c>
      <c r="F13" s="136"/>
      <c r="G13" s="136"/>
      <c r="H13" s="136">
        <f>+$E$13*$D$13</f>
        <v>345</v>
      </c>
      <c r="I13" s="136">
        <f>+$E$13*$D$13</f>
        <v>345</v>
      </c>
      <c r="J13" s="136"/>
      <c r="K13" s="136">
        <f>+$E$13*$D$13</f>
        <v>345</v>
      </c>
      <c r="L13" s="136">
        <f>+$E$13*$D$13</f>
        <v>345</v>
      </c>
      <c r="N13" s="153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1:47" ht="30" customHeight="1">
      <c r="A14" s="3">
        <v>9</v>
      </c>
      <c r="B14" s="155" t="s">
        <v>457</v>
      </c>
      <c r="C14" s="1" t="s">
        <v>17</v>
      </c>
      <c r="D14" s="11">
        <v>1</v>
      </c>
      <c r="E14" s="25">
        <f>VLOOKUP(B14,MRP!$A:$B,2,0)</f>
        <v>1999</v>
      </c>
      <c r="F14" s="136"/>
      <c r="G14" s="136">
        <f t="shared" ref="G14:L14" si="3">+$E$14*$D$14</f>
        <v>1999</v>
      </c>
      <c r="H14" s="136">
        <f t="shared" si="3"/>
        <v>1999</v>
      </c>
      <c r="I14" s="136">
        <f t="shared" si="3"/>
        <v>1999</v>
      </c>
      <c r="J14" s="136">
        <f t="shared" si="3"/>
        <v>1999</v>
      </c>
      <c r="K14" s="136">
        <f t="shared" si="3"/>
        <v>1999</v>
      </c>
      <c r="L14" s="136">
        <f t="shared" si="3"/>
        <v>1999</v>
      </c>
      <c r="N14" s="153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30" customHeight="1">
      <c r="A15" s="3">
        <v>10</v>
      </c>
      <c r="B15" s="9" t="s">
        <v>170</v>
      </c>
      <c r="C15" s="1" t="s">
        <v>26</v>
      </c>
      <c r="D15" s="11">
        <v>3</v>
      </c>
      <c r="E15" s="25">
        <f>VLOOKUP(B15,MRP!$A:$B,2,0)</f>
        <v>35.5</v>
      </c>
      <c r="F15" s="136">
        <f t="shared" ref="F15:L15" si="4">+$E$15*$D$15</f>
        <v>106.5</v>
      </c>
      <c r="G15" s="136">
        <f>+$E$15*$D$15</f>
        <v>106.5</v>
      </c>
      <c r="H15" s="136">
        <f t="shared" si="4"/>
        <v>106.5</v>
      </c>
      <c r="I15" s="136">
        <f t="shared" si="4"/>
        <v>106.5</v>
      </c>
      <c r="J15" s="136">
        <f t="shared" si="4"/>
        <v>106.5</v>
      </c>
      <c r="K15" s="136">
        <f t="shared" si="4"/>
        <v>106.5</v>
      </c>
      <c r="L15" s="136">
        <f t="shared" si="4"/>
        <v>106.5</v>
      </c>
      <c r="N15" s="153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0" customHeight="1">
      <c r="B16" s="13"/>
      <c r="C16" s="6"/>
      <c r="D16" s="17"/>
      <c r="E16" s="23"/>
      <c r="F16" s="142"/>
      <c r="G16" s="142"/>
      <c r="H16" s="142"/>
      <c r="I16" s="142"/>
      <c r="J16" s="142"/>
      <c r="K16" s="142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s="7" customFormat="1" ht="30" customHeight="1">
      <c r="A17" s="1367" t="s">
        <v>529</v>
      </c>
      <c r="B17" s="1368"/>
      <c r="C17" s="1368"/>
      <c r="D17" s="1353" t="s">
        <v>29</v>
      </c>
      <c r="E17" s="1353"/>
      <c r="F17" s="43">
        <f t="shared" ref="F17:L17" si="5">+SUM(F6:F15)</f>
        <v>2226.5</v>
      </c>
      <c r="G17" s="43">
        <f t="shared" si="5"/>
        <v>4225.5</v>
      </c>
      <c r="H17" s="43">
        <f t="shared" si="5"/>
        <v>6036.5</v>
      </c>
      <c r="I17" s="43">
        <f t="shared" si="5"/>
        <v>10862.5</v>
      </c>
      <c r="J17" s="43">
        <f t="shared" si="5"/>
        <v>10103.5</v>
      </c>
      <c r="K17" s="43">
        <f t="shared" si="5"/>
        <v>13029.7</v>
      </c>
      <c r="L17" s="43">
        <f t="shared" si="5"/>
        <v>11914.5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s="7" customFormat="1" ht="30" customHeight="1">
      <c r="A18" s="1368"/>
      <c r="B18" s="1368"/>
      <c r="C18" s="1368"/>
      <c r="D18" s="1369" t="s">
        <v>267</v>
      </c>
      <c r="E18" s="1370"/>
      <c r="F18" s="736">
        <f>'PM &amp; GR Charge'!C69</f>
        <v>3221.3999999999996</v>
      </c>
      <c r="G18" s="736">
        <f>F18</f>
        <v>3221.3999999999996</v>
      </c>
      <c r="H18" s="736">
        <f>'PM &amp; GR Charge'!D69</f>
        <v>3486.8999999999996</v>
      </c>
      <c r="I18" s="736">
        <f>H18</f>
        <v>3486.8999999999996</v>
      </c>
      <c r="J18" s="736">
        <f>F18</f>
        <v>3221.3999999999996</v>
      </c>
      <c r="K18" s="736">
        <f>H18</f>
        <v>3486.8999999999996</v>
      </c>
      <c r="L18" s="736">
        <f>H18</f>
        <v>3486.8999999999996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</row>
    <row r="19" spans="1:47" s="7" customFormat="1" ht="30" customHeight="1">
      <c r="A19" s="1368"/>
      <c r="B19" s="1368"/>
      <c r="C19" s="1368"/>
      <c r="D19" s="1353" t="s">
        <v>30</v>
      </c>
      <c r="E19" s="1353"/>
      <c r="F19" s="43">
        <f t="shared" ref="F19:L19" si="6">F18+F17</f>
        <v>5447.9</v>
      </c>
      <c r="G19" s="43">
        <f t="shared" si="6"/>
        <v>7446.9</v>
      </c>
      <c r="H19" s="43">
        <f t="shared" si="6"/>
        <v>9523.4</v>
      </c>
      <c r="I19" s="43">
        <f t="shared" si="6"/>
        <v>14349.4</v>
      </c>
      <c r="J19" s="43">
        <f t="shared" si="6"/>
        <v>13324.9</v>
      </c>
      <c r="K19" s="43">
        <f t="shared" si="6"/>
        <v>16516.599999999999</v>
      </c>
      <c r="L19" s="43">
        <f t="shared" si="6"/>
        <v>15401.4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>
      <c r="D20" s="18"/>
      <c r="E20" s="18"/>
      <c r="F20" s="20"/>
      <c r="G20" s="20"/>
      <c r="H20" s="20"/>
      <c r="I20" s="20"/>
      <c r="J20" s="20"/>
      <c r="K20" s="20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F21" s="20"/>
      <c r="G21" s="20"/>
      <c r="H21" s="20"/>
      <c r="I21" s="20"/>
      <c r="J21" s="20"/>
      <c r="K21" s="20"/>
      <c r="L21" s="20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  <row r="40" spans="6:47"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</row>
  </sheetData>
  <mergeCells count="11">
    <mergeCell ref="F3:L3"/>
    <mergeCell ref="A1:L1"/>
    <mergeCell ref="D17:E17"/>
    <mergeCell ref="D18:E18"/>
    <mergeCell ref="D19:E19"/>
    <mergeCell ref="A17:C19"/>
    <mergeCell ref="A3:A4"/>
    <mergeCell ref="B3:B4"/>
    <mergeCell ref="C3:C4"/>
    <mergeCell ref="D3:D4"/>
    <mergeCell ref="E3:E4"/>
  </mergeCells>
  <printOptions horizontalCentered="1"/>
  <pageMargins left="0" right="0" top="1" bottom="1" header="0.5" footer="0.5"/>
  <pageSetup paperSize="9" scale="72" orientation="landscape" horizontalDpi="12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M31"/>
  <sheetViews>
    <sheetView view="pageBreakPreview" zoomScale="85" zoomScaleSheetLayoutView="85" workbookViewId="0">
      <selection activeCell="M41" sqref="M41"/>
    </sheetView>
  </sheetViews>
  <sheetFormatPr defaultColWidth="9.140625" defaultRowHeight="15"/>
  <cols>
    <col min="1" max="1" width="2.7109375" style="251" customWidth="1"/>
    <col min="2" max="2" width="32.140625" style="253" customWidth="1"/>
    <col min="3" max="3" width="13.42578125" style="253" customWidth="1"/>
    <col min="4" max="4" width="16.28515625" style="253" customWidth="1"/>
    <col min="5" max="11" width="11.7109375" style="254" customWidth="1"/>
    <col min="12" max="16384" width="9.140625" style="251"/>
  </cols>
  <sheetData>
    <row r="1" spans="1:13" ht="30" customHeight="1">
      <c r="B1" s="1466" t="str">
        <f>M1</f>
        <v>A++</v>
      </c>
      <c r="C1" s="1466"/>
      <c r="D1" s="1466"/>
      <c r="E1" s="1466"/>
      <c r="F1" s="1466"/>
      <c r="G1" s="1466"/>
      <c r="H1" s="1466"/>
      <c r="I1" s="1466"/>
      <c r="J1" s="1466"/>
      <c r="K1" s="1466"/>
      <c r="L1" s="866"/>
      <c r="M1" s="251" t="str">
        <f>'Dlr Category'!C4</f>
        <v>A++</v>
      </c>
    </row>
    <row r="2" spans="1:13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50"/>
    </row>
    <row r="3" spans="1:13" ht="54.95" customHeight="1" thickBot="1">
      <c r="A3" s="1238"/>
      <c r="B3" s="252"/>
      <c r="K3" s="255"/>
    </row>
    <row r="4" spans="1:13" ht="21.75" customHeight="1">
      <c r="A4" s="1238"/>
      <c r="B4" s="459" t="s">
        <v>523</v>
      </c>
      <c r="C4" s="1444" t="s">
        <v>279</v>
      </c>
      <c r="D4" s="1444" t="s">
        <v>280</v>
      </c>
      <c r="E4" s="1444" t="s">
        <v>570</v>
      </c>
      <c r="F4" s="1444"/>
      <c r="G4" s="1444"/>
      <c r="H4" s="1444"/>
      <c r="I4" s="1444"/>
      <c r="J4" s="1444"/>
      <c r="K4" s="1446"/>
    </row>
    <row r="5" spans="1:13" ht="31.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274</v>
      </c>
      <c r="H5" s="455" t="s">
        <v>275</v>
      </c>
      <c r="I5" s="455" t="s">
        <v>297</v>
      </c>
      <c r="J5" s="455" t="s">
        <v>277</v>
      </c>
      <c r="K5" s="456" t="s">
        <v>296</v>
      </c>
    </row>
    <row r="6" spans="1:13" ht="30.75" customHeight="1">
      <c r="A6" s="1238"/>
      <c r="B6" s="437" t="str">
        <f>VLOOKUP(C22,'Camry AVV50R'!$B$6:$E$15,2,0)</f>
        <v>Engine Oil (1 Litre)</v>
      </c>
      <c r="C6" s="258">
        <f>VLOOKUP(C22,'Camry AVV50R'!$B$6:$E$15,3,0)</f>
        <v>4.4000000000000004</v>
      </c>
      <c r="D6" s="481">
        <f>VLOOKUP(C22,'Camry AVV50R'!$B$6:$E$15,4,0)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60" t="s">
        <v>286</v>
      </c>
    </row>
    <row r="7" spans="1:13" ht="30.75" customHeight="1">
      <c r="A7" s="1238"/>
      <c r="B7" s="437" t="str">
        <f>VLOOKUP(C23,'Camry AVV50R'!$B$6:$E$15,2,0)</f>
        <v>Engine Oil Filter</v>
      </c>
      <c r="C7" s="258">
        <f>VLOOKUP(C23,'Camry AVV50R'!$B$6:$E$15,3,0)</f>
        <v>1</v>
      </c>
      <c r="D7" s="481">
        <f>VLOOKUP(C23,'Camry AVV50R'!$B$6:$E$15,4,0)</f>
        <v>627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60" t="s">
        <v>286</v>
      </c>
    </row>
    <row r="8" spans="1:13" ht="30.75" customHeight="1">
      <c r="A8" s="1238"/>
      <c r="B8" s="437" t="str">
        <f>VLOOKUP(C24,'Camry AVV50R'!$B$6:$E$15,2,0)</f>
        <v>Gasket Engine Oil Drain Plug</v>
      </c>
      <c r="C8" s="258">
        <f>VLOOKUP(C24,'Camry AVV50R'!$B$6:$E$15,3,0)</f>
        <v>1</v>
      </c>
      <c r="D8" s="481">
        <f>VLOOKUP(C24,'Camry AVV50R'!$B$6:$E$15,4,0)</f>
        <v>63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60" t="s">
        <v>286</v>
      </c>
    </row>
    <row r="9" spans="1:13" ht="30.75" customHeight="1">
      <c r="A9" s="1238"/>
      <c r="B9" s="437" t="str">
        <f>VLOOKUP(C25,'Camry AVV50R'!$B$6:$E$15,2,0)</f>
        <v>Spark Plug</v>
      </c>
      <c r="C9" s="258">
        <f>VLOOKUP(C25,'Camry AVV50R'!$B$6:$E$15,3,0)</f>
        <v>4</v>
      </c>
      <c r="D9" s="481">
        <f>VLOOKUP(C25,'Camry AVV50R'!$B$6:$E$15,4,0)</f>
        <v>1469.5</v>
      </c>
      <c r="E9" s="259"/>
      <c r="F9" s="259"/>
      <c r="G9" s="259"/>
      <c r="H9" s="259"/>
      <c r="I9" s="259" t="s">
        <v>286</v>
      </c>
      <c r="J9" s="259"/>
      <c r="K9" s="260" t="s">
        <v>286</v>
      </c>
    </row>
    <row r="10" spans="1:13" ht="30.75" customHeight="1">
      <c r="A10" s="1238"/>
      <c r="B10" s="437" t="str">
        <f>VLOOKUP(C26,'Camry AVV50R'!$B$6:$E$15,2,0)</f>
        <v>Fuel Suction Plate Sub Assy</v>
      </c>
      <c r="C10" s="258">
        <f>VLOOKUP(C26,'Camry AVV50R'!$B$6:$E$15,3,0)</f>
        <v>1</v>
      </c>
      <c r="D10" s="481">
        <f>VLOOKUP(C26,'Camry AVV50R'!$B$6:$E$15,4,0)</f>
        <v>4826</v>
      </c>
      <c r="E10" s="259"/>
      <c r="F10" s="259"/>
      <c r="G10" s="259"/>
      <c r="H10" s="259" t="s">
        <v>286</v>
      </c>
      <c r="I10" s="259"/>
      <c r="J10" s="259" t="s">
        <v>286</v>
      </c>
      <c r="K10" s="260"/>
    </row>
    <row r="11" spans="1:13" ht="30.75" customHeight="1">
      <c r="A11" s="1238"/>
      <c r="B11" s="437" t="str">
        <f>VLOOKUP(C27,'Camry AVV50R'!$B$6:$E$15,2,0)</f>
        <v>Air Cleaner Filter</v>
      </c>
      <c r="C11" s="258">
        <f>VLOOKUP(C27,'Camry AVV50R'!$B$6:$E$15,3,0)</f>
        <v>1</v>
      </c>
      <c r="D11" s="481">
        <f>VLOOKUP(C27,'Camry AVV50R'!$B$6:$E$15,4,0)</f>
        <v>1466</v>
      </c>
      <c r="E11" s="259"/>
      <c r="F11" s="259"/>
      <c r="G11" s="259" t="s">
        <v>286</v>
      </c>
      <c r="H11" s="259" t="s">
        <v>286</v>
      </c>
      <c r="I11" s="259"/>
      <c r="J11" s="259" t="s">
        <v>286</v>
      </c>
      <c r="K11" s="260" t="s">
        <v>286</v>
      </c>
    </row>
    <row r="12" spans="1:13" ht="30.75" customHeight="1">
      <c r="A12" s="1238"/>
      <c r="B12" s="437" t="str">
        <f>VLOOKUP(C28,'Camry AVV50R'!$B$6:$E$15,2,0)</f>
        <v>Super Long Life Coolant</v>
      </c>
      <c r="C12" s="258">
        <f>VLOOKUP(C28,'Camry AVV50R'!$B$6:$E$15,3,0)</f>
        <v>7.2</v>
      </c>
      <c r="D12" s="481">
        <f>VLOOKUP(C28,'Camry AVV50R'!$B$6:$E$15,4,0)</f>
        <v>301</v>
      </c>
      <c r="E12" s="259"/>
      <c r="F12" s="259"/>
      <c r="G12" s="259"/>
      <c r="H12" s="259"/>
      <c r="I12" s="259"/>
      <c r="J12" s="259" t="s">
        <v>286</v>
      </c>
      <c r="K12" s="260"/>
    </row>
    <row r="13" spans="1:13" ht="30.75" customHeight="1">
      <c r="A13" s="1238"/>
      <c r="B13" s="437" t="str">
        <f>VLOOKUP(C29,'Camry AVV50R'!$B$6:$E$15,2,0)</f>
        <v>Brake Fluid (250 ml)</v>
      </c>
      <c r="C13" s="258">
        <f>VLOOKUP(C29,'Camry AVV50R'!$B$6:$E$15,3,0)</f>
        <v>2</v>
      </c>
      <c r="D13" s="481">
        <f>VLOOKUP(C29,'Camry AVV50R'!$B$6:$E$15,4,0)</f>
        <v>172.5</v>
      </c>
      <c r="E13" s="259"/>
      <c r="F13" s="259"/>
      <c r="G13" s="259" t="s">
        <v>286</v>
      </c>
      <c r="H13" s="259" t="s">
        <v>286</v>
      </c>
      <c r="I13" s="259"/>
      <c r="J13" s="259" t="s">
        <v>286</v>
      </c>
      <c r="K13" s="260" t="s">
        <v>286</v>
      </c>
    </row>
    <row r="14" spans="1:13" ht="30.75" customHeight="1">
      <c r="A14" s="1238"/>
      <c r="B14" s="437" t="str">
        <f>VLOOKUP(C30,'Camry AVV50R'!$B$6:$E$15,2,0)</f>
        <v>Air Conditioning Filter</v>
      </c>
      <c r="C14" s="258">
        <f>VLOOKUP(C30,'Camry AVV50R'!$B$6:$E$15,3,0)</f>
        <v>1</v>
      </c>
      <c r="D14" s="481">
        <f>VLOOKUP(C30,'Camry AVV50R'!$B$6:$E$15,4,0)</f>
        <v>1999</v>
      </c>
      <c r="E14" s="259"/>
      <c r="F14" s="259" t="s">
        <v>286</v>
      </c>
      <c r="G14" s="259" t="s">
        <v>286</v>
      </c>
      <c r="H14" s="259" t="s">
        <v>286</v>
      </c>
      <c r="I14" s="259" t="s">
        <v>286</v>
      </c>
      <c r="J14" s="259" t="s">
        <v>286</v>
      </c>
      <c r="K14" s="260" t="s">
        <v>286</v>
      </c>
    </row>
    <row r="15" spans="1:13" ht="30.75" customHeight="1">
      <c r="A15" s="1238"/>
      <c r="B15" s="437" t="str">
        <f>VLOOKUP(C31,'Camry AVV50R'!$B$6:$E$15,2,0)</f>
        <v>Windshield Washer Fluid (75 ml)</v>
      </c>
      <c r="C15" s="258">
        <f>VLOOKUP(C31,'Camry AVV50R'!$B$6:$E$15,3,0)</f>
        <v>3</v>
      </c>
      <c r="D15" s="481">
        <f>VLOOKUP(C31,'Camry AVV50R'!$B$6:$E$15,4,0)</f>
        <v>35.5</v>
      </c>
      <c r="E15" s="259" t="s">
        <v>286</v>
      </c>
      <c r="F15" s="259" t="s">
        <v>286</v>
      </c>
      <c r="G15" s="259" t="s">
        <v>286</v>
      </c>
      <c r="H15" s="259" t="s">
        <v>286</v>
      </c>
      <c r="I15" s="259" t="s">
        <v>286</v>
      </c>
      <c r="J15" s="259" t="s">
        <v>286</v>
      </c>
      <c r="K15" s="260" t="s">
        <v>286</v>
      </c>
    </row>
    <row r="16" spans="1:13" ht="30.75" customHeight="1">
      <c r="A16" s="1238"/>
      <c r="B16" s="270" t="s">
        <v>289</v>
      </c>
      <c r="C16" s="1447" t="s">
        <v>290</v>
      </c>
      <c r="D16" s="1447"/>
      <c r="E16" s="457">
        <f>HLOOKUP(E5,'Camry AVV50R'!F4:F17,14,0)</f>
        <v>2226.5</v>
      </c>
      <c r="F16" s="457">
        <f>HLOOKUP(F5,'Camry AVV50R'!G4:G17,14,0)</f>
        <v>4225.5</v>
      </c>
      <c r="G16" s="457">
        <f>HLOOKUP(G5,'Camry AVV50R'!H4:H17,14,0)</f>
        <v>6036.5</v>
      </c>
      <c r="H16" s="457">
        <f>HLOOKUP(H5,'Camry AVV50R'!I4:I17,14,0)</f>
        <v>10862.5</v>
      </c>
      <c r="I16" s="457">
        <f>HLOOKUP(I5,'Camry AVV50R'!J4:J17,14,0)</f>
        <v>10103.5</v>
      </c>
      <c r="J16" s="457">
        <f>HLOOKUP(J5,'Camry AVV50R'!K4:K17,14,0)</f>
        <v>13029.7</v>
      </c>
      <c r="K16" s="458">
        <f>HLOOKUP(K5,'Camry AVV50R'!L4:L17,14,0)</f>
        <v>11914.5</v>
      </c>
    </row>
    <row r="17" spans="1:11" ht="30.75" customHeight="1">
      <c r="A17" s="1238"/>
      <c r="B17" s="1246" t="s">
        <v>571</v>
      </c>
      <c r="C17" s="1447" t="s">
        <v>150</v>
      </c>
      <c r="D17" s="1447"/>
      <c r="E17" s="457">
        <f>HLOOKUP(E5,'Camry AVV50R'!F4:F18,15,0)</f>
        <v>3221.3999999999996</v>
      </c>
      <c r="F17" s="457">
        <f>HLOOKUP(F5,'Camry AVV50R'!G4:G18,15,0)</f>
        <v>3221.3999999999996</v>
      </c>
      <c r="G17" s="457">
        <f>HLOOKUP(G5,'Camry AVV50R'!H4:H18,15,0)</f>
        <v>3486.8999999999996</v>
      </c>
      <c r="H17" s="457">
        <f>HLOOKUP(H5,'Camry AVV50R'!I4:I18,15,0)</f>
        <v>3486.8999999999996</v>
      </c>
      <c r="I17" s="457">
        <f>HLOOKUP(I5,'Camry AVV50R'!J4:J18,15,0)</f>
        <v>3221.3999999999996</v>
      </c>
      <c r="J17" s="457">
        <f>HLOOKUP(J5,'Camry AVV50R'!K4:K18,15,0)</f>
        <v>3486.8999999999996</v>
      </c>
      <c r="K17" s="458">
        <f>HLOOKUP(K5,'Camry AVV50R'!L4:L18,15,0)</f>
        <v>3486.8999999999996</v>
      </c>
    </row>
    <row r="18" spans="1:11" ht="30.75" customHeight="1">
      <c r="A18" s="1238"/>
      <c r="B18" s="1247"/>
      <c r="C18" s="1448" t="s">
        <v>30</v>
      </c>
      <c r="D18" s="1448"/>
      <c r="E18" s="451">
        <f t="shared" ref="E18:K18" si="0">E16+E17</f>
        <v>5447.9</v>
      </c>
      <c r="F18" s="451">
        <f t="shared" si="0"/>
        <v>7446.9</v>
      </c>
      <c r="G18" s="451">
        <f t="shared" si="0"/>
        <v>9523.4</v>
      </c>
      <c r="H18" s="451">
        <f t="shared" si="0"/>
        <v>14349.4</v>
      </c>
      <c r="I18" s="451">
        <f t="shared" si="0"/>
        <v>13324.9</v>
      </c>
      <c r="J18" s="451">
        <f t="shared" si="0"/>
        <v>16516.599999999999</v>
      </c>
      <c r="K18" s="452">
        <f t="shared" si="0"/>
        <v>15401.4</v>
      </c>
    </row>
    <row r="19" spans="1:11" ht="15" customHeight="1">
      <c r="A19" s="1238"/>
      <c r="B19" s="269" t="str">
        <f>MRP!A162</f>
        <v>Price applicable from 1st Oct 2019 [All prices are inclusive of Tax]</v>
      </c>
      <c r="F19" s="251" t="str">
        <f>MRP!A163</f>
        <v>* Terms &amp; Conditions Apply (COM value is for vehicle running up to 1 lakh km)</v>
      </c>
      <c r="G19" s="251"/>
      <c r="H19" s="251"/>
      <c r="I19" s="862"/>
      <c r="J19" s="862"/>
      <c r="K19" s="862"/>
    </row>
    <row r="20" spans="1:11" ht="15" customHeight="1">
      <c r="A20" s="1238"/>
      <c r="I20" s="1373" t="str">
        <f>B4</f>
        <v>New Camry AVV50 (Hybrid)</v>
      </c>
      <c r="J20" s="1373"/>
      <c r="K20" s="1373"/>
    </row>
    <row r="21" spans="1:11">
      <c r="B21" s="267" t="e">
        <f>ROUND(B22,2)</f>
        <v>#N/A</v>
      </c>
      <c r="D21" s="253">
        <v>672.5</v>
      </c>
    </row>
    <row r="22" spans="1:11">
      <c r="B22" s="267" t="e">
        <f>'COM Camry Hybrid-AVV50 (P)'!P22</f>
        <v>#N/A</v>
      </c>
      <c r="C22" s="268" t="s">
        <v>163</v>
      </c>
    </row>
    <row r="23" spans="1:11">
      <c r="C23" s="268" t="s">
        <v>446</v>
      </c>
    </row>
    <row r="24" spans="1:11">
      <c r="C24" s="268" t="s">
        <v>263</v>
      </c>
    </row>
    <row r="25" spans="1:11">
      <c r="C25" s="268" t="s">
        <v>214</v>
      </c>
    </row>
    <row r="26" spans="1:11">
      <c r="B26" s="1380"/>
      <c r="C26" s="268" t="s">
        <v>450</v>
      </c>
    </row>
    <row r="27" spans="1:11">
      <c r="B27" s="1380"/>
      <c r="C27" s="268" t="s">
        <v>215</v>
      </c>
    </row>
    <row r="28" spans="1:11">
      <c r="B28" s="1380"/>
      <c r="C28" s="268" t="s">
        <v>168</v>
      </c>
    </row>
    <row r="29" spans="1:11">
      <c r="C29" s="268" t="s">
        <v>169</v>
      </c>
    </row>
    <row r="30" spans="1:11">
      <c r="C30" s="268" t="s">
        <v>457</v>
      </c>
    </row>
    <row r="31" spans="1:11">
      <c r="C31" s="268" t="s">
        <v>170</v>
      </c>
    </row>
  </sheetData>
  <mergeCells count="11">
    <mergeCell ref="B1:K1"/>
    <mergeCell ref="E4:K4"/>
    <mergeCell ref="C16:D16"/>
    <mergeCell ref="C17:D17"/>
    <mergeCell ref="C18:D18"/>
    <mergeCell ref="I20:K20"/>
    <mergeCell ref="B26:B28"/>
    <mergeCell ref="A2:A20"/>
    <mergeCell ref="B17:B18"/>
    <mergeCell ref="C4:C5"/>
    <mergeCell ref="D4:D5"/>
  </mergeCells>
  <conditionalFormatting sqref="B1">
    <cfRule type="cellIs" dxfId="110" priority="4" operator="equal">
      <formula>$K$1</formula>
    </cfRule>
    <cfRule type="containsText" dxfId="109" priority="5" operator="containsText" text="A">
      <formula>NOT(ISERROR(SEARCH("A",B1)))</formula>
    </cfRule>
    <cfRule type="cellIs" dxfId="108" priority="6" operator="equal">
      <formula>$K$1</formula>
    </cfRule>
    <cfRule type="containsText" dxfId="107" priority="7" operator="containsText" text="A">
      <formula>NOT(ISERROR(SEARCH("A",B1)))</formula>
    </cfRule>
    <cfRule type="containsText" dxfId="106" priority="8" operator="containsText" text="A+">
      <formula>NOT(ISERROR(SEARCH("A+",B1)))</formula>
    </cfRule>
    <cfRule type="containsText" dxfId="105" priority="9" operator="containsText" text="A+">
      <formula>NOT(ISERROR(SEARCH("A+",B1)))</formula>
    </cfRule>
  </conditionalFormatting>
  <conditionalFormatting sqref="B1">
    <cfRule type="containsText" dxfId="104" priority="1" operator="containsText" text="A+">
      <formula>NOT(ISERROR(SEARCH("A+",B1)))</formula>
    </cfRule>
    <cfRule type="containsText" dxfId="103" priority="2" operator="containsText" text="A">
      <formula>NOT(ISERROR(SEARCH("A",B1)))</formula>
    </cfRule>
    <cfRule type="containsText" dxfId="102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6" orientation="landscape" r:id="rId1"/>
  <rowBreaks count="1" manualBreakCount="1">
    <brk id="19" max="16383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J28"/>
  <sheetViews>
    <sheetView zoomScale="70" zoomScaleNormal="70" workbookViewId="0">
      <pane xSplit="5" ySplit="5" topLeftCell="F6" activePane="bottomRight" state="frozen"/>
      <selection pane="topRight" activeCell="F1" sqref="F1"/>
      <selection pane="bottomLeft" activeCell="A5" sqref="A5"/>
      <selection pane="bottomRight" activeCell="D10" sqref="D10"/>
    </sheetView>
  </sheetViews>
  <sheetFormatPr defaultColWidth="6.85546875" defaultRowHeight="18"/>
  <cols>
    <col min="1" max="1" width="6.5703125" style="323" customWidth="1"/>
    <col min="2" max="2" width="18.5703125" style="323" bestFit="1" customWidth="1"/>
    <col min="3" max="3" width="46.7109375" style="323" bestFit="1" customWidth="1"/>
    <col min="4" max="4" width="14.85546875" style="323" customWidth="1"/>
    <col min="5" max="5" width="12.7109375" style="323" customWidth="1"/>
    <col min="6" max="36" width="11.28515625" style="323" customWidth="1"/>
    <col min="37" max="256" width="6.85546875" style="323"/>
    <col min="257" max="257" width="6.5703125" style="323" customWidth="1"/>
    <col min="258" max="258" width="18.5703125" style="323" bestFit="1" customWidth="1"/>
    <col min="259" max="259" width="46.7109375" style="323" bestFit="1" customWidth="1"/>
    <col min="260" max="260" width="14.85546875" style="323" customWidth="1"/>
    <col min="261" max="261" width="12.7109375" style="323" customWidth="1"/>
    <col min="262" max="292" width="11.28515625" style="323" customWidth="1"/>
    <col min="293" max="512" width="6.85546875" style="323"/>
    <col min="513" max="513" width="6.5703125" style="323" customWidth="1"/>
    <col min="514" max="514" width="18.5703125" style="323" bestFit="1" customWidth="1"/>
    <col min="515" max="515" width="46.7109375" style="323" bestFit="1" customWidth="1"/>
    <col min="516" max="516" width="14.85546875" style="323" customWidth="1"/>
    <col min="517" max="517" width="12.7109375" style="323" customWidth="1"/>
    <col min="518" max="548" width="11.28515625" style="323" customWidth="1"/>
    <col min="549" max="768" width="6.85546875" style="323"/>
    <col min="769" max="769" width="6.5703125" style="323" customWidth="1"/>
    <col min="770" max="770" width="18.5703125" style="323" bestFit="1" customWidth="1"/>
    <col min="771" max="771" width="46.7109375" style="323" bestFit="1" customWidth="1"/>
    <col min="772" max="772" width="14.85546875" style="323" customWidth="1"/>
    <col min="773" max="773" width="12.7109375" style="323" customWidth="1"/>
    <col min="774" max="804" width="11.28515625" style="323" customWidth="1"/>
    <col min="805" max="1024" width="6.85546875" style="323"/>
    <col min="1025" max="1025" width="6.5703125" style="323" customWidth="1"/>
    <col min="1026" max="1026" width="18.5703125" style="323" bestFit="1" customWidth="1"/>
    <col min="1027" max="1027" width="46.7109375" style="323" bestFit="1" customWidth="1"/>
    <col min="1028" max="1028" width="14.85546875" style="323" customWidth="1"/>
    <col min="1029" max="1029" width="12.7109375" style="323" customWidth="1"/>
    <col min="1030" max="1060" width="11.28515625" style="323" customWidth="1"/>
    <col min="1061" max="1280" width="6.85546875" style="323"/>
    <col min="1281" max="1281" width="6.5703125" style="323" customWidth="1"/>
    <col min="1282" max="1282" width="18.5703125" style="323" bestFit="1" customWidth="1"/>
    <col min="1283" max="1283" width="46.7109375" style="323" bestFit="1" customWidth="1"/>
    <col min="1284" max="1284" width="14.85546875" style="323" customWidth="1"/>
    <col min="1285" max="1285" width="12.7109375" style="323" customWidth="1"/>
    <col min="1286" max="1316" width="11.28515625" style="323" customWidth="1"/>
    <col min="1317" max="1536" width="6.85546875" style="323"/>
    <col min="1537" max="1537" width="6.5703125" style="323" customWidth="1"/>
    <col min="1538" max="1538" width="18.5703125" style="323" bestFit="1" customWidth="1"/>
    <col min="1539" max="1539" width="46.7109375" style="323" bestFit="1" customWidth="1"/>
    <col min="1540" max="1540" width="14.85546875" style="323" customWidth="1"/>
    <col min="1541" max="1541" width="12.7109375" style="323" customWidth="1"/>
    <col min="1542" max="1572" width="11.28515625" style="323" customWidth="1"/>
    <col min="1573" max="1792" width="6.85546875" style="323"/>
    <col min="1793" max="1793" width="6.5703125" style="323" customWidth="1"/>
    <col min="1794" max="1794" width="18.5703125" style="323" bestFit="1" customWidth="1"/>
    <col min="1795" max="1795" width="46.7109375" style="323" bestFit="1" customWidth="1"/>
    <col min="1796" max="1796" width="14.85546875" style="323" customWidth="1"/>
    <col min="1797" max="1797" width="12.7109375" style="323" customWidth="1"/>
    <col min="1798" max="1828" width="11.28515625" style="323" customWidth="1"/>
    <col min="1829" max="2048" width="6.85546875" style="323"/>
    <col min="2049" max="2049" width="6.5703125" style="323" customWidth="1"/>
    <col min="2050" max="2050" width="18.5703125" style="323" bestFit="1" customWidth="1"/>
    <col min="2051" max="2051" width="46.7109375" style="323" bestFit="1" customWidth="1"/>
    <col min="2052" max="2052" width="14.85546875" style="323" customWidth="1"/>
    <col min="2053" max="2053" width="12.7109375" style="323" customWidth="1"/>
    <col min="2054" max="2084" width="11.28515625" style="323" customWidth="1"/>
    <col min="2085" max="2304" width="6.85546875" style="323"/>
    <col min="2305" max="2305" width="6.5703125" style="323" customWidth="1"/>
    <col min="2306" max="2306" width="18.5703125" style="323" bestFit="1" customWidth="1"/>
    <col min="2307" max="2307" width="46.7109375" style="323" bestFit="1" customWidth="1"/>
    <col min="2308" max="2308" width="14.85546875" style="323" customWidth="1"/>
    <col min="2309" max="2309" width="12.7109375" style="323" customWidth="1"/>
    <col min="2310" max="2340" width="11.28515625" style="323" customWidth="1"/>
    <col min="2341" max="2560" width="6.85546875" style="323"/>
    <col min="2561" max="2561" width="6.5703125" style="323" customWidth="1"/>
    <col min="2562" max="2562" width="18.5703125" style="323" bestFit="1" customWidth="1"/>
    <col min="2563" max="2563" width="46.7109375" style="323" bestFit="1" customWidth="1"/>
    <col min="2564" max="2564" width="14.85546875" style="323" customWidth="1"/>
    <col min="2565" max="2565" width="12.7109375" style="323" customWidth="1"/>
    <col min="2566" max="2596" width="11.28515625" style="323" customWidth="1"/>
    <col min="2597" max="2816" width="6.85546875" style="323"/>
    <col min="2817" max="2817" width="6.5703125" style="323" customWidth="1"/>
    <col min="2818" max="2818" width="18.5703125" style="323" bestFit="1" customWidth="1"/>
    <col min="2819" max="2819" width="46.7109375" style="323" bestFit="1" customWidth="1"/>
    <col min="2820" max="2820" width="14.85546875" style="323" customWidth="1"/>
    <col min="2821" max="2821" width="12.7109375" style="323" customWidth="1"/>
    <col min="2822" max="2852" width="11.28515625" style="323" customWidth="1"/>
    <col min="2853" max="3072" width="6.85546875" style="323"/>
    <col min="3073" max="3073" width="6.5703125" style="323" customWidth="1"/>
    <col min="3074" max="3074" width="18.5703125" style="323" bestFit="1" customWidth="1"/>
    <col min="3075" max="3075" width="46.7109375" style="323" bestFit="1" customWidth="1"/>
    <col min="3076" max="3076" width="14.85546875" style="323" customWidth="1"/>
    <col min="3077" max="3077" width="12.7109375" style="323" customWidth="1"/>
    <col min="3078" max="3108" width="11.28515625" style="323" customWidth="1"/>
    <col min="3109" max="3328" width="6.85546875" style="323"/>
    <col min="3329" max="3329" width="6.5703125" style="323" customWidth="1"/>
    <col min="3330" max="3330" width="18.5703125" style="323" bestFit="1" customWidth="1"/>
    <col min="3331" max="3331" width="46.7109375" style="323" bestFit="1" customWidth="1"/>
    <col min="3332" max="3332" width="14.85546875" style="323" customWidth="1"/>
    <col min="3333" max="3333" width="12.7109375" style="323" customWidth="1"/>
    <col min="3334" max="3364" width="11.28515625" style="323" customWidth="1"/>
    <col min="3365" max="3584" width="6.85546875" style="323"/>
    <col min="3585" max="3585" width="6.5703125" style="323" customWidth="1"/>
    <col min="3586" max="3586" width="18.5703125" style="323" bestFit="1" customWidth="1"/>
    <col min="3587" max="3587" width="46.7109375" style="323" bestFit="1" customWidth="1"/>
    <col min="3588" max="3588" width="14.85546875" style="323" customWidth="1"/>
    <col min="3589" max="3589" width="12.7109375" style="323" customWidth="1"/>
    <col min="3590" max="3620" width="11.28515625" style="323" customWidth="1"/>
    <col min="3621" max="3840" width="6.85546875" style="323"/>
    <col min="3841" max="3841" width="6.5703125" style="323" customWidth="1"/>
    <col min="3842" max="3842" width="18.5703125" style="323" bestFit="1" customWidth="1"/>
    <col min="3843" max="3843" width="46.7109375" style="323" bestFit="1" customWidth="1"/>
    <col min="3844" max="3844" width="14.85546875" style="323" customWidth="1"/>
    <col min="3845" max="3845" width="12.7109375" style="323" customWidth="1"/>
    <col min="3846" max="3876" width="11.28515625" style="323" customWidth="1"/>
    <col min="3877" max="4096" width="6.85546875" style="323"/>
    <col min="4097" max="4097" width="6.5703125" style="323" customWidth="1"/>
    <col min="4098" max="4098" width="18.5703125" style="323" bestFit="1" customWidth="1"/>
    <col min="4099" max="4099" width="46.7109375" style="323" bestFit="1" customWidth="1"/>
    <col min="4100" max="4100" width="14.85546875" style="323" customWidth="1"/>
    <col min="4101" max="4101" width="12.7109375" style="323" customWidth="1"/>
    <col min="4102" max="4132" width="11.28515625" style="323" customWidth="1"/>
    <col min="4133" max="4352" width="6.85546875" style="323"/>
    <col min="4353" max="4353" width="6.5703125" style="323" customWidth="1"/>
    <col min="4354" max="4354" width="18.5703125" style="323" bestFit="1" customWidth="1"/>
    <col min="4355" max="4355" width="46.7109375" style="323" bestFit="1" customWidth="1"/>
    <col min="4356" max="4356" width="14.85546875" style="323" customWidth="1"/>
    <col min="4357" max="4357" width="12.7109375" style="323" customWidth="1"/>
    <col min="4358" max="4388" width="11.28515625" style="323" customWidth="1"/>
    <col min="4389" max="4608" width="6.85546875" style="323"/>
    <col min="4609" max="4609" width="6.5703125" style="323" customWidth="1"/>
    <col min="4610" max="4610" width="18.5703125" style="323" bestFit="1" customWidth="1"/>
    <col min="4611" max="4611" width="46.7109375" style="323" bestFit="1" customWidth="1"/>
    <col min="4612" max="4612" width="14.85546875" style="323" customWidth="1"/>
    <col min="4613" max="4613" width="12.7109375" style="323" customWidth="1"/>
    <col min="4614" max="4644" width="11.28515625" style="323" customWidth="1"/>
    <col min="4645" max="4864" width="6.85546875" style="323"/>
    <col min="4865" max="4865" width="6.5703125" style="323" customWidth="1"/>
    <col min="4866" max="4866" width="18.5703125" style="323" bestFit="1" customWidth="1"/>
    <col min="4867" max="4867" width="46.7109375" style="323" bestFit="1" customWidth="1"/>
    <col min="4868" max="4868" width="14.85546875" style="323" customWidth="1"/>
    <col min="4869" max="4869" width="12.7109375" style="323" customWidth="1"/>
    <col min="4870" max="4900" width="11.28515625" style="323" customWidth="1"/>
    <col min="4901" max="5120" width="6.85546875" style="323"/>
    <col min="5121" max="5121" width="6.5703125" style="323" customWidth="1"/>
    <col min="5122" max="5122" width="18.5703125" style="323" bestFit="1" customWidth="1"/>
    <col min="5123" max="5123" width="46.7109375" style="323" bestFit="1" customWidth="1"/>
    <col min="5124" max="5124" width="14.85546875" style="323" customWidth="1"/>
    <col min="5125" max="5125" width="12.7109375" style="323" customWidth="1"/>
    <col min="5126" max="5156" width="11.28515625" style="323" customWidth="1"/>
    <col min="5157" max="5376" width="6.85546875" style="323"/>
    <col min="5377" max="5377" width="6.5703125" style="323" customWidth="1"/>
    <col min="5378" max="5378" width="18.5703125" style="323" bestFit="1" customWidth="1"/>
    <col min="5379" max="5379" width="46.7109375" style="323" bestFit="1" customWidth="1"/>
    <col min="5380" max="5380" width="14.85546875" style="323" customWidth="1"/>
    <col min="5381" max="5381" width="12.7109375" style="323" customWidth="1"/>
    <col min="5382" max="5412" width="11.28515625" style="323" customWidth="1"/>
    <col min="5413" max="5632" width="6.85546875" style="323"/>
    <col min="5633" max="5633" width="6.5703125" style="323" customWidth="1"/>
    <col min="5634" max="5634" width="18.5703125" style="323" bestFit="1" customWidth="1"/>
    <col min="5635" max="5635" width="46.7109375" style="323" bestFit="1" customWidth="1"/>
    <col min="5636" max="5636" width="14.85546875" style="323" customWidth="1"/>
    <col min="5637" max="5637" width="12.7109375" style="323" customWidth="1"/>
    <col min="5638" max="5668" width="11.28515625" style="323" customWidth="1"/>
    <col min="5669" max="5888" width="6.85546875" style="323"/>
    <col min="5889" max="5889" width="6.5703125" style="323" customWidth="1"/>
    <col min="5890" max="5890" width="18.5703125" style="323" bestFit="1" customWidth="1"/>
    <col min="5891" max="5891" width="46.7109375" style="323" bestFit="1" customWidth="1"/>
    <col min="5892" max="5892" width="14.85546875" style="323" customWidth="1"/>
    <col min="5893" max="5893" width="12.7109375" style="323" customWidth="1"/>
    <col min="5894" max="5924" width="11.28515625" style="323" customWidth="1"/>
    <col min="5925" max="6144" width="6.85546875" style="323"/>
    <col min="6145" max="6145" width="6.5703125" style="323" customWidth="1"/>
    <col min="6146" max="6146" width="18.5703125" style="323" bestFit="1" customWidth="1"/>
    <col min="6147" max="6147" width="46.7109375" style="323" bestFit="1" customWidth="1"/>
    <col min="6148" max="6148" width="14.85546875" style="323" customWidth="1"/>
    <col min="6149" max="6149" width="12.7109375" style="323" customWidth="1"/>
    <col min="6150" max="6180" width="11.28515625" style="323" customWidth="1"/>
    <col min="6181" max="6400" width="6.85546875" style="323"/>
    <col min="6401" max="6401" width="6.5703125" style="323" customWidth="1"/>
    <col min="6402" max="6402" width="18.5703125" style="323" bestFit="1" customWidth="1"/>
    <col min="6403" max="6403" width="46.7109375" style="323" bestFit="1" customWidth="1"/>
    <col min="6404" max="6404" width="14.85546875" style="323" customWidth="1"/>
    <col min="6405" max="6405" width="12.7109375" style="323" customWidth="1"/>
    <col min="6406" max="6436" width="11.28515625" style="323" customWidth="1"/>
    <col min="6437" max="6656" width="6.85546875" style="323"/>
    <col min="6657" max="6657" width="6.5703125" style="323" customWidth="1"/>
    <col min="6658" max="6658" width="18.5703125" style="323" bestFit="1" customWidth="1"/>
    <col min="6659" max="6659" width="46.7109375" style="323" bestFit="1" customWidth="1"/>
    <col min="6660" max="6660" width="14.85546875" style="323" customWidth="1"/>
    <col min="6661" max="6661" width="12.7109375" style="323" customWidth="1"/>
    <col min="6662" max="6692" width="11.28515625" style="323" customWidth="1"/>
    <col min="6693" max="6912" width="6.85546875" style="323"/>
    <col min="6913" max="6913" width="6.5703125" style="323" customWidth="1"/>
    <col min="6914" max="6914" width="18.5703125" style="323" bestFit="1" customWidth="1"/>
    <col min="6915" max="6915" width="46.7109375" style="323" bestFit="1" customWidth="1"/>
    <col min="6916" max="6916" width="14.85546875" style="323" customWidth="1"/>
    <col min="6917" max="6917" width="12.7109375" style="323" customWidth="1"/>
    <col min="6918" max="6948" width="11.28515625" style="323" customWidth="1"/>
    <col min="6949" max="7168" width="6.85546875" style="323"/>
    <col min="7169" max="7169" width="6.5703125" style="323" customWidth="1"/>
    <col min="7170" max="7170" width="18.5703125" style="323" bestFit="1" customWidth="1"/>
    <col min="7171" max="7171" width="46.7109375" style="323" bestFit="1" customWidth="1"/>
    <col min="7172" max="7172" width="14.85546875" style="323" customWidth="1"/>
    <col min="7173" max="7173" width="12.7109375" style="323" customWidth="1"/>
    <col min="7174" max="7204" width="11.28515625" style="323" customWidth="1"/>
    <col min="7205" max="7424" width="6.85546875" style="323"/>
    <col min="7425" max="7425" width="6.5703125" style="323" customWidth="1"/>
    <col min="7426" max="7426" width="18.5703125" style="323" bestFit="1" customWidth="1"/>
    <col min="7427" max="7427" width="46.7109375" style="323" bestFit="1" customWidth="1"/>
    <col min="7428" max="7428" width="14.85546875" style="323" customWidth="1"/>
    <col min="7429" max="7429" width="12.7109375" style="323" customWidth="1"/>
    <col min="7430" max="7460" width="11.28515625" style="323" customWidth="1"/>
    <col min="7461" max="7680" width="6.85546875" style="323"/>
    <col min="7681" max="7681" width="6.5703125" style="323" customWidth="1"/>
    <col min="7682" max="7682" width="18.5703125" style="323" bestFit="1" customWidth="1"/>
    <col min="7683" max="7683" width="46.7109375" style="323" bestFit="1" customWidth="1"/>
    <col min="7684" max="7684" width="14.85546875" style="323" customWidth="1"/>
    <col min="7685" max="7685" width="12.7109375" style="323" customWidth="1"/>
    <col min="7686" max="7716" width="11.28515625" style="323" customWidth="1"/>
    <col min="7717" max="7936" width="6.85546875" style="323"/>
    <col min="7937" max="7937" width="6.5703125" style="323" customWidth="1"/>
    <col min="7938" max="7938" width="18.5703125" style="323" bestFit="1" customWidth="1"/>
    <col min="7939" max="7939" width="46.7109375" style="323" bestFit="1" customWidth="1"/>
    <col min="7940" max="7940" width="14.85546875" style="323" customWidth="1"/>
    <col min="7941" max="7941" width="12.7109375" style="323" customWidth="1"/>
    <col min="7942" max="7972" width="11.28515625" style="323" customWidth="1"/>
    <col min="7973" max="8192" width="6.85546875" style="323"/>
    <col min="8193" max="8193" width="6.5703125" style="323" customWidth="1"/>
    <col min="8194" max="8194" width="18.5703125" style="323" bestFit="1" customWidth="1"/>
    <col min="8195" max="8195" width="46.7109375" style="323" bestFit="1" customWidth="1"/>
    <col min="8196" max="8196" width="14.85546875" style="323" customWidth="1"/>
    <col min="8197" max="8197" width="12.7109375" style="323" customWidth="1"/>
    <col min="8198" max="8228" width="11.28515625" style="323" customWidth="1"/>
    <col min="8229" max="8448" width="6.85546875" style="323"/>
    <col min="8449" max="8449" width="6.5703125" style="323" customWidth="1"/>
    <col min="8450" max="8450" width="18.5703125" style="323" bestFit="1" customWidth="1"/>
    <col min="8451" max="8451" width="46.7109375" style="323" bestFit="1" customWidth="1"/>
    <col min="8452" max="8452" width="14.85546875" style="323" customWidth="1"/>
    <col min="8453" max="8453" width="12.7109375" style="323" customWidth="1"/>
    <col min="8454" max="8484" width="11.28515625" style="323" customWidth="1"/>
    <col min="8485" max="8704" width="6.85546875" style="323"/>
    <col min="8705" max="8705" width="6.5703125" style="323" customWidth="1"/>
    <col min="8706" max="8706" width="18.5703125" style="323" bestFit="1" customWidth="1"/>
    <col min="8707" max="8707" width="46.7109375" style="323" bestFit="1" customWidth="1"/>
    <col min="8708" max="8708" width="14.85546875" style="323" customWidth="1"/>
    <col min="8709" max="8709" width="12.7109375" style="323" customWidth="1"/>
    <col min="8710" max="8740" width="11.28515625" style="323" customWidth="1"/>
    <col min="8741" max="8960" width="6.85546875" style="323"/>
    <col min="8961" max="8961" width="6.5703125" style="323" customWidth="1"/>
    <col min="8962" max="8962" width="18.5703125" style="323" bestFit="1" customWidth="1"/>
    <col min="8963" max="8963" width="46.7109375" style="323" bestFit="1" customWidth="1"/>
    <col min="8964" max="8964" width="14.85546875" style="323" customWidth="1"/>
    <col min="8965" max="8965" width="12.7109375" style="323" customWidth="1"/>
    <col min="8966" max="8996" width="11.28515625" style="323" customWidth="1"/>
    <col min="8997" max="9216" width="6.85546875" style="323"/>
    <col min="9217" max="9217" width="6.5703125" style="323" customWidth="1"/>
    <col min="9218" max="9218" width="18.5703125" style="323" bestFit="1" customWidth="1"/>
    <col min="9219" max="9219" width="46.7109375" style="323" bestFit="1" customWidth="1"/>
    <col min="9220" max="9220" width="14.85546875" style="323" customWidth="1"/>
    <col min="9221" max="9221" width="12.7109375" style="323" customWidth="1"/>
    <col min="9222" max="9252" width="11.28515625" style="323" customWidth="1"/>
    <col min="9253" max="9472" width="6.85546875" style="323"/>
    <col min="9473" max="9473" width="6.5703125" style="323" customWidth="1"/>
    <col min="9474" max="9474" width="18.5703125" style="323" bestFit="1" customWidth="1"/>
    <col min="9475" max="9475" width="46.7109375" style="323" bestFit="1" customWidth="1"/>
    <col min="9476" max="9476" width="14.85546875" style="323" customWidth="1"/>
    <col min="9477" max="9477" width="12.7109375" style="323" customWidth="1"/>
    <col min="9478" max="9508" width="11.28515625" style="323" customWidth="1"/>
    <col min="9509" max="9728" width="6.85546875" style="323"/>
    <col min="9729" max="9729" width="6.5703125" style="323" customWidth="1"/>
    <col min="9730" max="9730" width="18.5703125" style="323" bestFit="1" customWidth="1"/>
    <col min="9731" max="9731" width="46.7109375" style="323" bestFit="1" customWidth="1"/>
    <col min="9732" max="9732" width="14.85546875" style="323" customWidth="1"/>
    <col min="9733" max="9733" width="12.7109375" style="323" customWidth="1"/>
    <col min="9734" max="9764" width="11.28515625" style="323" customWidth="1"/>
    <col min="9765" max="9984" width="6.85546875" style="323"/>
    <col min="9985" max="9985" width="6.5703125" style="323" customWidth="1"/>
    <col min="9986" max="9986" width="18.5703125" style="323" bestFit="1" customWidth="1"/>
    <col min="9987" max="9987" width="46.7109375" style="323" bestFit="1" customWidth="1"/>
    <col min="9988" max="9988" width="14.85546875" style="323" customWidth="1"/>
    <col min="9989" max="9989" width="12.7109375" style="323" customWidth="1"/>
    <col min="9990" max="10020" width="11.28515625" style="323" customWidth="1"/>
    <col min="10021" max="10240" width="6.85546875" style="323"/>
    <col min="10241" max="10241" width="6.5703125" style="323" customWidth="1"/>
    <col min="10242" max="10242" width="18.5703125" style="323" bestFit="1" customWidth="1"/>
    <col min="10243" max="10243" width="46.7109375" style="323" bestFit="1" customWidth="1"/>
    <col min="10244" max="10244" width="14.85546875" style="323" customWidth="1"/>
    <col min="10245" max="10245" width="12.7109375" style="323" customWidth="1"/>
    <col min="10246" max="10276" width="11.28515625" style="323" customWidth="1"/>
    <col min="10277" max="10496" width="6.85546875" style="323"/>
    <col min="10497" max="10497" width="6.5703125" style="323" customWidth="1"/>
    <col min="10498" max="10498" width="18.5703125" style="323" bestFit="1" customWidth="1"/>
    <col min="10499" max="10499" width="46.7109375" style="323" bestFit="1" customWidth="1"/>
    <col min="10500" max="10500" width="14.85546875" style="323" customWidth="1"/>
    <col min="10501" max="10501" width="12.7109375" style="323" customWidth="1"/>
    <col min="10502" max="10532" width="11.28515625" style="323" customWidth="1"/>
    <col min="10533" max="10752" width="6.85546875" style="323"/>
    <col min="10753" max="10753" width="6.5703125" style="323" customWidth="1"/>
    <col min="10754" max="10754" width="18.5703125" style="323" bestFit="1" customWidth="1"/>
    <col min="10755" max="10755" width="46.7109375" style="323" bestFit="1" customWidth="1"/>
    <col min="10756" max="10756" width="14.85546875" style="323" customWidth="1"/>
    <col min="10757" max="10757" width="12.7109375" style="323" customWidth="1"/>
    <col min="10758" max="10788" width="11.28515625" style="323" customWidth="1"/>
    <col min="10789" max="11008" width="6.85546875" style="323"/>
    <col min="11009" max="11009" width="6.5703125" style="323" customWidth="1"/>
    <col min="11010" max="11010" width="18.5703125" style="323" bestFit="1" customWidth="1"/>
    <col min="11011" max="11011" width="46.7109375" style="323" bestFit="1" customWidth="1"/>
    <col min="11012" max="11012" width="14.85546875" style="323" customWidth="1"/>
    <col min="11013" max="11013" width="12.7109375" style="323" customWidth="1"/>
    <col min="11014" max="11044" width="11.28515625" style="323" customWidth="1"/>
    <col min="11045" max="11264" width="6.85546875" style="323"/>
    <col min="11265" max="11265" width="6.5703125" style="323" customWidth="1"/>
    <col min="11266" max="11266" width="18.5703125" style="323" bestFit="1" customWidth="1"/>
    <col min="11267" max="11267" width="46.7109375" style="323" bestFit="1" customWidth="1"/>
    <col min="11268" max="11268" width="14.85546875" style="323" customWidth="1"/>
    <col min="11269" max="11269" width="12.7109375" style="323" customWidth="1"/>
    <col min="11270" max="11300" width="11.28515625" style="323" customWidth="1"/>
    <col min="11301" max="11520" width="6.85546875" style="323"/>
    <col min="11521" max="11521" width="6.5703125" style="323" customWidth="1"/>
    <col min="11522" max="11522" width="18.5703125" style="323" bestFit="1" customWidth="1"/>
    <col min="11523" max="11523" width="46.7109375" style="323" bestFit="1" customWidth="1"/>
    <col min="11524" max="11524" width="14.85546875" style="323" customWidth="1"/>
    <col min="11525" max="11525" width="12.7109375" style="323" customWidth="1"/>
    <col min="11526" max="11556" width="11.28515625" style="323" customWidth="1"/>
    <col min="11557" max="11776" width="6.85546875" style="323"/>
    <col min="11777" max="11777" width="6.5703125" style="323" customWidth="1"/>
    <col min="11778" max="11778" width="18.5703125" style="323" bestFit="1" customWidth="1"/>
    <col min="11779" max="11779" width="46.7109375" style="323" bestFit="1" customWidth="1"/>
    <col min="11780" max="11780" width="14.85546875" style="323" customWidth="1"/>
    <col min="11781" max="11781" width="12.7109375" style="323" customWidth="1"/>
    <col min="11782" max="11812" width="11.28515625" style="323" customWidth="1"/>
    <col min="11813" max="12032" width="6.85546875" style="323"/>
    <col min="12033" max="12033" width="6.5703125" style="323" customWidth="1"/>
    <col min="12034" max="12034" width="18.5703125" style="323" bestFit="1" customWidth="1"/>
    <col min="12035" max="12035" width="46.7109375" style="323" bestFit="1" customWidth="1"/>
    <col min="12036" max="12036" width="14.85546875" style="323" customWidth="1"/>
    <col min="12037" max="12037" width="12.7109375" style="323" customWidth="1"/>
    <col min="12038" max="12068" width="11.28515625" style="323" customWidth="1"/>
    <col min="12069" max="12288" width="6.85546875" style="323"/>
    <col min="12289" max="12289" width="6.5703125" style="323" customWidth="1"/>
    <col min="12290" max="12290" width="18.5703125" style="323" bestFit="1" customWidth="1"/>
    <col min="12291" max="12291" width="46.7109375" style="323" bestFit="1" customWidth="1"/>
    <col min="12292" max="12292" width="14.85546875" style="323" customWidth="1"/>
    <col min="12293" max="12293" width="12.7109375" style="323" customWidth="1"/>
    <col min="12294" max="12324" width="11.28515625" style="323" customWidth="1"/>
    <col min="12325" max="12544" width="6.85546875" style="323"/>
    <col min="12545" max="12545" width="6.5703125" style="323" customWidth="1"/>
    <col min="12546" max="12546" width="18.5703125" style="323" bestFit="1" customWidth="1"/>
    <col min="12547" max="12547" width="46.7109375" style="323" bestFit="1" customWidth="1"/>
    <col min="12548" max="12548" width="14.85546875" style="323" customWidth="1"/>
    <col min="12549" max="12549" width="12.7109375" style="323" customWidth="1"/>
    <col min="12550" max="12580" width="11.28515625" style="323" customWidth="1"/>
    <col min="12581" max="12800" width="6.85546875" style="323"/>
    <col min="12801" max="12801" width="6.5703125" style="323" customWidth="1"/>
    <col min="12802" max="12802" width="18.5703125" style="323" bestFit="1" customWidth="1"/>
    <col min="12803" max="12803" width="46.7109375" style="323" bestFit="1" customWidth="1"/>
    <col min="12804" max="12804" width="14.85546875" style="323" customWidth="1"/>
    <col min="12805" max="12805" width="12.7109375" style="323" customWidth="1"/>
    <col min="12806" max="12836" width="11.28515625" style="323" customWidth="1"/>
    <col min="12837" max="13056" width="6.85546875" style="323"/>
    <col min="13057" max="13057" width="6.5703125" style="323" customWidth="1"/>
    <col min="13058" max="13058" width="18.5703125" style="323" bestFit="1" customWidth="1"/>
    <col min="13059" max="13059" width="46.7109375" style="323" bestFit="1" customWidth="1"/>
    <col min="13060" max="13060" width="14.85546875" style="323" customWidth="1"/>
    <col min="13061" max="13061" width="12.7109375" style="323" customWidth="1"/>
    <col min="13062" max="13092" width="11.28515625" style="323" customWidth="1"/>
    <col min="13093" max="13312" width="6.85546875" style="323"/>
    <col min="13313" max="13313" width="6.5703125" style="323" customWidth="1"/>
    <col min="13314" max="13314" width="18.5703125" style="323" bestFit="1" customWidth="1"/>
    <col min="13315" max="13315" width="46.7109375" style="323" bestFit="1" customWidth="1"/>
    <col min="13316" max="13316" width="14.85546875" style="323" customWidth="1"/>
    <col min="13317" max="13317" width="12.7109375" style="323" customWidth="1"/>
    <col min="13318" max="13348" width="11.28515625" style="323" customWidth="1"/>
    <col min="13349" max="13568" width="6.85546875" style="323"/>
    <col min="13569" max="13569" width="6.5703125" style="323" customWidth="1"/>
    <col min="13570" max="13570" width="18.5703125" style="323" bestFit="1" customWidth="1"/>
    <col min="13571" max="13571" width="46.7109375" style="323" bestFit="1" customWidth="1"/>
    <col min="13572" max="13572" width="14.85546875" style="323" customWidth="1"/>
    <col min="13573" max="13573" width="12.7109375" style="323" customWidth="1"/>
    <col min="13574" max="13604" width="11.28515625" style="323" customWidth="1"/>
    <col min="13605" max="13824" width="6.85546875" style="323"/>
    <col min="13825" max="13825" width="6.5703125" style="323" customWidth="1"/>
    <col min="13826" max="13826" width="18.5703125" style="323" bestFit="1" customWidth="1"/>
    <col min="13827" max="13827" width="46.7109375" style="323" bestFit="1" customWidth="1"/>
    <col min="13828" max="13828" width="14.85546875" style="323" customWidth="1"/>
    <col min="13829" max="13829" width="12.7109375" style="323" customWidth="1"/>
    <col min="13830" max="13860" width="11.28515625" style="323" customWidth="1"/>
    <col min="13861" max="14080" width="6.85546875" style="323"/>
    <col min="14081" max="14081" width="6.5703125" style="323" customWidth="1"/>
    <col min="14082" max="14082" width="18.5703125" style="323" bestFit="1" customWidth="1"/>
    <col min="14083" max="14083" width="46.7109375" style="323" bestFit="1" customWidth="1"/>
    <col min="14084" max="14084" width="14.85546875" style="323" customWidth="1"/>
    <col min="14085" max="14085" width="12.7109375" style="323" customWidth="1"/>
    <col min="14086" max="14116" width="11.28515625" style="323" customWidth="1"/>
    <col min="14117" max="14336" width="6.85546875" style="323"/>
    <col min="14337" max="14337" width="6.5703125" style="323" customWidth="1"/>
    <col min="14338" max="14338" width="18.5703125" style="323" bestFit="1" customWidth="1"/>
    <col min="14339" max="14339" width="46.7109375" style="323" bestFit="1" customWidth="1"/>
    <col min="14340" max="14340" width="14.85546875" style="323" customWidth="1"/>
    <col min="14341" max="14341" width="12.7109375" style="323" customWidth="1"/>
    <col min="14342" max="14372" width="11.28515625" style="323" customWidth="1"/>
    <col min="14373" max="14592" width="6.85546875" style="323"/>
    <col min="14593" max="14593" width="6.5703125" style="323" customWidth="1"/>
    <col min="14594" max="14594" width="18.5703125" style="323" bestFit="1" customWidth="1"/>
    <col min="14595" max="14595" width="46.7109375" style="323" bestFit="1" customWidth="1"/>
    <col min="14596" max="14596" width="14.85546875" style="323" customWidth="1"/>
    <col min="14597" max="14597" width="12.7109375" style="323" customWidth="1"/>
    <col min="14598" max="14628" width="11.28515625" style="323" customWidth="1"/>
    <col min="14629" max="14848" width="6.85546875" style="323"/>
    <col min="14849" max="14849" width="6.5703125" style="323" customWidth="1"/>
    <col min="14850" max="14850" width="18.5703125" style="323" bestFit="1" customWidth="1"/>
    <col min="14851" max="14851" width="46.7109375" style="323" bestFit="1" customWidth="1"/>
    <col min="14852" max="14852" width="14.85546875" style="323" customWidth="1"/>
    <col min="14853" max="14853" width="12.7109375" style="323" customWidth="1"/>
    <col min="14854" max="14884" width="11.28515625" style="323" customWidth="1"/>
    <col min="14885" max="15104" width="6.85546875" style="323"/>
    <col min="15105" max="15105" width="6.5703125" style="323" customWidth="1"/>
    <col min="15106" max="15106" width="18.5703125" style="323" bestFit="1" customWidth="1"/>
    <col min="15107" max="15107" width="46.7109375" style="323" bestFit="1" customWidth="1"/>
    <col min="15108" max="15108" width="14.85546875" style="323" customWidth="1"/>
    <col min="15109" max="15109" width="12.7109375" style="323" customWidth="1"/>
    <col min="15110" max="15140" width="11.28515625" style="323" customWidth="1"/>
    <col min="15141" max="15360" width="6.85546875" style="323"/>
    <col min="15361" max="15361" width="6.5703125" style="323" customWidth="1"/>
    <col min="15362" max="15362" width="18.5703125" style="323" bestFit="1" customWidth="1"/>
    <col min="15363" max="15363" width="46.7109375" style="323" bestFit="1" customWidth="1"/>
    <col min="15364" max="15364" width="14.85546875" style="323" customWidth="1"/>
    <col min="15365" max="15365" width="12.7109375" style="323" customWidth="1"/>
    <col min="15366" max="15396" width="11.28515625" style="323" customWidth="1"/>
    <col min="15397" max="15616" width="6.85546875" style="323"/>
    <col min="15617" max="15617" width="6.5703125" style="323" customWidth="1"/>
    <col min="15618" max="15618" width="18.5703125" style="323" bestFit="1" customWidth="1"/>
    <col min="15619" max="15619" width="46.7109375" style="323" bestFit="1" customWidth="1"/>
    <col min="15620" max="15620" width="14.85546875" style="323" customWidth="1"/>
    <col min="15621" max="15621" width="12.7109375" style="323" customWidth="1"/>
    <col min="15622" max="15652" width="11.28515625" style="323" customWidth="1"/>
    <col min="15653" max="15872" width="6.85546875" style="323"/>
    <col min="15873" max="15873" width="6.5703125" style="323" customWidth="1"/>
    <col min="15874" max="15874" width="18.5703125" style="323" bestFit="1" customWidth="1"/>
    <col min="15875" max="15875" width="46.7109375" style="323" bestFit="1" customWidth="1"/>
    <col min="15876" max="15876" width="14.85546875" style="323" customWidth="1"/>
    <col min="15877" max="15877" width="12.7109375" style="323" customWidth="1"/>
    <col min="15878" max="15908" width="11.28515625" style="323" customWidth="1"/>
    <col min="15909" max="16128" width="6.85546875" style="323"/>
    <col min="16129" max="16129" width="6.5703125" style="323" customWidth="1"/>
    <col min="16130" max="16130" width="18.5703125" style="323" bestFit="1" customWidth="1"/>
    <col min="16131" max="16131" width="46.7109375" style="323" bestFit="1" customWidth="1"/>
    <col min="16132" max="16132" width="14.85546875" style="323" customWidth="1"/>
    <col min="16133" max="16133" width="12.7109375" style="323" customWidth="1"/>
    <col min="16134" max="16164" width="11.28515625" style="323" customWidth="1"/>
    <col min="16165" max="16384" width="6.85546875" style="323"/>
  </cols>
  <sheetData>
    <row r="1" spans="1:36" ht="21">
      <c r="A1" s="320" t="s">
        <v>400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1" t="s">
        <v>401</v>
      </c>
      <c r="B2" s="321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</row>
    <row r="3" spans="1:36">
      <c r="A3" s="324" t="s">
        <v>402</v>
      </c>
      <c r="C3" s="386"/>
    </row>
    <row r="4" spans="1:36" ht="54">
      <c r="A4" s="326" t="s">
        <v>13</v>
      </c>
      <c r="B4" s="326" t="s">
        <v>3</v>
      </c>
      <c r="C4" s="326" t="s">
        <v>15</v>
      </c>
      <c r="D4" s="327" t="s">
        <v>315</v>
      </c>
      <c r="E4" s="327" t="s">
        <v>374</v>
      </c>
      <c r="F4" s="1299" t="s">
        <v>317</v>
      </c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1"/>
    </row>
    <row r="5" spans="1:36">
      <c r="B5" s="328"/>
      <c r="C5" s="328"/>
      <c r="D5" s="328"/>
      <c r="E5" s="328"/>
      <c r="F5" s="329">
        <v>1000</v>
      </c>
      <c r="G5" s="329">
        <v>10000</v>
      </c>
      <c r="H5" s="329">
        <v>20000</v>
      </c>
      <c r="I5" s="329">
        <v>30000</v>
      </c>
      <c r="J5" s="329">
        <v>40000</v>
      </c>
      <c r="K5" s="329">
        <v>50000</v>
      </c>
      <c r="L5" s="329">
        <v>60000</v>
      </c>
      <c r="M5" s="329">
        <v>70000</v>
      </c>
      <c r="N5" s="329">
        <v>80000</v>
      </c>
      <c r="O5" s="329">
        <v>90000</v>
      </c>
      <c r="P5" s="329">
        <v>100000</v>
      </c>
      <c r="Q5" s="329">
        <v>110000</v>
      </c>
      <c r="R5" s="329">
        <v>120000</v>
      </c>
      <c r="S5" s="329">
        <v>130000</v>
      </c>
      <c r="T5" s="329">
        <v>140000</v>
      </c>
      <c r="U5" s="329">
        <v>150000</v>
      </c>
      <c r="V5" s="329">
        <v>160000</v>
      </c>
      <c r="W5" s="329">
        <v>170000</v>
      </c>
      <c r="X5" s="329">
        <v>180000</v>
      </c>
      <c r="Y5" s="329">
        <v>190000</v>
      </c>
      <c r="Z5" s="329">
        <v>200000</v>
      </c>
      <c r="AA5" s="329">
        <v>210000</v>
      </c>
      <c r="AB5" s="329">
        <v>220000</v>
      </c>
      <c r="AC5" s="329">
        <v>230000</v>
      </c>
      <c r="AD5" s="329">
        <v>240000</v>
      </c>
      <c r="AE5" s="329">
        <v>250000</v>
      </c>
      <c r="AF5" s="329">
        <v>260000</v>
      </c>
      <c r="AG5" s="329">
        <v>270000</v>
      </c>
      <c r="AH5" s="329">
        <v>280000</v>
      </c>
      <c r="AI5" s="329">
        <v>290000</v>
      </c>
      <c r="AJ5" s="329">
        <v>300000</v>
      </c>
    </row>
    <row r="6" spans="1:36">
      <c r="A6" s="331" t="s">
        <v>318</v>
      </c>
      <c r="B6" s="328"/>
      <c r="C6" s="328"/>
      <c r="D6" s="328"/>
      <c r="E6" s="328"/>
      <c r="F6" s="328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</row>
    <row r="7" spans="1:36">
      <c r="A7" s="334">
        <v>1</v>
      </c>
      <c r="B7" s="387" t="s">
        <v>163</v>
      </c>
      <c r="C7" s="388" t="s">
        <v>324</v>
      </c>
      <c r="D7" s="382">
        <v>4.4000000000000004</v>
      </c>
      <c r="E7" s="337">
        <f>VLOOKUP(B7,MRP!$A$2:$C$120,2,0)</f>
        <v>325</v>
      </c>
      <c r="F7" s="337"/>
      <c r="G7" s="338">
        <f>$D$7*$E$7</f>
        <v>1430.0000000000002</v>
      </c>
      <c r="H7" s="338">
        <f t="shared" ref="H7:AJ7" si="0">$D$7*$E$7</f>
        <v>1430.0000000000002</v>
      </c>
      <c r="I7" s="338">
        <f t="shared" si="0"/>
        <v>1430.0000000000002</v>
      </c>
      <c r="J7" s="338">
        <f t="shared" si="0"/>
        <v>1430.0000000000002</v>
      </c>
      <c r="K7" s="338">
        <f t="shared" si="0"/>
        <v>1430.0000000000002</v>
      </c>
      <c r="L7" s="338">
        <f t="shared" si="0"/>
        <v>1430.0000000000002</v>
      </c>
      <c r="M7" s="338">
        <f t="shared" si="0"/>
        <v>1430.0000000000002</v>
      </c>
      <c r="N7" s="338">
        <f t="shared" si="0"/>
        <v>1430.0000000000002</v>
      </c>
      <c r="O7" s="338">
        <f t="shared" si="0"/>
        <v>1430.0000000000002</v>
      </c>
      <c r="P7" s="338">
        <f t="shared" si="0"/>
        <v>1430.0000000000002</v>
      </c>
      <c r="Q7" s="338">
        <f t="shared" si="0"/>
        <v>1430.0000000000002</v>
      </c>
      <c r="R7" s="338">
        <f t="shared" si="0"/>
        <v>1430.0000000000002</v>
      </c>
      <c r="S7" s="338">
        <f t="shared" si="0"/>
        <v>1430.0000000000002</v>
      </c>
      <c r="T7" s="338">
        <f t="shared" si="0"/>
        <v>1430.0000000000002</v>
      </c>
      <c r="U7" s="338">
        <f t="shared" si="0"/>
        <v>1430.0000000000002</v>
      </c>
      <c r="V7" s="338">
        <f t="shared" si="0"/>
        <v>1430.0000000000002</v>
      </c>
      <c r="W7" s="338">
        <f t="shared" si="0"/>
        <v>1430.0000000000002</v>
      </c>
      <c r="X7" s="338">
        <f t="shared" si="0"/>
        <v>1430.0000000000002</v>
      </c>
      <c r="Y7" s="338">
        <f t="shared" si="0"/>
        <v>1430.0000000000002</v>
      </c>
      <c r="Z7" s="338">
        <f t="shared" si="0"/>
        <v>1430.0000000000002</v>
      </c>
      <c r="AA7" s="338">
        <f t="shared" si="0"/>
        <v>1430.0000000000002</v>
      </c>
      <c r="AB7" s="338">
        <f t="shared" si="0"/>
        <v>1430.0000000000002</v>
      </c>
      <c r="AC7" s="338">
        <f t="shared" si="0"/>
        <v>1430.0000000000002</v>
      </c>
      <c r="AD7" s="338">
        <f t="shared" si="0"/>
        <v>1430.0000000000002</v>
      </c>
      <c r="AE7" s="338">
        <f t="shared" si="0"/>
        <v>1430.0000000000002</v>
      </c>
      <c r="AF7" s="338">
        <f t="shared" si="0"/>
        <v>1430.0000000000002</v>
      </c>
      <c r="AG7" s="338">
        <f t="shared" si="0"/>
        <v>1430.0000000000002</v>
      </c>
      <c r="AH7" s="338">
        <f t="shared" si="0"/>
        <v>1430.0000000000002</v>
      </c>
      <c r="AI7" s="338">
        <f t="shared" si="0"/>
        <v>1430.0000000000002</v>
      </c>
      <c r="AJ7" s="338">
        <f t="shared" si="0"/>
        <v>1430.0000000000002</v>
      </c>
    </row>
    <row r="8" spans="1:36">
      <c r="A8" s="334">
        <v>2</v>
      </c>
      <c r="B8" s="387" t="s">
        <v>168</v>
      </c>
      <c r="C8" s="389" t="s">
        <v>47</v>
      </c>
      <c r="D8" s="334">
        <v>7</v>
      </c>
      <c r="E8" s="337">
        <f>VLOOKUP(B8,MRP!$A$2:$C$120,2,0)</f>
        <v>301</v>
      </c>
      <c r="F8" s="337"/>
      <c r="G8" s="338"/>
      <c r="H8" s="338"/>
      <c r="I8" s="338"/>
      <c r="J8" s="338"/>
      <c r="K8" s="338"/>
      <c r="L8" s="338"/>
      <c r="M8" s="338"/>
      <c r="N8" s="338"/>
      <c r="O8" s="338"/>
      <c r="P8" s="338"/>
      <c r="Q8" s="338"/>
      <c r="R8" s="338"/>
      <c r="S8" s="338"/>
      <c r="T8" s="338"/>
      <c r="U8" s="338"/>
      <c r="V8" s="338">
        <f>$D$8*$E$8</f>
        <v>2107</v>
      </c>
      <c r="W8" s="338"/>
      <c r="X8" s="338"/>
      <c r="Y8" s="338"/>
      <c r="Z8" s="338"/>
      <c r="AA8" s="338"/>
      <c r="AB8" s="338"/>
      <c r="AC8" s="338"/>
      <c r="AD8" s="338">
        <f>$D$8*$E$8</f>
        <v>2107</v>
      </c>
      <c r="AE8" s="338"/>
      <c r="AF8" s="338"/>
      <c r="AG8" s="338"/>
      <c r="AH8" s="338"/>
      <c r="AI8" s="338"/>
      <c r="AJ8" s="338"/>
    </row>
    <row r="9" spans="1:36">
      <c r="A9" s="334">
        <v>3</v>
      </c>
      <c r="B9" s="387" t="s">
        <v>169</v>
      </c>
      <c r="C9" s="389" t="s">
        <v>25</v>
      </c>
      <c r="D9" s="334">
        <v>2</v>
      </c>
      <c r="E9" s="337">
        <f>VLOOKUP(B9,MRP!$A$2:$C$120,2,0)</f>
        <v>172.5</v>
      </c>
      <c r="F9" s="337"/>
      <c r="G9" s="338"/>
      <c r="H9" s="338"/>
      <c r="I9" s="338"/>
      <c r="J9" s="338">
        <f>$D$9*$E$9</f>
        <v>345</v>
      </c>
      <c r="K9" s="338"/>
      <c r="L9" s="338"/>
      <c r="M9" s="338"/>
      <c r="N9" s="338">
        <f>$D$9*$E$9</f>
        <v>345</v>
      </c>
      <c r="O9" s="338"/>
      <c r="P9" s="338"/>
      <c r="Q9" s="338"/>
      <c r="R9" s="338">
        <f>$D$9*$E$9</f>
        <v>345</v>
      </c>
      <c r="S9" s="338"/>
      <c r="T9" s="338"/>
      <c r="U9" s="338"/>
      <c r="V9" s="338">
        <f>$D$9*$E$9</f>
        <v>345</v>
      </c>
      <c r="W9" s="338"/>
      <c r="X9" s="338"/>
      <c r="Y9" s="338"/>
      <c r="Z9" s="338">
        <f>$D$9*$E$9</f>
        <v>345</v>
      </c>
      <c r="AA9" s="338"/>
      <c r="AB9" s="338"/>
      <c r="AC9" s="338"/>
      <c r="AD9" s="338">
        <f>$D$9*$E$9</f>
        <v>345</v>
      </c>
      <c r="AE9" s="338"/>
      <c r="AF9" s="338"/>
      <c r="AG9" s="338"/>
      <c r="AH9" s="338">
        <f>$D$9*$E$9</f>
        <v>345</v>
      </c>
      <c r="AI9" s="338"/>
      <c r="AJ9" s="338"/>
    </row>
    <row r="10" spans="1:36">
      <c r="A10" s="334">
        <v>4</v>
      </c>
      <c r="B10" s="387" t="s">
        <v>170</v>
      </c>
      <c r="C10" s="389" t="s">
        <v>26</v>
      </c>
      <c r="D10" s="334">
        <v>3</v>
      </c>
      <c r="E10" s="337">
        <f>VLOOKUP(B10,MRP!$A$2:$C$120,2,0)</f>
        <v>35.5</v>
      </c>
      <c r="F10" s="337"/>
      <c r="G10" s="338">
        <f>$D$10*$E$10</f>
        <v>106.5</v>
      </c>
      <c r="H10" s="338">
        <f t="shared" ref="H10:AJ10" si="1">$D$10*$E$10</f>
        <v>106.5</v>
      </c>
      <c r="I10" s="338">
        <f t="shared" si="1"/>
        <v>106.5</v>
      </c>
      <c r="J10" s="338">
        <f t="shared" si="1"/>
        <v>106.5</v>
      </c>
      <c r="K10" s="338">
        <f t="shared" si="1"/>
        <v>106.5</v>
      </c>
      <c r="L10" s="338">
        <f t="shared" si="1"/>
        <v>106.5</v>
      </c>
      <c r="M10" s="338">
        <f t="shared" si="1"/>
        <v>106.5</v>
      </c>
      <c r="N10" s="338">
        <f t="shared" si="1"/>
        <v>106.5</v>
      </c>
      <c r="O10" s="338">
        <f t="shared" si="1"/>
        <v>106.5</v>
      </c>
      <c r="P10" s="338">
        <f t="shared" si="1"/>
        <v>106.5</v>
      </c>
      <c r="Q10" s="338">
        <f t="shared" si="1"/>
        <v>106.5</v>
      </c>
      <c r="R10" s="338">
        <f t="shared" si="1"/>
        <v>106.5</v>
      </c>
      <c r="S10" s="338">
        <f t="shared" si="1"/>
        <v>106.5</v>
      </c>
      <c r="T10" s="338">
        <f t="shared" si="1"/>
        <v>106.5</v>
      </c>
      <c r="U10" s="338">
        <f t="shared" si="1"/>
        <v>106.5</v>
      </c>
      <c r="V10" s="338">
        <f t="shared" si="1"/>
        <v>106.5</v>
      </c>
      <c r="W10" s="338">
        <f t="shared" si="1"/>
        <v>106.5</v>
      </c>
      <c r="X10" s="338">
        <f t="shared" si="1"/>
        <v>106.5</v>
      </c>
      <c r="Y10" s="338">
        <f t="shared" si="1"/>
        <v>106.5</v>
      </c>
      <c r="Z10" s="338">
        <f t="shared" si="1"/>
        <v>106.5</v>
      </c>
      <c r="AA10" s="338">
        <f t="shared" si="1"/>
        <v>106.5</v>
      </c>
      <c r="AB10" s="338">
        <f t="shared" si="1"/>
        <v>106.5</v>
      </c>
      <c r="AC10" s="338">
        <f t="shared" si="1"/>
        <v>106.5</v>
      </c>
      <c r="AD10" s="338">
        <f t="shared" si="1"/>
        <v>106.5</v>
      </c>
      <c r="AE10" s="338">
        <f t="shared" si="1"/>
        <v>106.5</v>
      </c>
      <c r="AF10" s="338">
        <f t="shared" si="1"/>
        <v>106.5</v>
      </c>
      <c r="AG10" s="338">
        <f t="shared" si="1"/>
        <v>106.5</v>
      </c>
      <c r="AH10" s="338">
        <f t="shared" si="1"/>
        <v>106.5</v>
      </c>
      <c r="AI10" s="338">
        <f t="shared" si="1"/>
        <v>106.5</v>
      </c>
      <c r="AJ10" s="338">
        <f t="shared" si="1"/>
        <v>106.5</v>
      </c>
    </row>
    <row r="11" spans="1:36">
      <c r="A11" s="334">
        <v>5</v>
      </c>
      <c r="B11" s="390" t="s">
        <v>263</v>
      </c>
      <c r="C11" s="391" t="s">
        <v>18</v>
      </c>
      <c r="D11" s="334">
        <v>1</v>
      </c>
      <c r="E11" s="337">
        <f>VLOOKUP(B11,MRP!$A$2:$C$120,2,0)</f>
        <v>63</v>
      </c>
      <c r="F11" s="337"/>
      <c r="G11" s="338">
        <f>$D$11*$E$11</f>
        <v>63</v>
      </c>
      <c r="H11" s="338">
        <f t="shared" ref="H11:AJ11" si="2">$D$11*$E$11</f>
        <v>63</v>
      </c>
      <c r="I11" s="338">
        <f t="shared" si="2"/>
        <v>63</v>
      </c>
      <c r="J11" s="338">
        <f t="shared" si="2"/>
        <v>63</v>
      </c>
      <c r="K11" s="338">
        <f t="shared" si="2"/>
        <v>63</v>
      </c>
      <c r="L11" s="338">
        <f t="shared" si="2"/>
        <v>63</v>
      </c>
      <c r="M11" s="338">
        <f t="shared" si="2"/>
        <v>63</v>
      </c>
      <c r="N11" s="338">
        <f t="shared" si="2"/>
        <v>63</v>
      </c>
      <c r="O11" s="338">
        <f t="shared" si="2"/>
        <v>63</v>
      </c>
      <c r="P11" s="338">
        <f t="shared" si="2"/>
        <v>63</v>
      </c>
      <c r="Q11" s="338">
        <f t="shared" si="2"/>
        <v>63</v>
      </c>
      <c r="R11" s="338">
        <f t="shared" si="2"/>
        <v>63</v>
      </c>
      <c r="S11" s="338">
        <f t="shared" si="2"/>
        <v>63</v>
      </c>
      <c r="T11" s="338">
        <f t="shared" si="2"/>
        <v>63</v>
      </c>
      <c r="U11" s="338">
        <f t="shared" si="2"/>
        <v>63</v>
      </c>
      <c r="V11" s="338">
        <f t="shared" si="2"/>
        <v>63</v>
      </c>
      <c r="W11" s="338">
        <f t="shared" si="2"/>
        <v>63</v>
      </c>
      <c r="X11" s="338">
        <f t="shared" si="2"/>
        <v>63</v>
      </c>
      <c r="Y11" s="338">
        <f t="shared" si="2"/>
        <v>63</v>
      </c>
      <c r="Z11" s="338">
        <f t="shared" si="2"/>
        <v>63</v>
      </c>
      <c r="AA11" s="338">
        <f t="shared" si="2"/>
        <v>63</v>
      </c>
      <c r="AB11" s="338">
        <f t="shared" si="2"/>
        <v>63</v>
      </c>
      <c r="AC11" s="338">
        <f t="shared" si="2"/>
        <v>63</v>
      </c>
      <c r="AD11" s="338">
        <f t="shared" si="2"/>
        <v>63</v>
      </c>
      <c r="AE11" s="338">
        <f t="shared" si="2"/>
        <v>63</v>
      </c>
      <c r="AF11" s="338">
        <f t="shared" si="2"/>
        <v>63</v>
      </c>
      <c r="AG11" s="338">
        <f t="shared" si="2"/>
        <v>63</v>
      </c>
      <c r="AH11" s="338">
        <f t="shared" si="2"/>
        <v>63</v>
      </c>
      <c r="AI11" s="338">
        <f t="shared" si="2"/>
        <v>63</v>
      </c>
      <c r="AJ11" s="338">
        <f t="shared" si="2"/>
        <v>63</v>
      </c>
    </row>
    <row r="12" spans="1:36">
      <c r="A12" s="334">
        <v>6</v>
      </c>
      <c r="B12" s="390" t="s">
        <v>254</v>
      </c>
      <c r="C12" s="389" t="s">
        <v>17</v>
      </c>
      <c r="D12" s="334">
        <v>1</v>
      </c>
      <c r="E12" s="337">
        <f>VLOOKUP(B12,MRP!$A$2:$C$120,2,0)</f>
        <v>3734</v>
      </c>
      <c r="F12" s="337"/>
      <c r="G12" s="338"/>
      <c r="H12" s="338">
        <f>$E$12*$D$12</f>
        <v>3734</v>
      </c>
      <c r="I12" s="338"/>
      <c r="J12" s="338">
        <f>$E$12*$D$12</f>
        <v>3734</v>
      </c>
      <c r="K12" s="338"/>
      <c r="L12" s="338">
        <f>$E$12*$D$12</f>
        <v>3734</v>
      </c>
      <c r="M12" s="338"/>
      <c r="N12" s="338">
        <f>$E$12*$D$12</f>
        <v>3734</v>
      </c>
      <c r="O12" s="338"/>
      <c r="P12" s="338">
        <f>$E$12*$D$12</f>
        <v>3734</v>
      </c>
      <c r="Q12" s="338"/>
      <c r="R12" s="338">
        <f>$E$12*$D$12</f>
        <v>3734</v>
      </c>
      <c r="S12" s="338"/>
      <c r="T12" s="338">
        <f>$E$12*$D$12</f>
        <v>3734</v>
      </c>
      <c r="U12" s="338"/>
      <c r="V12" s="338">
        <f>$E$12*$D$12</f>
        <v>3734</v>
      </c>
      <c r="W12" s="338"/>
      <c r="X12" s="338">
        <f>$E$12*$D$12</f>
        <v>3734</v>
      </c>
      <c r="Y12" s="338"/>
      <c r="Z12" s="338">
        <f>$E$12*$D$12</f>
        <v>3734</v>
      </c>
      <c r="AA12" s="338"/>
      <c r="AB12" s="338">
        <f>$E$12*$D$12</f>
        <v>3734</v>
      </c>
      <c r="AC12" s="338"/>
      <c r="AD12" s="338">
        <f>$E$12*$D$12</f>
        <v>3734</v>
      </c>
      <c r="AE12" s="338"/>
      <c r="AF12" s="338">
        <f>$E$12*$D$12</f>
        <v>3734</v>
      </c>
      <c r="AG12" s="338"/>
      <c r="AH12" s="338">
        <f>$E$12*$D$12</f>
        <v>3734</v>
      </c>
      <c r="AI12" s="338"/>
      <c r="AJ12" s="338">
        <f>$E$12*$D$12</f>
        <v>3734</v>
      </c>
    </row>
    <row r="13" spans="1:36">
      <c r="A13" s="334">
        <v>7</v>
      </c>
      <c r="B13" s="389" t="s">
        <v>215</v>
      </c>
      <c r="C13" s="389" t="s">
        <v>12</v>
      </c>
      <c r="D13" s="334">
        <v>1</v>
      </c>
      <c r="E13" s="337">
        <f>VLOOKUP(B13,MRP!$A$2:$C$120,2,0)</f>
        <v>1466</v>
      </c>
      <c r="F13" s="337"/>
      <c r="G13" s="338"/>
      <c r="H13" s="338"/>
      <c r="I13" s="338"/>
      <c r="J13" s="338">
        <f>$E$13*$D$13</f>
        <v>1466</v>
      </c>
      <c r="K13" s="338"/>
      <c r="L13" s="338"/>
      <c r="M13" s="338"/>
      <c r="N13" s="338">
        <f>$E$13*$D$13</f>
        <v>1466</v>
      </c>
      <c r="O13" s="338"/>
      <c r="P13" s="338"/>
      <c r="Q13" s="338"/>
      <c r="R13" s="338">
        <f>$E$13*$D$13</f>
        <v>1466</v>
      </c>
      <c r="S13" s="338"/>
      <c r="T13" s="338"/>
      <c r="U13" s="338"/>
      <c r="V13" s="338">
        <f>$E$13*$D$13</f>
        <v>1466</v>
      </c>
      <c r="W13" s="338"/>
      <c r="X13" s="338"/>
      <c r="Y13" s="338"/>
      <c r="Z13" s="338">
        <f>$E$13*$D$13</f>
        <v>1466</v>
      </c>
      <c r="AA13" s="338"/>
      <c r="AB13" s="338"/>
      <c r="AC13" s="338"/>
      <c r="AD13" s="338">
        <f>$E$13*$D$13</f>
        <v>1466</v>
      </c>
      <c r="AE13" s="338"/>
      <c r="AF13" s="338"/>
      <c r="AG13" s="338"/>
      <c r="AH13" s="338">
        <f>$E$13*$D$13</f>
        <v>1466</v>
      </c>
      <c r="AI13" s="338"/>
      <c r="AJ13" s="338"/>
    </row>
    <row r="14" spans="1:36">
      <c r="A14" s="334">
        <v>8</v>
      </c>
      <c r="B14" s="515" t="s">
        <v>446</v>
      </c>
      <c r="C14" s="514" t="s">
        <v>16</v>
      </c>
      <c r="D14" s="334">
        <v>1</v>
      </c>
      <c r="E14" s="337">
        <f>VLOOKUP(B14,MRP!A:B,2,0)</f>
        <v>627</v>
      </c>
      <c r="F14" s="337"/>
      <c r="G14" s="338">
        <f>$E$14*$D$14</f>
        <v>627</v>
      </c>
      <c r="H14" s="338">
        <f t="shared" ref="H14:AJ14" si="3">$E$14*$D$14</f>
        <v>627</v>
      </c>
      <c r="I14" s="338">
        <f t="shared" si="3"/>
        <v>627</v>
      </c>
      <c r="J14" s="338">
        <f t="shared" si="3"/>
        <v>627</v>
      </c>
      <c r="K14" s="338">
        <f t="shared" si="3"/>
        <v>627</v>
      </c>
      <c r="L14" s="338">
        <f t="shared" si="3"/>
        <v>627</v>
      </c>
      <c r="M14" s="338">
        <f t="shared" si="3"/>
        <v>627</v>
      </c>
      <c r="N14" s="338">
        <f t="shared" si="3"/>
        <v>627</v>
      </c>
      <c r="O14" s="338">
        <f t="shared" si="3"/>
        <v>627</v>
      </c>
      <c r="P14" s="338">
        <f t="shared" si="3"/>
        <v>627</v>
      </c>
      <c r="Q14" s="338">
        <f t="shared" si="3"/>
        <v>627</v>
      </c>
      <c r="R14" s="338">
        <f t="shared" si="3"/>
        <v>627</v>
      </c>
      <c r="S14" s="338">
        <f t="shared" si="3"/>
        <v>627</v>
      </c>
      <c r="T14" s="338">
        <f t="shared" si="3"/>
        <v>627</v>
      </c>
      <c r="U14" s="338">
        <f t="shared" si="3"/>
        <v>627</v>
      </c>
      <c r="V14" s="338">
        <f t="shared" si="3"/>
        <v>627</v>
      </c>
      <c r="W14" s="338">
        <f t="shared" si="3"/>
        <v>627</v>
      </c>
      <c r="X14" s="338">
        <f t="shared" si="3"/>
        <v>627</v>
      </c>
      <c r="Y14" s="338">
        <f t="shared" si="3"/>
        <v>627</v>
      </c>
      <c r="Z14" s="338">
        <f t="shared" si="3"/>
        <v>627</v>
      </c>
      <c r="AA14" s="338">
        <f t="shared" si="3"/>
        <v>627</v>
      </c>
      <c r="AB14" s="338">
        <f t="shared" si="3"/>
        <v>627</v>
      </c>
      <c r="AC14" s="338">
        <f t="shared" si="3"/>
        <v>627</v>
      </c>
      <c r="AD14" s="338">
        <f t="shared" si="3"/>
        <v>627</v>
      </c>
      <c r="AE14" s="338">
        <f t="shared" si="3"/>
        <v>627</v>
      </c>
      <c r="AF14" s="338">
        <f t="shared" si="3"/>
        <v>627</v>
      </c>
      <c r="AG14" s="338">
        <f t="shared" si="3"/>
        <v>627</v>
      </c>
      <c r="AH14" s="338">
        <f t="shared" si="3"/>
        <v>627</v>
      </c>
      <c r="AI14" s="338">
        <f t="shared" si="3"/>
        <v>627</v>
      </c>
      <c r="AJ14" s="338">
        <f t="shared" si="3"/>
        <v>627</v>
      </c>
    </row>
    <row r="15" spans="1:36">
      <c r="A15" s="334">
        <v>9</v>
      </c>
      <c r="B15" s="390" t="s">
        <v>255</v>
      </c>
      <c r="C15" s="389" t="s">
        <v>256</v>
      </c>
      <c r="D15" s="334">
        <v>1</v>
      </c>
      <c r="E15" s="337" t="e">
        <f>VLOOKUP(B15,MRP!$A$2:$C$120,2,0)</f>
        <v>#N/A</v>
      </c>
      <c r="F15" s="337"/>
      <c r="G15" s="338"/>
      <c r="H15" s="338"/>
      <c r="I15" s="338"/>
      <c r="J15" s="338"/>
      <c r="K15" s="338"/>
      <c r="L15" s="338"/>
      <c r="M15" s="338"/>
      <c r="N15" s="338" t="e">
        <f>$E$15</f>
        <v>#N/A</v>
      </c>
      <c r="O15" s="338"/>
      <c r="P15" s="338"/>
      <c r="Q15" s="338"/>
      <c r="R15" s="338"/>
      <c r="S15" s="338"/>
      <c r="T15" s="338"/>
      <c r="U15" s="338"/>
      <c r="V15" s="338" t="e">
        <f>$E$15</f>
        <v>#N/A</v>
      </c>
      <c r="W15" s="338"/>
      <c r="X15" s="338"/>
      <c r="Y15" s="338"/>
      <c r="Z15" s="338"/>
      <c r="AA15" s="338"/>
      <c r="AB15" s="338"/>
      <c r="AC15" s="338"/>
      <c r="AD15" s="338" t="e">
        <f>$E$15</f>
        <v>#N/A</v>
      </c>
      <c r="AE15" s="338"/>
      <c r="AF15" s="338"/>
      <c r="AG15" s="338"/>
      <c r="AH15" s="338"/>
      <c r="AI15" s="338"/>
      <c r="AJ15" s="338"/>
    </row>
    <row r="16" spans="1:36">
      <c r="A16" s="334">
        <v>10</v>
      </c>
      <c r="B16" s="32" t="s">
        <v>214</v>
      </c>
      <c r="C16" s="1" t="s">
        <v>8</v>
      </c>
      <c r="D16" s="334">
        <v>4</v>
      </c>
      <c r="E16" s="337">
        <f>VLOOKUP(B16,MRP!$A$2:$C$120,2,0)</f>
        <v>1469.5</v>
      </c>
      <c r="F16" s="337"/>
      <c r="G16" s="338"/>
      <c r="H16" s="338"/>
      <c r="I16" s="338"/>
      <c r="J16" s="338"/>
      <c r="K16" s="338"/>
      <c r="L16" s="338"/>
      <c r="M16" s="338"/>
      <c r="N16" s="338"/>
      <c r="O16" s="338"/>
      <c r="P16" s="338">
        <f>$E$16*$D$16</f>
        <v>5878</v>
      </c>
      <c r="Q16" s="338"/>
      <c r="R16" s="338"/>
      <c r="S16" s="338"/>
      <c r="T16" s="338"/>
      <c r="U16" s="338"/>
      <c r="V16" s="338"/>
      <c r="W16" s="338"/>
      <c r="X16" s="338"/>
      <c r="Y16" s="338"/>
      <c r="Z16" s="338">
        <f>$E$16*$D$16</f>
        <v>5878</v>
      </c>
      <c r="AA16" s="338"/>
      <c r="AB16" s="338"/>
      <c r="AC16" s="338"/>
      <c r="AD16" s="338"/>
      <c r="AE16" s="338"/>
      <c r="AF16" s="338"/>
      <c r="AG16" s="338"/>
      <c r="AH16" s="338"/>
      <c r="AI16" s="338"/>
      <c r="AJ16" s="338">
        <f>$E$16*$D$16</f>
        <v>5878</v>
      </c>
    </row>
    <row r="17" spans="1:36" ht="40.5" customHeight="1">
      <c r="B17" s="348"/>
      <c r="C17" s="324"/>
      <c r="D17" s="349"/>
      <c r="E17" s="350"/>
      <c r="F17" s="350"/>
      <c r="G17" s="350"/>
      <c r="H17" s="350"/>
      <c r="I17" s="350"/>
      <c r="J17" s="350"/>
      <c r="K17" s="350"/>
      <c r="L17" s="350"/>
      <c r="M17" s="350"/>
      <c r="N17" s="350"/>
      <c r="O17" s="350"/>
      <c r="P17" s="350"/>
      <c r="Q17" s="350"/>
      <c r="R17" s="349"/>
      <c r="S17" s="349"/>
      <c r="T17" s="349"/>
      <c r="U17" s="349"/>
      <c r="V17" s="349"/>
      <c r="W17" s="349"/>
    </row>
    <row r="18" spans="1:36" s="328" customFormat="1">
      <c r="A18" s="328">
        <v>11</v>
      </c>
      <c r="B18" s="352" t="s">
        <v>226</v>
      </c>
      <c r="C18" s="353" t="s">
        <v>319</v>
      </c>
      <c r="E18" s="354"/>
      <c r="F18" s="355">
        <f>SUM(F7:F16)</f>
        <v>0</v>
      </c>
      <c r="G18" s="355">
        <f>SUM(G7:G16)</f>
        <v>2226.5</v>
      </c>
      <c r="H18" s="355">
        <f>SUM(H7:H16)</f>
        <v>5960.5</v>
      </c>
      <c r="I18" s="355">
        <f t="shared" ref="I18:AJ18" si="4">SUM(I7:I16)</f>
        <v>2226.5</v>
      </c>
      <c r="J18" s="355">
        <f t="shared" si="4"/>
        <v>7771.5</v>
      </c>
      <c r="K18" s="355">
        <f t="shared" si="4"/>
        <v>2226.5</v>
      </c>
      <c r="L18" s="355">
        <f t="shared" si="4"/>
        <v>5960.5</v>
      </c>
      <c r="M18" s="355">
        <f t="shared" si="4"/>
        <v>2226.5</v>
      </c>
      <c r="N18" s="355" t="e">
        <f t="shared" si="4"/>
        <v>#N/A</v>
      </c>
      <c r="O18" s="355">
        <f t="shared" si="4"/>
        <v>2226.5</v>
      </c>
      <c r="P18" s="355">
        <f t="shared" si="4"/>
        <v>11838.5</v>
      </c>
      <c r="Q18" s="355">
        <f t="shared" si="4"/>
        <v>2226.5</v>
      </c>
      <c r="R18" s="355">
        <f t="shared" si="4"/>
        <v>7771.5</v>
      </c>
      <c r="S18" s="355">
        <f t="shared" si="4"/>
        <v>2226.5</v>
      </c>
      <c r="T18" s="355">
        <f t="shared" si="4"/>
        <v>5960.5</v>
      </c>
      <c r="U18" s="355">
        <f t="shared" si="4"/>
        <v>2226.5</v>
      </c>
      <c r="V18" s="355" t="e">
        <f t="shared" si="4"/>
        <v>#N/A</v>
      </c>
      <c r="W18" s="355">
        <f t="shared" si="4"/>
        <v>2226.5</v>
      </c>
      <c r="X18" s="355">
        <f t="shared" si="4"/>
        <v>5960.5</v>
      </c>
      <c r="Y18" s="355">
        <f t="shared" si="4"/>
        <v>2226.5</v>
      </c>
      <c r="Z18" s="355">
        <f t="shared" si="4"/>
        <v>13649.5</v>
      </c>
      <c r="AA18" s="355">
        <f t="shared" si="4"/>
        <v>2226.5</v>
      </c>
      <c r="AB18" s="355">
        <f t="shared" si="4"/>
        <v>5960.5</v>
      </c>
      <c r="AC18" s="355">
        <f t="shared" si="4"/>
        <v>2226.5</v>
      </c>
      <c r="AD18" s="355" t="e">
        <f t="shared" si="4"/>
        <v>#N/A</v>
      </c>
      <c r="AE18" s="355">
        <f t="shared" si="4"/>
        <v>2226.5</v>
      </c>
      <c r="AF18" s="355">
        <f t="shared" si="4"/>
        <v>5960.5</v>
      </c>
      <c r="AG18" s="355">
        <f t="shared" si="4"/>
        <v>2226.5</v>
      </c>
      <c r="AH18" s="355">
        <f t="shared" si="4"/>
        <v>7771.5</v>
      </c>
      <c r="AI18" s="355">
        <f t="shared" si="4"/>
        <v>2226.5</v>
      </c>
      <c r="AJ18" s="355">
        <f t="shared" si="4"/>
        <v>11838.5</v>
      </c>
    </row>
    <row r="19" spans="1:36">
      <c r="O19" s="362"/>
    </row>
    <row r="20" spans="1:36">
      <c r="A20" s="334">
        <v>12</v>
      </c>
      <c r="B20" s="352" t="s">
        <v>227</v>
      </c>
      <c r="C20" s="353" t="s">
        <v>320</v>
      </c>
      <c r="D20" s="328"/>
      <c r="E20" s="354"/>
      <c r="F20" s="392"/>
      <c r="G20" s="392"/>
      <c r="H20" s="392"/>
      <c r="I20" s="392">
        <f>[14]Master!$B$10</f>
        <v>1606.7479999999998</v>
      </c>
      <c r="J20" s="392">
        <f>[14]Master!$C$10</f>
        <v>1735.962</v>
      </c>
      <c r="K20" s="392">
        <f>[14]Master!$B$10</f>
        <v>1606.7479999999998</v>
      </c>
      <c r="L20" s="392">
        <f>[14]Master!$B$10</f>
        <v>1606.7479999999998</v>
      </c>
      <c r="M20" s="392">
        <f>[14]Master!$B$10</f>
        <v>1606.7479999999998</v>
      </c>
      <c r="N20" s="392">
        <f>[14]Master!$C$10</f>
        <v>1735.962</v>
      </c>
      <c r="O20" s="392">
        <f>[14]Master!$B$10</f>
        <v>1606.7479999999998</v>
      </c>
      <c r="P20" s="392">
        <f>[14]Master!$B$10</f>
        <v>1606.7479999999998</v>
      </c>
      <c r="Q20" s="392">
        <f>[14]Master!$B$10</f>
        <v>1606.7479999999998</v>
      </c>
      <c r="R20" s="392">
        <f>[14]Master!$C$10</f>
        <v>1735.962</v>
      </c>
      <c r="S20" s="392">
        <f>[14]Master!$B$10</f>
        <v>1606.7479999999998</v>
      </c>
      <c r="T20" s="392">
        <f>[14]Master!$B$10</f>
        <v>1606.7479999999998</v>
      </c>
      <c r="U20" s="392">
        <f>[14]Master!$B$10</f>
        <v>1606.7479999999998</v>
      </c>
      <c r="V20" s="392">
        <f>[14]Master!$C$10</f>
        <v>1735.962</v>
      </c>
      <c r="W20" s="392">
        <f>[14]Master!$B$10</f>
        <v>1606.7479999999998</v>
      </c>
      <c r="X20" s="392">
        <f>[14]Master!$B$10</f>
        <v>1606.7479999999998</v>
      </c>
      <c r="Y20" s="392">
        <f>[14]Master!$B$10</f>
        <v>1606.7479999999998</v>
      </c>
      <c r="Z20" s="392">
        <f>[14]Master!$C$10</f>
        <v>1735.962</v>
      </c>
      <c r="AA20" s="392">
        <f>[14]Master!$B$10</f>
        <v>1606.7479999999998</v>
      </c>
      <c r="AB20" s="392">
        <f>[14]Master!$B$10</f>
        <v>1606.7479999999998</v>
      </c>
      <c r="AC20" s="392">
        <f>[14]Master!$B$10</f>
        <v>1606.7479999999998</v>
      </c>
      <c r="AD20" s="392">
        <f>[14]Master!$C$10</f>
        <v>1735.962</v>
      </c>
      <c r="AE20" s="392">
        <f>[14]Master!$B$10</f>
        <v>1606.7479999999998</v>
      </c>
      <c r="AF20" s="392">
        <f>[14]Master!$B$10</f>
        <v>1606.7479999999998</v>
      </c>
      <c r="AG20" s="392">
        <f>[14]Master!$B$10</f>
        <v>1606.7479999999998</v>
      </c>
      <c r="AH20" s="392">
        <f>[14]Master!$C$10</f>
        <v>1735.962</v>
      </c>
      <c r="AI20" s="392">
        <f>[14]Master!$B$10</f>
        <v>1606.7479999999998</v>
      </c>
      <c r="AJ20" s="392">
        <f>[14]Master!$B$10</f>
        <v>1606.7479999999998</v>
      </c>
    </row>
    <row r="21" spans="1:36" s="328" customFormat="1">
      <c r="B21" s="365" t="s">
        <v>321</v>
      </c>
      <c r="C21" s="366" t="s">
        <v>322</v>
      </c>
      <c r="E21" s="321"/>
      <c r="F21" s="367">
        <f t="shared" ref="F21:AI21" si="5">F18+F20</f>
        <v>0</v>
      </c>
      <c r="G21" s="367">
        <f>G18+G20</f>
        <v>2226.5</v>
      </c>
      <c r="H21" s="367">
        <f t="shared" si="5"/>
        <v>5960.5</v>
      </c>
      <c r="I21" s="367">
        <f t="shared" si="5"/>
        <v>3833.2479999999996</v>
      </c>
      <c r="J21" s="367">
        <f t="shared" si="5"/>
        <v>9507.4619999999995</v>
      </c>
      <c r="K21" s="367">
        <f t="shared" si="5"/>
        <v>3833.2479999999996</v>
      </c>
      <c r="L21" s="367">
        <f t="shared" si="5"/>
        <v>7567.2479999999996</v>
      </c>
      <c r="M21" s="367">
        <f t="shared" si="5"/>
        <v>3833.2479999999996</v>
      </c>
      <c r="N21" s="367" t="e">
        <f t="shared" si="5"/>
        <v>#N/A</v>
      </c>
      <c r="O21" s="367">
        <f t="shared" si="5"/>
        <v>3833.2479999999996</v>
      </c>
      <c r="P21" s="367">
        <f t="shared" si="5"/>
        <v>13445.248</v>
      </c>
      <c r="Q21" s="367">
        <f t="shared" si="5"/>
        <v>3833.2479999999996</v>
      </c>
      <c r="R21" s="367">
        <f t="shared" si="5"/>
        <v>9507.4619999999995</v>
      </c>
      <c r="S21" s="367">
        <f t="shared" si="5"/>
        <v>3833.2479999999996</v>
      </c>
      <c r="T21" s="367">
        <f t="shared" si="5"/>
        <v>7567.2479999999996</v>
      </c>
      <c r="U21" s="367">
        <f t="shared" si="5"/>
        <v>3833.2479999999996</v>
      </c>
      <c r="V21" s="367" t="e">
        <f t="shared" si="5"/>
        <v>#N/A</v>
      </c>
      <c r="W21" s="367">
        <f t="shared" si="5"/>
        <v>3833.2479999999996</v>
      </c>
      <c r="X21" s="367">
        <f t="shared" si="5"/>
        <v>7567.2479999999996</v>
      </c>
      <c r="Y21" s="367">
        <f t="shared" si="5"/>
        <v>3833.2479999999996</v>
      </c>
      <c r="Z21" s="367">
        <f t="shared" si="5"/>
        <v>15385.462</v>
      </c>
      <c r="AA21" s="367">
        <f t="shared" si="5"/>
        <v>3833.2479999999996</v>
      </c>
      <c r="AB21" s="367">
        <f t="shared" si="5"/>
        <v>7567.2479999999996</v>
      </c>
      <c r="AC21" s="367">
        <f t="shared" si="5"/>
        <v>3833.2479999999996</v>
      </c>
      <c r="AD21" s="367" t="e">
        <f t="shared" si="5"/>
        <v>#N/A</v>
      </c>
      <c r="AE21" s="367">
        <f t="shared" si="5"/>
        <v>3833.2479999999996</v>
      </c>
      <c r="AF21" s="367">
        <f t="shared" si="5"/>
        <v>7567.2479999999996</v>
      </c>
      <c r="AG21" s="367">
        <f t="shared" si="5"/>
        <v>3833.2479999999996</v>
      </c>
      <c r="AH21" s="367">
        <f t="shared" si="5"/>
        <v>9507.4619999999995</v>
      </c>
      <c r="AI21" s="367">
        <f t="shared" si="5"/>
        <v>3833.2479999999996</v>
      </c>
      <c r="AJ21" s="367">
        <f>AJ18+AJ20</f>
        <v>13445.248</v>
      </c>
    </row>
    <row r="22" spans="1:36">
      <c r="C22" s="368" t="s">
        <v>323</v>
      </c>
      <c r="P22" s="369" t="e">
        <f>SUM(F21:P21)/P5</f>
        <v>#N/A</v>
      </c>
      <c r="Z22" s="369" t="e">
        <f>SUM(F21:Z21)/Z5</f>
        <v>#N/A</v>
      </c>
      <c r="AJ22" s="369" t="e">
        <f>SUM(F21:AJ21)/AJ5</f>
        <v>#N/A</v>
      </c>
    </row>
    <row r="23" spans="1:36">
      <c r="O23" s="362"/>
      <c r="P23" s="364"/>
      <c r="Z23" s="364"/>
      <c r="AJ23" s="364"/>
    </row>
    <row r="24" spans="1:36">
      <c r="A24" s="334">
        <v>13</v>
      </c>
      <c r="B24" s="371" t="s">
        <v>327</v>
      </c>
      <c r="C24" s="336" t="s">
        <v>328</v>
      </c>
      <c r="D24" s="372">
        <v>1.2</v>
      </c>
      <c r="E24" s="393">
        <f>[14]Master!$D$6</f>
        <v>471.91199999999998</v>
      </c>
      <c r="F24" s="334"/>
      <c r="G24" s="347">
        <f>$D$24*$E$24</f>
        <v>566.2944</v>
      </c>
      <c r="H24" s="347">
        <f t="shared" ref="H24:W25" si="6">$D$24*$E$24</f>
        <v>566.2944</v>
      </c>
      <c r="I24" s="347">
        <f t="shared" si="6"/>
        <v>566.2944</v>
      </c>
      <c r="J24" s="347">
        <f t="shared" si="6"/>
        <v>566.2944</v>
      </c>
      <c r="K24" s="347">
        <f t="shared" si="6"/>
        <v>566.2944</v>
      </c>
      <c r="L24" s="347">
        <f t="shared" si="6"/>
        <v>566.2944</v>
      </c>
      <c r="M24" s="347">
        <f t="shared" si="6"/>
        <v>566.2944</v>
      </c>
      <c r="N24" s="347">
        <f t="shared" si="6"/>
        <v>566.2944</v>
      </c>
      <c r="O24" s="347">
        <f t="shared" si="6"/>
        <v>566.2944</v>
      </c>
      <c r="P24" s="347">
        <f t="shared" si="6"/>
        <v>566.2944</v>
      </c>
      <c r="Q24" s="347">
        <f t="shared" si="6"/>
        <v>566.2944</v>
      </c>
      <c r="R24" s="347">
        <f t="shared" si="6"/>
        <v>566.2944</v>
      </c>
      <c r="S24" s="347">
        <f t="shared" si="6"/>
        <v>566.2944</v>
      </c>
      <c r="T24" s="347">
        <f t="shared" si="6"/>
        <v>566.2944</v>
      </c>
      <c r="U24" s="347">
        <f t="shared" si="6"/>
        <v>566.2944</v>
      </c>
      <c r="V24" s="347">
        <f t="shared" si="6"/>
        <v>566.2944</v>
      </c>
      <c r="W24" s="347">
        <f t="shared" si="6"/>
        <v>566.2944</v>
      </c>
      <c r="X24" s="347">
        <f t="shared" ref="X24:AJ25" si="7">$D$24*$E$24</f>
        <v>566.2944</v>
      </c>
      <c r="Y24" s="347">
        <f t="shared" si="7"/>
        <v>566.2944</v>
      </c>
      <c r="Z24" s="347">
        <f t="shared" si="7"/>
        <v>566.2944</v>
      </c>
      <c r="AA24" s="347">
        <f t="shared" si="7"/>
        <v>566.2944</v>
      </c>
      <c r="AB24" s="347">
        <f t="shared" si="7"/>
        <v>566.2944</v>
      </c>
      <c r="AC24" s="347">
        <f t="shared" si="7"/>
        <v>566.2944</v>
      </c>
      <c r="AD24" s="347">
        <f t="shared" si="7"/>
        <v>566.2944</v>
      </c>
      <c r="AE24" s="347">
        <f t="shared" si="7"/>
        <v>566.2944</v>
      </c>
      <c r="AF24" s="347">
        <f t="shared" si="7"/>
        <v>566.2944</v>
      </c>
      <c r="AG24" s="347">
        <f t="shared" si="7"/>
        <v>566.2944</v>
      </c>
      <c r="AH24" s="347">
        <f t="shared" si="7"/>
        <v>566.2944</v>
      </c>
      <c r="AI24" s="347">
        <f t="shared" si="7"/>
        <v>566.2944</v>
      </c>
      <c r="AJ24" s="347">
        <f t="shared" si="7"/>
        <v>566.2944</v>
      </c>
    </row>
    <row r="25" spans="1:36">
      <c r="A25" s="334">
        <v>14</v>
      </c>
      <c r="B25" s="371" t="s">
        <v>327</v>
      </c>
      <c r="C25" s="336" t="s">
        <v>41</v>
      </c>
      <c r="D25" s="372">
        <v>1.2</v>
      </c>
      <c r="E25" s="393">
        <f>[14]Master!$D$6</f>
        <v>471.91199999999998</v>
      </c>
      <c r="F25" s="334"/>
      <c r="G25" s="347">
        <f>$D$24*$E$24</f>
        <v>566.2944</v>
      </c>
      <c r="H25" s="347">
        <f t="shared" si="6"/>
        <v>566.2944</v>
      </c>
      <c r="I25" s="347">
        <f t="shared" si="6"/>
        <v>566.2944</v>
      </c>
      <c r="J25" s="347">
        <f t="shared" si="6"/>
        <v>566.2944</v>
      </c>
      <c r="K25" s="347">
        <f t="shared" si="6"/>
        <v>566.2944</v>
      </c>
      <c r="L25" s="347">
        <f t="shared" si="6"/>
        <v>566.2944</v>
      </c>
      <c r="M25" s="347">
        <f t="shared" si="6"/>
        <v>566.2944</v>
      </c>
      <c r="N25" s="347">
        <f t="shared" si="6"/>
        <v>566.2944</v>
      </c>
      <c r="O25" s="347">
        <f t="shared" si="6"/>
        <v>566.2944</v>
      </c>
      <c r="P25" s="347">
        <f t="shared" si="6"/>
        <v>566.2944</v>
      </c>
      <c r="Q25" s="347">
        <f t="shared" si="6"/>
        <v>566.2944</v>
      </c>
      <c r="R25" s="347">
        <f t="shared" si="6"/>
        <v>566.2944</v>
      </c>
      <c r="S25" s="347">
        <f t="shared" si="6"/>
        <v>566.2944</v>
      </c>
      <c r="T25" s="347">
        <f t="shared" si="6"/>
        <v>566.2944</v>
      </c>
      <c r="U25" s="347">
        <f t="shared" si="6"/>
        <v>566.2944</v>
      </c>
      <c r="V25" s="347">
        <f t="shared" si="6"/>
        <v>566.2944</v>
      </c>
      <c r="W25" s="347">
        <f t="shared" si="6"/>
        <v>566.2944</v>
      </c>
      <c r="X25" s="347">
        <f t="shared" si="7"/>
        <v>566.2944</v>
      </c>
      <c r="Y25" s="347">
        <f t="shared" si="7"/>
        <v>566.2944</v>
      </c>
      <c r="Z25" s="347">
        <f t="shared" si="7"/>
        <v>566.2944</v>
      </c>
      <c r="AA25" s="347">
        <f t="shared" si="7"/>
        <v>566.2944</v>
      </c>
      <c r="AB25" s="347">
        <f t="shared" si="7"/>
        <v>566.2944</v>
      </c>
      <c r="AC25" s="347">
        <f t="shared" si="7"/>
        <v>566.2944</v>
      </c>
      <c r="AD25" s="347">
        <f t="shared" si="7"/>
        <v>566.2944</v>
      </c>
      <c r="AE25" s="347">
        <f t="shared" si="7"/>
        <v>566.2944</v>
      </c>
      <c r="AF25" s="347">
        <f t="shared" si="7"/>
        <v>566.2944</v>
      </c>
      <c r="AG25" s="347">
        <f t="shared" si="7"/>
        <v>566.2944</v>
      </c>
      <c r="AH25" s="347">
        <f t="shared" si="7"/>
        <v>566.2944</v>
      </c>
      <c r="AI25" s="347">
        <f t="shared" si="7"/>
        <v>566.2944</v>
      </c>
      <c r="AJ25" s="347">
        <f t="shared" si="7"/>
        <v>566.2944</v>
      </c>
    </row>
    <row r="27" spans="1:36">
      <c r="B27" s="365" t="s">
        <v>329</v>
      </c>
      <c r="C27" s="366" t="s">
        <v>330</v>
      </c>
      <c r="F27" s="347">
        <f>F21+F24+F25</f>
        <v>0</v>
      </c>
      <c r="G27" s="347">
        <f t="shared" ref="G27:AJ27" si="8">G21+G24+G25</f>
        <v>3359.0887999999995</v>
      </c>
      <c r="H27" s="347">
        <f t="shared" si="8"/>
        <v>7093.0887999999995</v>
      </c>
      <c r="I27" s="347">
        <f t="shared" si="8"/>
        <v>4965.8367999999991</v>
      </c>
      <c r="J27" s="347">
        <f t="shared" si="8"/>
        <v>10640.050800000001</v>
      </c>
      <c r="K27" s="347">
        <f t="shared" si="8"/>
        <v>4965.8367999999991</v>
      </c>
      <c r="L27" s="347">
        <f t="shared" si="8"/>
        <v>8699.8367999999991</v>
      </c>
      <c r="M27" s="347">
        <f t="shared" si="8"/>
        <v>4965.8367999999991</v>
      </c>
      <c r="N27" s="347" t="e">
        <f t="shared" si="8"/>
        <v>#N/A</v>
      </c>
      <c r="O27" s="347">
        <f t="shared" si="8"/>
        <v>4965.8367999999991</v>
      </c>
      <c r="P27" s="347">
        <f t="shared" si="8"/>
        <v>14577.836800000001</v>
      </c>
      <c r="Q27" s="347">
        <f t="shared" si="8"/>
        <v>4965.8367999999991</v>
      </c>
      <c r="R27" s="347">
        <f t="shared" si="8"/>
        <v>10640.050800000001</v>
      </c>
      <c r="S27" s="347">
        <f t="shared" si="8"/>
        <v>4965.8367999999991</v>
      </c>
      <c r="T27" s="347">
        <f t="shared" si="8"/>
        <v>8699.8367999999991</v>
      </c>
      <c r="U27" s="347">
        <f t="shared" si="8"/>
        <v>4965.8367999999991</v>
      </c>
      <c r="V27" s="347" t="e">
        <f t="shared" si="8"/>
        <v>#N/A</v>
      </c>
      <c r="W27" s="347">
        <f t="shared" si="8"/>
        <v>4965.8367999999991</v>
      </c>
      <c r="X27" s="347">
        <f t="shared" si="8"/>
        <v>8699.8367999999991</v>
      </c>
      <c r="Y27" s="347">
        <f t="shared" si="8"/>
        <v>4965.8367999999991</v>
      </c>
      <c r="Z27" s="347">
        <f>Z21+Z24+Z25</f>
        <v>16518.050800000001</v>
      </c>
      <c r="AA27" s="347">
        <f t="shared" si="8"/>
        <v>4965.8367999999991</v>
      </c>
      <c r="AB27" s="347">
        <f t="shared" si="8"/>
        <v>8699.8367999999991</v>
      </c>
      <c r="AC27" s="347">
        <f t="shared" si="8"/>
        <v>4965.8367999999991</v>
      </c>
      <c r="AD27" s="347" t="e">
        <f t="shared" si="8"/>
        <v>#N/A</v>
      </c>
      <c r="AE27" s="347">
        <f t="shared" si="8"/>
        <v>4965.8367999999991</v>
      </c>
      <c r="AF27" s="347">
        <f t="shared" si="8"/>
        <v>8699.8367999999991</v>
      </c>
      <c r="AG27" s="347">
        <f t="shared" si="8"/>
        <v>4965.8367999999991</v>
      </c>
      <c r="AH27" s="347">
        <f t="shared" si="8"/>
        <v>10640.050800000001</v>
      </c>
      <c r="AI27" s="347">
        <f t="shared" si="8"/>
        <v>4965.8367999999991</v>
      </c>
      <c r="AJ27" s="347">
        <f t="shared" si="8"/>
        <v>14577.836800000001</v>
      </c>
    </row>
    <row r="28" spans="1:36">
      <c r="C28" s="368" t="s">
        <v>323</v>
      </c>
      <c r="P28" s="369" t="e">
        <f>SUM(F27:P27)/P5</f>
        <v>#N/A</v>
      </c>
      <c r="Z28" s="369" t="e">
        <f>SUM(F27:Z27)/Z5</f>
        <v>#N/A</v>
      </c>
      <c r="AJ28" s="369" t="e">
        <f>SUM(F27:AJ27)/AJ5</f>
        <v>#N/A</v>
      </c>
    </row>
  </sheetData>
  <protectedRanges>
    <protectedRange sqref="E7:E16" name="Range1_2"/>
  </protectedRanges>
  <mergeCells count="1">
    <mergeCell ref="F4:AJ4"/>
  </mergeCells>
  <pageMargins left="0" right="0" top="0" bottom="0" header="0" footer="0"/>
  <pageSetup paperSize="8" scale="46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J28"/>
  <sheetViews>
    <sheetView zoomScale="70" zoomScaleNormal="70" workbookViewId="0">
      <pane xSplit="5" ySplit="5" topLeftCell="F12" activePane="bottomRight" state="frozen"/>
      <selection pane="topRight" activeCell="F1" sqref="F1"/>
      <selection pane="bottomLeft" activeCell="A5" sqref="A5"/>
      <selection pane="bottomRight" activeCell="I20" sqref="I20"/>
    </sheetView>
  </sheetViews>
  <sheetFormatPr defaultColWidth="6.85546875" defaultRowHeight="18"/>
  <cols>
    <col min="1" max="1" width="6.5703125" style="323" customWidth="1"/>
    <col min="2" max="2" width="18.5703125" style="323" bestFit="1" customWidth="1"/>
    <col min="3" max="3" width="46.7109375" style="323" bestFit="1" customWidth="1"/>
    <col min="4" max="4" width="14.42578125" style="323" customWidth="1"/>
    <col min="5" max="5" width="12.28515625" style="323" customWidth="1"/>
    <col min="6" max="36" width="12" style="323" customWidth="1"/>
    <col min="37" max="256" width="6.85546875" style="323"/>
    <col min="257" max="257" width="6.5703125" style="323" customWidth="1"/>
    <col min="258" max="258" width="18.5703125" style="323" bestFit="1" customWidth="1"/>
    <col min="259" max="259" width="46.7109375" style="323" bestFit="1" customWidth="1"/>
    <col min="260" max="260" width="14.42578125" style="323" customWidth="1"/>
    <col min="261" max="261" width="12.28515625" style="323" customWidth="1"/>
    <col min="262" max="292" width="12" style="323" customWidth="1"/>
    <col min="293" max="512" width="6.85546875" style="323"/>
    <col min="513" max="513" width="6.5703125" style="323" customWidth="1"/>
    <col min="514" max="514" width="18.5703125" style="323" bestFit="1" customWidth="1"/>
    <col min="515" max="515" width="46.7109375" style="323" bestFit="1" customWidth="1"/>
    <col min="516" max="516" width="14.42578125" style="323" customWidth="1"/>
    <col min="517" max="517" width="12.28515625" style="323" customWidth="1"/>
    <col min="518" max="548" width="12" style="323" customWidth="1"/>
    <col min="549" max="768" width="6.85546875" style="323"/>
    <col min="769" max="769" width="6.5703125" style="323" customWidth="1"/>
    <col min="770" max="770" width="18.5703125" style="323" bestFit="1" customWidth="1"/>
    <col min="771" max="771" width="46.7109375" style="323" bestFit="1" customWidth="1"/>
    <col min="772" max="772" width="14.42578125" style="323" customWidth="1"/>
    <col min="773" max="773" width="12.28515625" style="323" customWidth="1"/>
    <col min="774" max="804" width="12" style="323" customWidth="1"/>
    <col min="805" max="1024" width="6.85546875" style="323"/>
    <col min="1025" max="1025" width="6.5703125" style="323" customWidth="1"/>
    <col min="1026" max="1026" width="18.5703125" style="323" bestFit="1" customWidth="1"/>
    <col min="1027" max="1027" width="46.7109375" style="323" bestFit="1" customWidth="1"/>
    <col min="1028" max="1028" width="14.42578125" style="323" customWidth="1"/>
    <col min="1029" max="1029" width="12.28515625" style="323" customWidth="1"/>
    <col min="1030" max="1060" width="12" style="323" customWidth="1"/>
    <col min="1061" max="1280" width="6.85546875" style="323"/>
    <col min="1281" max="1281" width="6.5703125" style="323" customWidth="1"/>
    <col min="1282" max="1282" width="18.5703125" style="323" bestFit="1" customWidth="1"/>
    <col min="1283" max="1283" width="46.7109375" style="323" bestFit="1" customWidth="1"/>
    <col min="1284" max="1284" width="14.42578125" style="323" customWidth="1"/>
    <col min="1285" max="1285" width="12.28515625" style="323" customWidth="1"/>
    <col min="1286" max="1316" width="12" style="323" customWidth="1"/>
    <col min="1317" max="1536" width="6.85546875" style="323"/>
    <col min="1537" max="1537" width="6.5703125" style="323" customWidth="1"/>
    <col min="1538" max="1538" width="18.5703125" style="323" bestFit="1" customWidth="1"/>
    <col min="1539" max="1539" width="46.7109375" style="323" bestFit="1" customWidth="1"/>
    <col min="1540" max="1540" width="14.42578125" style="323" customWidth="1"/>
    <col min="1541" max="1541" width="12.28515625" style="323" customWidth="1"/>
    <col min="1542" max="1572" width="12" style="323" customWidth="1"/>
    <col min="1573" max="1792" width="6.85546875" style="323"/>
    <col min="1793" max="1793" width="6.5703125" style="323" customWidth="1"/>
    <col min="1794" max="1794" width="18.5703125" style="323" bestFit="1" customWidth="1"/>
    <col min="1795" max="1795" width="46.7109375" style="323" bestFit="1" customWidth="1"/>
    <col min="1796" max="1796" width="14.42578125" style="323" customWidth="1"/>
    <col min="1797" max="1797" width="12.28515625" style="323" customWidth="1"/>
    <col min="1798" max="1828" width="12" style="323" customWidth="1"/>
    <col min="1829" max="2048" width="6.85546875" style="323"/>
    <col min="2049" max="2049" width="6.5703125" style="323" customWidth="1"/>
    <col min="2050" max="2050" width="18.5703125" style="323" bestFit="1" customWidth="1"/>
    <col min="2051" max="2051" width="46.7109375" style="323" bestFit="1" customWidth="1"/>
    <col min="2052" max="2052" width="14.42578125" style="323" customWidth="1"/>
    <col min="2053" max="2053" width="12.28515625" style="323" customWidth="1"/>
    <col min="2054" max="2084" width="12" style="323" customWidth="1"/>
    <col min="2085" max="2304" width="6.85546875" style="323"/>
    <col min="2305" max="2305" width="6.5703125" style="323" customWidth="1"/>
    <col min="2306" max="2306" width="18.5703125" style="323" bestFit="1" customWidth="1"/>
    <col min="2307" max="2307" width="46.7109375" style="323" bestFit="1" customWidth="1"/>
    <col min="2308" max="2308" width="14.42578125" style="323" customWidth="1"/>
    <col min="2309" max="2309" width="12.28515625" style="323" customWidth="1"/>
    <col min="2310" max="2340" width="12" style="323" customWidth="1"/>
    <col min="2341" max="2560" width="6.85546875" style="323"/>
    <col min="2561" max="2561" width="6.5703125" style="323" customWidth="1"/>
    <col min="2562" max="2562" width="18.5703125" style="323" bestFit="1" customWidth="1"/>
    <col min="2563" max="2563" width="46.7109375" style="323" bestFit="1" customWidth="1"/>
    <col min="2564" max="2564" width="14.42578125" style="323" customWidth="1"/>
    <col min="2565" max="2565" width="12.28515625" style="323" customWidth="1"/>
    <col min="2566" max="2596" width="12" style="323" customWidth="1"/>
    <col min="2597" max="2816" width="6.85546875" style="323"/>
    <col min="2817" max="2817" width="6.5703125" style="323" customWidth="1"/>
    <col min="2818" max="2818" width="18.5703125" style="323" bestFit="1" customWidth="1"/>
    <col min="2819" max="2819" width="46.7109375" style="323" bestFit="1" customWidth="1"/>
    <col min="2820" max="2820" width="14.42578125" style="323" customWidth="1"/>
    <col min="2821" max="2821" width="12.28515625" style="323" customWidth="1"/>
    <col min="2822" max="2852" width="12" style="323" customWidth="1"/>
    <col min="2853" max="3072" width="6.85546875" style="323"/>
    <col min="3073" max="3073" width="6.5703125" style="323" customWidth="1"/>
    <col min="3074" max="3074" width="18.5703125" style="323" bestFit="1" customWidth="1"/>
    <col min="3075" max="3075" width="46.7109375" style="323" bestFit="1" customWidth="1"/>
    <col min="3076" max="3076" width="14.42578125" style="323" customWidth="1"/>
    <col min="3077" max="3077" width="12.28515625" style="323" customWidth="1"/>
    <col min="3078" max="3108" width="12" style="323" customWidth="1"/>
    <col min="3109" max="3328" width="6.85546875" style="323"/>
    <col min="3329" max="3329" width="6.5703125" style="323" customWidth="1"/>
    <col min="3330" max="3330" width="18.5703125" style="323" bestFit="1" customWidth="1"/>
    <col min="3331" max="3331" width="46.7109375" style="323" bestFit="1" customWidth="1"/>
    <col min="3332" max="3332" width="14.42578125" style="323" customWidth="1"/>
    <col min="3333" max="3333" width="12.28515625" style="323" customWidth="1"/>
    <col min="3334" max="3364" width="12" style="323" customWidth="1"/>
    <col min="3365" max="3584" width="6.85546875" style="323"/>
    <col min="3585" max="3585" width="6.5703125" style="323" customWidth="1"/>
    <col min="3586" max="3586" width="18.5703125" style="323" bestFit="1" customWidth="1"/>
    <col min="3587" max="3587" width="46.7109375" style="323" bestFit="1" customWidth="1"/>
    <col min="3588" max="3588" width="14.42578125" style="323" customWidth="1"/>
    <col min="3589" max="3589" width="12.28515625" style="323" customWidth="1"/>
    <col min="3590" max="3620" width="12" style="323" customWidth="1"/>
    <col min="3621" max="3840" width="6.85546875" style="323"/>
    <col min="3841" max="3841" width="6.5703125" style="323" customWidth="1"/>
    <col min="3842" max="3842" width="18.5703125" style="323" bestFit="1" customWidth="1"/>
    <col min="3843" max="3843" width="46.7109375" style="323" bestFit="1" customWidth="1"/>
    <col min="3844" max="3844" width="14.42578125" style="323" customWidth="1"/>
    <col min="3845" max="3845" width="12.28515625" style="323" customWidth="1"/>
    <col min="3846" max="3876" width="12" style="323" customWidth="1"/>
    <col min="3877" max="4096" width="6.85546875" style="323"/>
    <col min="4097" max="4097" width="6.5703125" style="323" customWidth="1"/>
    <col min="4098" max="4098" width="18.5703125" style="323" bestFit="1" customWidth="1"/>
    <col min="4099" max="4099" width="46.7109375" style="323" bestFit="1" customWidth="1"/>
    <col min="4100" max="4100" width="14.42578125" style="323" customWidth="1"/>
    <col min="4101" max="4101" width="12.28515625" style="323" customWidth="1"/>
    <col min="4102" max="4132" width="12" style="323" customWidth="1"/>
    <col min="4133" max="4352" width="6.85546875" style="323"/>
    <col min="4353" max="4353" width="6.5703125" style="323" customWidth="1"/>
    <col min="4354" max="4354" width="18.5703125" style="323" bestFit="1" customWidth="1"/>
    <col min="4355" max="4355" width="46.7109375" style="323" bestFit="1" customWidth="1"/>
    <col min="4356" max="4356" width="14.42578125" style="323" customWidth="1"/>
    <col min="4357" max="4357" width="12.28515625" style="323" customWidth="1"/>
    <col min="4358" max="4388" width="12" style="323" customWidth="1"/>
    <col min="4389" max="4608" width="6.85546875" style="323"/>
    <col min="4609" max="4609" width="6.5703125" style="323" customWidth="1"/>
    <col min="4610" max="4610" width="18.5703125" style="323" bestFit="1" customWidth="1"/>
    <col min="4611" max="4611" width="46.7109375" style="323" bestFit="1" customWidth="1"/>
    <col min="4612" max="4612" width="14.42578125" style="323" customWidth="1"/>
    <col min="4613" max="4613" width="12.28515625" style="323" customWidth="1"/>
    <col min="4614" max="4644" width="12" style="323" customWidth="1"/>
    <col min="4645" max="4864" width="6.85546875" style="323"/>
    <col min="4865" max="4865" width="6.5703125" style="323" customWidth="1"/>
    <col min="4866" max="4866" width="18.5703125" style="323" bestFit="1" customWidth="1"/>
    <col min="4867" max="4867" width="46.7109375" style="323" bestFit="1" customWidth="1"/>
    <col min="4868" max="4868" width="14.42578125" style="323" customWidth="1"/>
    <col min="4869" max="4869" width="12.28515625" style="323" customWidth="1"/>
    <col min="4870" max="4900" width="12" style="323" customWidth="1"/>
    <col min="4901" max="5120" width="6.85546875" style="323"/>
    <col min="5121" max="5121" width="6.5703125" style="323" customWidth="1"/>
    <col min="5122" max="5122" width="18.5703125" style="323" bestFit="1" customWidth="1"/>
    <col min="5123" max="5123" width="46.7109375" style="323" bestFit="1" customWidth="1"/>
    <col min="5124" max="5124" width="14.42578125" style="323" customWidth="1"/>
    <col min="5125" max="5125" width="12.28515625" style="323" customWidth="1"/>
    <col min="5126" max="5156" width="12" style="323" customWidth="1"/>
    <col min="5157" max="5376" width="6.85546875" style="323"/>
    <col min="5377" max="5377" width="6.5703125" style="323" customWidth="1"/>
    <col min="5378" max="5378" width="18.5703125" style="323" bestFit="1" customWidth="1"/>
    <col min="5379" max="5379" width="46.7109375" style="323" bestFit="1" customWidth="1"/>
    <col min="5380" max="5380" width="14.42578125" style="323" customWidth="1"/>
    <col min="5381" max="5381" width="12.28515625" style="323" customWidth="1"/>
    <col min="5382" max="5412" width="12" style="323" customWidth="1"/>
    <col min="5413" max="5632" width="6.85546875" style="323"/>
    <col min="5633" max="5633" width="6.5703125" style="323" customWidth="1"/>
    <col min="5634" max="5634" width="18.5703125" style="323" bestFit="1" customWidth="1"/>
    <col min="5635" max="5635" width="46.7109375" style="323" bestFit="1" customWidth="1"/>
    <col min="5636" max="5636" width="14.42578125" style="323" customWidth="1"/>
    <col min="5637" max="5637" width="12.28515625" style="323" customWidth="1"/>
    <col min="5638" max="5668" width="12" style="323" customWidth="1"/>
    <col min="5669" max="5888" width="6.85546875" style="323"/>
    <col min="5889" max="5889" width="6.5703125" style="323" customWidth="1"/>
    <col min="5890" max="5890" width="18.5703125" style="323" bestFit="1" customWidth="1"/>
    <col min="5891" max="5891" width="46.7109375" style="323" bestFit="1" customWidth="1"/>
    <col min="5892" max="5892" width="14.42578125" style="323" customWidth="1"/>
    <col min="5893" max="5893" width="12.28515625" style="323" customWidth="1"/>
    <col min="5894" max="5924" width="12" style="323" customWidth="1"/>
    <col min="5925" max="6144" width="6.85546875" style="323"/>
    <col min="6145" max="6145" width="6.5703125" style="323" customWidth="1"/>
    <col min="6146" max="6146" width="18.5703125" style="323" bestFit="1" customWidth="1"/>
    <col min="6147" max="6147" width="46.7109375" style="323" bestFit="1" customWidth="1"/>
    <col min="6148" max="6148" width="14.42578125" style="323" customWidth="1"/>
    <col min="6149" max="6149" width="12.28515625" style="323" customWidth="1"/>
    <col min="6150" max="6180" width="12" style="323" customWidth="1"/>
    <col min="6181" max="6400" width="6.85546875" style="323"/>
    <col min="6401" max="6401" width="6.5703125" style="323" customWidth="1"/>
    <col min="6402" max="6402" width="18.5703125" style="323" bestFit="1" customWidth="1"/>
    <col min="6403" max="6403" width="46.7109375" style="323" bestFit="1" customWidth="1"/>
    <col min="6404" max="6404" width="14.42578125" style="323" customWidth="1"/>
    <col min="6405" max="6405" width="12.28515625" style="323" customWidth="1"/>
    <col min="6406" max="6436" width="12" style="323" customWidth="1"/>
    <col min="6437" max="6656" width="6.85546875" style="323"/>
    <col min="6657" max="6657" width="6.5703125" style="323" customWidth="1"/>
    <col min="6658" max="6658" width="18.5703125" style="323" bestFit="1" customWidth="1"/>
    <col min="6659" max="6659" width="46.7109375" style="323" bestFit="1" customWidth="1"/>
    <col min="6660" max="6660" width="14.42578125" style="323" customWidth="1"/>
    <col min="6661" max="6661" width="12.28515625" style="323" customWidth="1"/>
    <col min="6662" max="6692" width="12" style="323" customWidth="1"/>
    <col min="6693" max="6912" width="6.85546875" style="323"/>
    <col min="6913" max="6913" width="6.5703125" style="323" customWidth="1"/>
    <col min="6914" max="6914" width="18.5703125" style="323" bestFit="1" customWidth="1"/>
    <col min="6915" max="6915" width="46.7109375" style="323" bestFit="1" customWidth="1"/>
    <col min="6916" max="6916" width="14.42578125" style="323" customWidth="1"/>
    <col min="6917" max="6917" width="12.28515625" style="323" customWidth="1"/>
    <col min="6918" max="6948" width="12" style="323" customWidth="1"/>
    <col min="6949" max="7168" width="6.85546875" style="323"/>
    <col min="7169" max="7169" width="6.5703125" style="323" customWidth="1"/>
    <col min="7170" max="7170" width="18.5703125" style="323" bestFit="1" customWidth="1"/>
    <col min="7171" max="7171" width="46.7109375" style="323" bestFit="1" customWidth="1"/>
    <col min="7172" max="7172" width="14.42578125" style="323" customWidth="1"/>
    <col min="7173" max="7173" width="12.28515625" style="323" customWidth="1"/>
    <col min="7174" max="7204" width="12" style="323" customWidth="1"/>
    <col min="7205" max="7424" width="6.85546875" style="323"/>
    <col min="7425" max="7425" width="6.5703125" style="323" customWidth="1"/>
    <col min="7426" max="7426" width="18.5703125" style="323" bestFit="1" customWidth="1"/>
    <col min="7427" max="7427" width="46.7109375" style="323" bestFit="1" customWidth="1"/>
    <col min="7428" max="7428" width="14.42578125" style="323" customWidth="1"/>
    <col min="7429" max="7429" width="12.28515625" style="323" customWidth="1"/>
    <col min="7430" max="7460" width="12" style="323" customWidth="1"/>
    <col min="7461" max="7680" width="6.85546875" style="323"/>
    <col min="7681" max="7681" width="6.5703125" style="323" customWidth="1"/>
    <col min="7682" max="7682" width="18.5703125" style="323" bestFit="1" customWidth="1"/>
    <col min="7683" max="7683" width="46.7109375" style="323" bestFit="1" customWidth="1"/>
    <col min="7684" max="7684" width="14.42578125" style="323" customWidth="1"/>
    <col min="7685" max="7685" width="12.28515625" style="323" customWidth="1"/>
    <col min="7686" max="7716" width="12" style="323" customWidth="1"/>
    <col min="7717" max="7936" width="6.85546875" style="323"/>
    <col min="7937" max="7937" width="6.5703125" style="323" customWidth="1"/>
    <col min="7938" max="7938" width="18.5703125" style="323" bestFit="1" customWidth="1"/>
    <col min="7939" max="7939" width="46.7109375" style="323" bestFit="1" customWidth="1"/>
    <col min="7940" max="7940" width="14.42578125" style="323" customWidth="1"/>
    <col min="7941" max="7941" width="12.28515625" style="323" customWidth="1"/>
    <col min="7942" max="7972" width="12" style="323" customWidth="1"/>
    <col min="7973" max="8192" width="6.85546875" style="323"/>
    <col min="8193" max="8193" width="6.5703125" style="323" customWidth="1"/>
    <col min="8194" max="8194" width="18.5703125" style="323" bestFit="1" customWidth="1"/>
    <col min="8195" max="8195" width="46.7109375" style="323" bestFit="1" customWidth="1"/>
    <col min="8196" max="8196" width="14.42578125" style="323" customWidth="1"/>
    <col min="8197" max="8197" width="12.28515625" style="323" customWidth="1"/>
    <col min="8198" max="8228" width="12" style="323" customWidth="1"/>
    <col min="8229" max="8448" width="6.85546875" style="323"/>
    <col min="8449" max="8449" width="6.5703125" style="323" customWidth="1"/>
    <col min="8450" max="8450" width="18.5703125" style="323" bestFit="1" customWidth="1"/>
    <col min="8451" max="8451" width="46.7109375" style="323" bestFit="1" customWidth="1"/>
    <col min="8452" max="8452" width="14.42578125" style="323" customWidth="1"/>
    <col min="8453" max="8453" width="12.28515625" style="323" customWidth="1"/>
    <col min="8454" max="8484" width="12" style="323" customWidth="1"/>
    <col min="8485" max="8704" width="6.85546875" style="323"/>
    <col min="8705" max="8705" width="6.5703125" style="323" customWidth="1"/>
    <col min="8706" max="8706" width="18.5703125" style="323" bestFit="1" customWidth="1"/>
    <col min="8707" max="8707" width="46.7109375" style="323" bestFit="1" customWidth="1"/>
    <col min="8708" max="8708" width="14.42578125" style="323" customWidth="1"/>
    <col min="8709" max="8709" width="12.28515625" style="323" customWidth="1"/>
    <col min="8710" max="8740" width="12" style="323" customWidth="1"/>
    <col min="8741" max="8960" width="6.85546875" style="323"/>
    <col min="8961" max="8961" width="6.5703125" style="323" customWidth="1"/>
    <col min="8962" max="8962" width="18.5703125" style="323" bestFit="1" customWidth="1"/>
    <col min="8963" max="8963" width="46.7109375" style="323" bestFit="1" customWidth="1"/>
    <col min="8964" max="8964" width="14.42578125" style="323" customWidth="1"/>
    <col min="8965" max="8965" width="12.28515625" style="323" customWidth="1"/>
    <col min="8966" max="8996" width="12" style="323" customWidth="1"/>
    <col min="8997" max="9216" width="6.85546875" style="323"/>
    <col min="9217" max="9217" width="6.5703125" style="323" customWidth="1"/>
    <col min="9218" max="9218" width="18.5703125" style="323" bestFit="1" customWidth="1"/>
    <col min="9219" max="9219" width="46.7109375" style="323" bestFit="1" customWidth="1"/>
    <col min="9220" max="9220" width="14.42578125" style="323" customWidth="1"/>
    <col min="9221" max="9221" width="12.28515625" style="323" customWidth="1"/>
    <col min="9222" max="9252" width="12" style="323" customWidth="1"/>
    <col min="9253" max="9472" width="6.85546875" style="323"/>
    <col min="9473" max="9473" width="6.5703125" style="323" customWidth="1"/>
    <col min="9474" max="9474" width="18.5703125" style="323" bestFit="1" customWidth="1"/>
    <col min="9475" max="9475" width="46.7109375" style="323" bestFit="1" customWidth="1"/>
    <col min="9476" max="9476" width="14.42578125" style="323" customWidth="1"/>
    <col min="9477" max="9477" width="12.28515625" style="323" customWidth="1"/>
    <col min="9478" max="9508" width="12" style="323" customWidth="1"/>
    <col min="9509" max="9728" width="6.85546875" style="323"/>
    <col min="9729" max="9729" width="6.5703125" style="323" customWidth="1"/>
    <col min="9730" max="9730" width="18.5703125" style="323" bestFit="1" customWidth="1"/>
    <col min="9731" max="9731" width="46.7109375" style="323" bestFit="1" customWidth="1"/>
    <col min="9732" max="9732" width="14.42578125" style="323" customWidth="1"/>
    <col min="9733" max="9733" width="12.28515625" style="323" customWidth="1"/>
    <col min="9734" max="9764" width="12" style="323" customWidth="1"/>
    <col min="9765" max="9984" width="6.85546875" style="323"/>
    <col min="9985" max="9985" width="6.5703125" style="323" customWidth="1"/>
    <col min="9986" max="9986" width="18.5703125" style="323" bestFit="1" customWidth="1"/>
    <col min="9987" max="9987" width="46.7109375" style="323" bestFit="1" customWidth="1"/>
    <col min="9988" max="9988" width="14.42578125" style="323" customWidth="1"/>
    <col min="9989" max="9989" width="12.28515625" style="323" customWidth="1"/>
    <col min="9990" max="10020" width="12" style="323" customWidth="1"/>
    <col min="10021" max="10240" width="6.85546875" style="323"/>
    <col min="10241" max="10241" width="6.5703125" style="323" customWidth="1"/>
    <col min="10242" max="10242" width="18.5703125" style="323" bestFit="1" customWidth="1"/>
    <col min="10243" max="10243" width="46.7109375" style="323" bestFit="1" customWidth="1"/>
    <col min="10244" max="10244" width="14.42578125" style="323" customWidth="1"/>
    <col min="10245" max="10245" width="12.28515625" style="323" customWidth="1"/>
    <col min="10246" max="10276" width="12" style="323" customWidth="1"/>
    <col min="10277" max="10496" width="6.85546875" style="323"/>
    <col min="10497" max="10497" width="6.5703125" style="323" customWidth="1"/>
    <col min="10498" max="10498" width="18.5703125" style="323" bestFit="1" customWidth="1"/>
    <col min="10499" max="10499" width="46.7109375" style="323" bestFit="1" customWidth="1"/>
    <col min="10500" max="10500" width="14.42578125" style="323" customWidth="1"/>
    <col min="10501" max="10501" width="12.28515625" style="323" customWidth="1"/>
    <col min="10502" max="10532" width="12" style="323" customWidth="1"/>
    <col min="10533" max="10752" width="6.85546875" style="323"/>
    <col min="10753" max="10753" width="6.5703125" style="323" customWidth="1"/>
    <col min="10754" max="10754" width="18.5703125" style="323" bestFit="1" customWidth="1"/>
    <col min="10755" max="10755" width="46.7109375" style="323" bestFit="1" customWidth="1"/>
    <col min="10756" max="10756" width="14.42578125" style="323" customWidth="1"/>
    <col min="10757" max="10757" width="12.28515625" style="323" customWidth="1"/>
    <col min="10758" max="10788" width="12" style="323" customWidth="1"/>
    <col min="10789" max="11008" width="6.85546875" style="323"/>
    <col min="11009" max="11009" width="6.5703125" style="323" customWidth="1"/>
    <col min="11010" max="11010" width="18.5703125" style="323" bestFit="1" customWidth="1"/>
    <col min="11011" max="11011" width="46.7109375" style="323" bestFit="1" customWidth="1"/>
    <col min="11012" max="11012" width="14.42578125" style="323" customWidth="1"/>
    <col min="11013" max="11013" width="12.28515625" style="323" customWidth="1"/>
    <col min="11014" max="11044" width="12" style="323" customWidth="1"/>
    <col min="11045" max="11264" width="6.85546875" style="323"/>
    <col min="11265" max="11265" width="6.5703125" style="323" customWidth="1"/>
    <col min="11266" max="11266" width="18.5703125" style="323" bestFit="1" customWidth="1"/>
    <col min="11267" max="11267" width="46.7109375" style="323" bestFit="1" customWidth="1"/>
    <col min="11268" max="11268" width="14.42578125" style="323" customWidth="1"/>
    <col min="11269" max="11269" width="12.28515625" style="323" customWidth="1"/>
    <col min="11270" max="11300" width="12" style="323" customWidth="1"/>
    <col min="11301" max="11520" width="6.85546875" style="323"/>
    <col min="11521" max="11521" width="6.5703125" style="323" customWidth="1"/>
    <col min="11522" max="11522" width="18.5703125" style="323" bestFit="1" customWidth="1"/>
    <col min="11523" max="11523" width="46.7109375" style="323" bestFit="1" customWidth="1"/>
    <col min="11524" max="11524" width="14.42578125" style="323" customWidth="1"/>
    <col min="11525" max="11525" width="12.28515625" style="323" customWidth="1"/>
    <col min="11526" max="11556" width="12" style="323" customWidth="1"/>
    <col min="11557" max="11776" width="6.85546875" style="323"/>
    <col min="11777" max="11777" width="6.5703125" style="323" customWidth="1"/>
    <col min="11778" max="11778" width="18.5703125" style="323" bestFit="1" customWidth="1"/>
    <col min="11779" max="11779" width="46.7109375" style="323" bestFit="1" customWidth="1"/>
    <col min="11780" max="11780" width="14.42578125" style="323" customWidth="1"/>
    <col min="11781" max="11781" width="12.28515625" style="323" customWidth="1"/>
    <col min="11782" max="11812" width="12" style="323" customWidth="1"/>
    <col min="11813" max="12032" width="6.85546875" style="323"/>
    <col min="12033" max="12033" width="6.5703125" style="323" customWidth="1"/>
    <col min="12034" max="12034" width="18.5703125" style="323" bestFit="1" customWidth="1"/>
    <col min="12035" max="12035" width="46.7109375" style="323" bestFit="1" customWidth="1"/>
    <col min="12036" max="12036" width="14.42578125" style="323" customWidth="1"/>
    <col min="12037" max="12037" width="12.28515625" style="323" customWidth="1"/>
    <col min="12038" max="12068" width="12" style="323" customWidth="1"/>
    <col min="12069" max="12288" width="6.85546875" style="323"/>
    <col min="12289" max="12289" width="6.5703125" style="323" customWidth="1"/>
    <col min="12290" max="12290" width="18.5703125" style="323" bestFit="1" customWidth="1"/>
    <col min="12291" max="12291" width="46.7109375" style="323" bestFit="1" customWidth="1"/>
    <col min="12292" max="12292" width="14.42578125" style="323" customWidth="1"/>
    <col min="12293" max="12293" width="12.28515625" style="323" customWidth="1"/>
    <col min="12294" max="12324" width="12" style="323" customWidth="1"/>
    <col min="12325" max="12544" width="6.85546875" style="323"/>
    <col min="12545" max="12545" width="6.5703125" style="323" customWidth="1"/>
    <col min="12546" max="12546" width="18.5703125" style="323" bestFit="1" customWidth="1"/>
    <col min="12547" max="12547" width="46.7109375" style="323" bestFit="1" customWidth="1"/>
    <col min="12548" max="12548" width="14.42578125" style="323" customWidth="1"/>
    <col min="12549" max="12549" width="12.28515625" style="323" customWidth="1"/>
    <col min="12550" max="12580" width="12" style="323" customWidth="1"/>
    <col min="12581" max="12800" width="6.85546875" style="323"/>
    <col min="12801" max="12801" width="6.5703125" style="323" customWidth="1"/>
    <col min="12802" max="12802" width="18.5703125" style="323" bestFit="1" customWidth="1"/>
    <col min="12803" max="12803" width="46.7109375" style="323" bestFit="1" customWidth="1"/>
    <col min="12804" max="12804" width="14.42578125" style="323" customWidth="1"/>
    <col min="12805" max="12805" width="12.28515625" style="323" customWidth="1"/>
    <col min="12806" max="12836" width="12" style="323" customWidth="1"/>
    <col min="12837" max="13056" width="6.85546875" style="323"/>
    <col min="13057" max="13057" width="6.5703125" style="323" customWidth="1"/>
    <col min="13058" max="13058" width="18.5703125" style="323" bestFit="1" customWidth="1"/>
    <col min="13059" max="13059" width="46.7109375" style="323" bestFit="1" customWidth="1"/>
    <col min="13060" max="13060" width="14.42578125" style="323" customWidth="1"/>
    <col min="13061" max="13061" width="12.28515625" style="323" customWidth="1"/>
    <col min="13062" max="13092" width="12" style="323" customWidth="1"/>
    <col min="13093" max="13312" width="6.85546875" style="323"/>
    <col min="13313" max="13313" width="6.5703125" style="323" customWidth="1"/>
    <col min="13314" max="13314" width="18.5703125" style="323" bestFit="1" customWidth="1"/>
    <col min="13315" max="13315" width="46.7109375" style="323" bestFit="1" customWidth="1"/>
    <col min="13316" max="13316" width="14.42578125" style="323" customWidth="1"/>
    <col min="13317" max="13317" width="12.28515625" style="323" customWidth="1"/>
    <col min="13318" max="13348" width="12" style="323" customWidth="1"/>
    <col min="13349" max="13568" width="6.85546875" style="323"/>
    <col min="13569" max="13569" width="6.5703125" style="323" customWidth="1"/>
    <col min="13570" max="13570" width="18.5703125" style="323" bestFit="1" customWidth="1"/>
    <col min="13571" max="13571" width="46.7109375" style="323" bestFit="1" customWidth="1"/>
    <col min="13572" max="13572" width="14.42578125" style="323" customWidth="1"/>
    <col min="13573" max="13573" width="12.28515625" style="323" customWidth="1"/>
    <col min="13574" max="13604" width="12" style="323" customWidth="1"/>
    <col min="13605" max="13824" width="6.85546875" style="323"/>
    <col min="13825" max="13825" width="6.5703125" style="323" customWidth="1"/>
    <col min="13826" max="13826" width="18.5703125" style="323" bestFit="1" customWidth="1"/>
    <col min="13827" max="13827" width="46.7109375" style="323" bestFit="1" customWidth="1"/>
    <col min="13828" max="13828" width="14.42578125" style="323" customWidth="1"/>
    <col min="13829" max="13829" width="12.28515625" style="323" customWidth="1"/>
    <col min="13830" max="13860" width="12" style="323" customWidth="1"/>
    <col min="13861" max="14080" width="6.85546875" style="323"/>
    <col min="14081" max="14081" width="6.5703125" style="323" customWidth="1"/>
    <col min="14082" max="14082" width="18.5703125" style="323" bestFit="1" customWidth="1"/>
    <col min="14083" max="14083" width="46.7109375" style="323" bestFit="1" customWidth="1"/>
    <col min="14084" max="14084" width="14.42578125" style="323" customWidth="1"/>
    <col min="14085" max="14085" width="12.28515625" style="323" customWidth="1"/>
    <col min="14086" max="14116" width="12" style="323" customWidth="1"/>
    <col min="14117" max="14336" width="6.85546875" style="323"/>
    <col min="14337" max="14337" width="6.5703125" style="323" customWidth="1"/>
    <col min="14338" max="14338" width="18.5703125" style="323" bestFit="1" customWidth="1"/>
    <col min="14339" max="14339" width="46.7109375" style="323" bestFit="1" customWidth="1"/>
    <col min="14340" max="14340" width="14.42578125" style="323" customWidth="1"/>
    <col min="14341" max="14341" width="12.28515625" style="323" customWidth="1"/>
    <col min="14342" max="14372" width="12" style="323" customWidth="1"/>
    <col min="14373" max="14592" width="6.85546875" style="323"/>
    <col min="14593" max="14593" width="6.5703125" style="323" customWidth="1"/>
    <col min="14594" max="14594" width="18.5703125" style="323" bestFit="1" customWidth="1"/>
    <col min="14595" max="14595" width="46.7109375" style="323" bestFit="1" customWidth="1"/>
    <col min="14596" max="14596" width="14.42578125" style="323" customWidth="1"/>
    <col min="14597" max="14597" width="12.28515625" style="323" customWidth="1"/>
    <col min="14598" max="14628" width="12" style="323" customWidth="1"/>
    <col min="14629" max="14848" width="6.85546875" style="323"/>
    <col min="14849" max="14849" width="6.5703125" style="323" customWidth="1"/>
    <col min="14850" max="14850" width="18.5703125" style="323" bestFit="1" customWidth="1"/>
    <col min="14851" max="14851" width="46.7109375" style="323" bestFit="1" customWidth="1"/>
    <col min="14852" max="14852" width="14.42578125" style="323" customWidth="1"/>
    <col min="14853" max="14853" width="12.28515625" style="323" customWidth="1"/>
    <col min="14854" max="14884" width="12" style="323" customWidth="1"/>
    <col min="14885" max="15104" width="6.85546875" style="323"/>
    <col min="15105" max="15105" width="6.5703125" style="323" customWidth="1"/>
    <col min="15106" max="15106" width="18.5703125" style="323" bestFit="1" customWidth="1"/>
    <col min="15107" max="15107" width="46.7109375" style="323" bestFit="1" customWidth="1"/>
    <col min="15108" max="15108" width="14.42578125" style="323" customWidth="1"/>
    <col min="15109" max="15109" width="12.28515625" style="323" customWidth="1"/>
    <col min="15110" max="15140" width="12" style="323" customWidth="1"/>
    <col min="15141" max="15360" width="6.85546875" style="323"/>
    <col min="15361" max="15361" width="6.5703125" style="323" customWidth="1"/>
    <col min="15362" max="15362" width="18.5703125" style="323" bestFit="1" customWidth="1"/>
    <col min="15363" max="15363" width="46.7109375" style="323" bestFit="1" customWidth="1"/>
    <col min="15364" max="15364" width="14.42578125" style="323" customWidth="1"/>
    <col min="15365" max="15365" width="12.28515625" style="323" customWidth="1"/>
    <col min="15366" max="15396" width="12" style="323" customWidth="1"/>
    <col min="15397" max="15616" width="6.85546875" style="323"/>
    <col min="15617" max="15617" width="6.5703125" style="323" customWidth="1"/>
    <col min="15618" max="15618" width="18.5703125" style="323" bestFit="1" customWidth="1"/>
    <col min="15619" max="15619" width="46.7109375" style="323" bestFit="1" customWidth="1"/>
    <col min="15620" max="15620" width="14.42578125" style="323" customWidth="1"/>
    <col min="15621" max="15621" width="12.28515625" style="323" customWidth="1"/>
    <col min="15622" max="15652" width="12" style="323" customWidth="1"/>
    <col min="15653" max="15872" width="6.85546875" style="323"/>
    <col min="15873" max="15873" width="6.5703125" style="323" customWidth="1"/>
    <col min="15874" max="15874" width="18.5703125" style="323" bestFit="1" customWidth="1"/>
    <col min="15875" max="15875" width="46.7109375" style="323" bestFit="1" customWidth="1"/>
    <col min="15876" max="15876" width="14.42578125" style="323" customWidth="1"/>
    <col min="15877" max="15877" width="12.28515625" style="323" customWidth="1"/>
    <col min="15878" max="15908" width="12" style="323" customWidth="1"/>
    <col min="15909" max="16128" width="6.85546875" style="323"/>
    <col min="16129" max="16129" width="6.5703125" style="323" customWidth="1"/>
    <col min="16130" max="16130" width="18.5703125" style="323" bestFit="1" customWidth="1"/>
    <col min="16131" max="16131" width="46.7109375" style="323" bestFit="1" customWidth="1"/>
    <col min="16132" max="16132" width="14.42578125" style="323" customWidth="1"/>
    <col min="16133" max="16133" width="12.28515625" style="323" customWidth="1"/>
    <col min="16134" max="16164" width="12" style="323" customWidth="1"/>
    <col min="16165" max="16384" width="6.85546875" style="323"/>
  </cols>
  <sheetData>
    <row r="1" spans="1:36" ht="21">
      <c r="A1" s="320" t="s">
        <v>404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</row>
    <row r="2" spans="1:36">
      <c r="A2" s="321" t="s">
        <v>405</v>
      </c>
      <c r="B2" s="321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1"/>
      <c r="X2" s="321"/>
      <c r="Y2" s="321"/>
      <c r="Z2" s="321"/>
    </row>
    <row r="3" spans="1:36">
      <c r="A3" s="324" t="s">
        <v>406</v>
      </c>
      <c r="C3" s="386"/>
    </row>
    <row r="4" spans="1:36" ht="54">
      <c r="A4" s="326" t="s">
        <v>13</v>
      </c>
      <c r="B4" s="326" t="s">
        <v>3</v>
      </c>
      <c r="C4" s="326" t="s">
        <v>15</v>
      </c>
      <c r="D4" s="327" t="s">
        <v>315</v>
      </c>
      <c r="E4" s="327" t="s">
        <v>374</v>
      </c>
      <c r="F4" s="1299" t="s">
        <v>317</v>
      </c>
      <c r="G4" s="1300"/>
      <c r="H4" s="1300"/>
      <c r="I4" s="1300"/>
      <c r="J4" s="1300"/>
      <c r="K4" s="1300"/>
      <c r="L4" s="1300"/>
      <c r="M4" s="1300"/>
      <c r="N4" s="1300"/>
      <c r="O4" s="1300"/>
      <c r="P4" s="1300"/>
      <c r="Q4" s="1300"/>
      <c r="R4" s="1300"/>
      <c r="S4" s="1300"/>
      <c r="T4" s="1300"/>
      <c r="U4" s="1300"/>
      <c r="V4" s="1300"/>
      <c r="W4" s="1300"/>
      <c r="X4" s="1300"/>
      <c r="Y4" s="1300"/>
      <c r="Z4" s="1300"/>
      <c r="AA4" s="1300"/>
      <c r="AB4" s="1300"/>
      <c r="AC4" s="1300"/>
      <c r="AD4" s="1300"/>
      <c r="AE4" s="1300"/>
      <c r="AF4" s="1300"/>
      <c r="AG4" s="1300"/>
      <c r="AH4" s="1300"/>
      <c r="AI4" s="1300"/>
      <c r="AJ4" s="1301"/>
    </row>
    <row r="5" spans="1:36">
      <c r="B5" s="328"/>
      <c r="C5" s="328"/>
      <c r="D5" s="328"/>
      <c r="E5" s="328"/>
      <c r="F5" s="329">
        <v>1000</v>
      </c>
      <c r="G5" s="329">
        <v>10000</v>
      </c>
      <c r="H5" s="329">
        <v>20000</v>
      </c>
      <c r="I5" s="329">
        <v>30000</v>
      </c>
      <c r="J5" s="329">
        <v>40000</v>
      </c>
      <c r="K5" s="329">
        <v>50000</v>
      </c>
      <c r="L5" s="329">
        <v>60000</v>
      </c>
      <c r="M5" s="329">
        <v>70000</v>
      </c>
      <c r="N5" s="329">
        <v>80000</v>
      </c>
      <c r="O5" s="329">
        <v>90000</v>
      </c>
      <c r="P5" s="329">
        <v>100000</v>
      </c>
      <c r="Q5" s="329">
        <v>110000</v>
      </c>
      <c r="R5" s="329">
        <v>120000</v>
      </c>
      <c r="S5" s="329">
        <v>130000</v>
      </c>
      <c r="T5" s="329">
        <v>140000</v>
      </c>
      <c r="U5" s="329">
        <v>150000</v>
      </c>
      <c r="V5" s="329">
        <v>160000</v>
      </c>
      <c r="W5" s="329">
        <v>170000</v>
      </c>
      <c r="X5" s="329">
        <v>180000</v>
      </c>
      <c r="Y5" s="329">
        <v>190000</v>
      </c>
      <c r="Z5" s="329">
        <v>200000</v>
      </c>
      <c r="AA5" s="329">
        <v>210000</v>
      </c>
      <c r="AB5" s="329">
        <v>220000</v>
      </c>
      <c r="AC5" s="329">
        <v>230000</v>
      </c>
      <c r="AD5" s="329">
        <v>240000</v>
      </c>
      <c r="AE5" s="329">
        <v>250000</v>
      </c>
      <c r="AF5" s="329">
        <v>260000</v>
      </c>
      <c r="AG5" s="329">
        <v>270000</v>
      </c>
      <c r="AH5" s="329">
        <v>280000</v>
      </c>
      <c r="AI5" s="329">
        <v>290000</v>
      </c>
      <c r="AJ5" s="329">
        <v>300000</v>
      </c>
    </row>
    <row r="6" spans="1:36">
      <c r="A6" s="331" t="s">
        <v>318</v>
      </c>
      <c r="B6" s="328"/>
      <c r="C6" s="328"/>
      <c r="D6" s="328"/>
      <c r="E6" s="328"/>
      <c r="F6" s="328"/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/>
      <c r="V6" s="332"/>
    </row>
    <row r="7" spans="1:36">
      <c r="A7" s="334">
        <v>1</v>
      </c>
      <c r="B7" s="387" t="s">
        <v>163</v>
      </c>
      <c r="C7" s="388" t="s">
        <v>324</v>
      </c>
      <c r="D7" s="382">
        <v>4.4000000000000004</v>
      </c>
      <c r="E7" s="337">
        <f>VLOOKUP(B7,MRP!$A$2:$C$120,2,0)</f>
        <v>325</v>
      </c>
      <c r="F7" s="337"/>
      <c r="G7" s="338">
        <f>$D$7*$E$7</f>
        <v>1430.0000000000002</v>
      </c>
      <c r="H7" s="338">
        <f t="shared" ref="H7:AJ7" si="0">$D$7*$E$7</f>
        <v>1430.0000000000002</v>
      </c>
      <c r="I7" s="338">
        <f t="shared" si="0"/>
        <v>1430.0000000000002</v>
      </c>
      <c r="J7" s="338">
        <f t="shared" si="0"/>
        <v>1430.0000000000002</v>
      </c>
      <c r="K7" s="338">
        <f t="shared" si="0"/>
        <v>1430.0000000000002</v>
      </c>
      <c r="L7" s="338">
        <f t="shared" si="0"/>
        <v>1430.0000000000002</v>
      </c>
      <c r="M7" s="338">
        <f t="shared" si="0"/>
        <v>1430.0000000000002</v>
      </c>
      <c r="N7" s="338">
        <f t="shared" si="0"/>
        <v>1430.0000000000002</v>
      </c>
      <c r="O7" s="338">
        <f t="shared" si="0"/>
        <v>1430.0000000000002</v>
      </c>
      <c r="P7" s="338">
        <f t="shared" si="0"/>
        <v>1430.0000000000002</v>
      </c>
      <c r="Q7" s="338">
        <f t="shared" si="0"/>
        <v>1430.0000000000002</v>
      </c>
      <c r="R7" s="338">
        <f t="shared" si="0"/>
        <v>1430.0000000000002</v>
      </c>
      <c r="S7" s="338">
        <f t="shared" si="0"/>
        <v>1430.0000000000002</v>
      </c>
      <c r="T7" s="338">
        <f t="shared" si="0"/>
        <v>1430.0000000000002</v>
      </c>
      <c r="U7" s="338">
        <f t="shared" si="0"/>
        <v>1430.0000000000002</v>
      </c>
      <c r="V7" s="338">
        <f t="shared" si="0"/>
        <v>1430.0000000000002</v>
      </c>
      <c r="W7" s="338">
        <f t="shared" si="0"/>
        <v>1430.0000000000002</v>
      </c>
      <c r="X7" s="338">
        <f t="shared" si="0"/>
        <v>1430.0000000000002</v>
      </c>
      <c r="Y7" s="338">
        <f t="shared" si="0"/>
        <v>1430.0000000000002</v>
      </c>
      <c r="Z7" s="338">
        <f t="shared" si="0"/>
        <v>1430.0000000000002</v>
      </c>
      <c r="AA7" s="338">
        <f t="shared" si="0"/>
        <v>1430.0000000000002</v>
      </c>
      <c r="AB7" s="338">
        <f t="shared" si="0"/>
        <v>1430.0000000000002</v>
      </c>
      <c r="AC7" s="338">
        <f t="shared" si="0"/>
        <v>1430.0000000000002</v>
      </c>
      <c r="AD7" s="338">
        <f t="shared" si="0"/>
        <v>1430.0000000000002</v>
      </c>
      <c r="AE7" s="338">
        <f t="shared" si="0"/>
        <v>1430.0000000000002</v>
      </c>
      <c r="AF7" s="338">
        <f t="shared" si="0"/>
        <v>1430.0000000000002</v>
      </c>
      <c r="AG7" s="338">
        <f t="shared" si="0"/>
        <v>1430.0000000000002</v>
      </c>
      <c r="AH7" s="338">
        <f t="shared" si="0"/>
        <v>1430.0000000000002</v>
      </c>
      <c r="AI7" s="338">
        <f t="shared" si="0"/>
        <v>1430.0000000000002</v>
      </c>
      <c r="AJ7" s="338">
        <f t="shared" si="0"/>
        <v>1430.0000000000002</v>
      </c>
    </row>
    <row r="8" spans="1:36">
      <c r="A8" s="334">
        <v>2</v>
      </c>
      <c r="B8" s="387" t="s">
        <v>168</v>
      </c>
      <c r="C8" s="389" t="s">
        <v>47</v>
      </c>
      <c r="D8" s="334">
        <v>7.2</v>
      </c>
      <c r="E8" s="337">
        <f>VLOOKUP(B8,MRP!$A$2:$C$120,2,0)</f>
        <v>301</v>
      </c>
      <c r="F8" s="337"/>
      <c r="G8" s="338"/>
      <c r="H8" s="338"/>
      <c r="I8" s="338"/>
      <c r="J8" s="338"/>
      <c r="K8" s="338"/>
      <c r="L8" s="338"/>
      <c r="M8" s="338"/>
      <c r="N8" s="338"/>
      <c r="O8" s="338"/>
      <c r="P8" s="338"/>
      <c r="Q8" s="338"/>
      <c r="R8" s="338"/>
      <c r="S8" s="338"/>
      <c r="T8" s="338"/>
      <c r="U8" s="338"/>
      <c r="V8" s="338">
        <f>$D$8*$E$8</f>
        <v>2167.2000000000003</v>
      </c>
      <c r="W8" s="338"/>
      <c r="X8" s="338"/>
      <c r="Y8" s="338"/>
      <c r="Z8" s="338"/>
      <c r="AA8" s="338"/>
      <c r="AB8" s="338"/>
      <c r="AC8" s="338"/>
      <c r="AD8" s="338">
        <f>$D$8*$E$8</f>
        <v>2167.2000000000003</v>
      </c>
      <c r="AE8" s="338"/>
      <c r="AF8" s="338"/>
      <c r="AG8" s="338"/>
      <c r="AH8" s="338"/>
      <c r="AI8" s="338"/>
      <c r="AJ8" s="338"/>
    </row>
    <row r="9" spans="1:36">
      <c r="A9" s="334">
        <v>3</v>
      </c>
      <c r="B9" s="387" t="s">
        <v>169</v>
      </c>
      <c r="C9" s="389" t="s">
        <v>25</v>
      </c>
      <c r="D9" s="334">
        <v>1</v>
      </c>
      <c r="E9" s="337">
        <f>VLOOKUP(B9,MRP!$A$2:$C$120,2,0)</f>
        <v>172.5</v>
      </c>
      <c r="F9" s="337"/>
      <c r="G9" s="338"/>
      <c r="H9" s="338"/>
      <c r="I9" s="338"/>
      <c r="J9" s="338">
        <f>$D$9*$E$9</f>
        <v>172.5</v>
      </c>
      <c r="K9" s="338"/>
      <c r="L9" s="338"/>
      <c r="M9" s="338"/>
      <c r="N9" s="338">
        <f>$D$9*$E$9</f>
        <v>172.5</v>
      </c>
      <c r="O9" s="338"/>
      <c r="P9" s="338"/>
      <c r="Q9" s="338"/>
      <c r="R9" s="338">
        <f>$D$9*$E$9</f>
        <v>172.5</v>
      </c>
      <c r="S9" s="338"/>
      <c r="T9" s="338"/>
      <c r="U9" s="338"/>
      <c r="V9" s="338">
        <f>$D$9*$E$9</f>
        <v>172.5</v>
      </c>
      <c r="W9" s="338"/>
      <c r="X9" s="338"/>
      <c r="Y9" s="338"/>
      <c r="Z9" s="338">
        <f>$D$9*$E$9</f>
        <v>172.5</v>
      </c>
      <c r="AA9" s="338"/>
      <c r="AB9" s="338"/>
      <c r="AC9" s="338"/>
      <c r="AD9" s="338">
        <f>$D$9*$E$9</f>
        <v>172.5</v>
      </c>
      <c r="AE9" s="338"/>
      <c r="AF9" s="338"/>
      <c r="AG9" s="338"/>
      <c r="AH9" s="338">
        <f>$D$9*$E$9</f>
        <v>172.5</v>
      </c>
      <c r="AI9" s="338"/>
      <c r="AJ9" s="338"/>
    </row>
    <row r="10" spans="1:36">
      <c r="A10" s="334">
        <v>4</v>
      </c>
      <c r="B10" s="387" t="s">
        <v>170</v>
      </c>
      <c r="C10" s="389" t="s">
        <v>26</v>
      </c>
      <c r="D10" s="334">
        <v>3</v>
      </c>
      <c r="E10" s="337">
        <f>VLOOKUP(B10,MRP!$A$2:$C$120,2,0)</f>
        <v>35.5</v>
      </c>
      <c r="F10" s="337"/>
      <c r="G10" s="338">
        <f>$D$10*$E$10</f>
        <v>106.5</v>
      </c>
      <c r="H10" s="338">
        <f t="shared" ref="H10:AJ10" si="1">$D$10*$E$10</f>
        <v>106.5</v>
      </c>
      <c r="I10" s="338">
        <f t="shared" si="1"/>
        <v>106.5</v>
      </c>
      <c r="J10" s="338">
        <f t="shared" si="1"/>
        <v>106.5</v>
      </c>
      <c r="K10" s="338">
        <f t="shared" si="1"/>
        <v>106.5</v>
      </c>
      <c r="L10" s="338">
        <f t="shared" si="1"/>
        <v>106.5</v>
      </c>
      <c r="M10" s="338">
        <f t="shared" si="1"/>
        <v>106.5</v>
      </c>
      <c r="N10" s="338">
        <f t="shared" si="1"/>
        <v>106.5</v>
      </c>
      <c r="O10" s="338">
        <f t="shared" si="1"/>
        <v>106.5</v>
      </c>
      <c r="P10" s="338">
        <f t="shared" si="1"/>
        <v>106.5</v>
      </c>
      <c r="Q10" s="338">
        <f t="shared" si="1"/>
        <v>106.5</v>
      </c>
      <c r="R10" s="338">
        <f t="shared" si="1"/>
        <v>106.5</v>
      </c>
      <c r="S10" s="338">
        <f t="shared" si="1"/>
        <v>106.5</v>
      </c>
      <c r="T10" s="338">
        <f t="shared" si="1"/>
        <v>106.5</v>
      </c>
      <c r="U10" s="338">
        <f t="shared" si="1"/>
        <v>106.5</v>
      </c>
      <c r="V10" s="338">
        <f t="shared" si="1"/>
        <v>106.5</v>
      </c>
      <c r="W10" s="338">
        <f t="shared" si="1"/>
        <v>106.5</v>
      </c>
      <c r="X10" s="338">
        <f t="shared" si="1"/>
        <v>106.5</v>
      </c>
      <c r="Y10" s="338">
        <f t="shared" si="1"/>
        <v>106.5</v>
      </c>
      <c r="Z10" s="338">
        <f t="shared" si="1"/>
        <v>106.5</v>
      </c>
      <c r="AA10" s="338">
        <f t="shared" si="1"/>
        <v>106.5</v>
      </c>
      <c r="AB10" s="338">
        <f t="shared" si="1"/>
        <v>106.5</v>
      </c>
      <c r="AC10" s="338">
        <f t="shared" si="1"/>
        <v>106.5</v>
      </c>
      <c r="AD10" s="338">
        <f t="shared" si="1"/>
        <v>106.5</v>
      </c>
      <c r="AE10" s="338">
        <f t="shared" si="1"/>
        <v>106.5</v>
      </c>
      <c r="AF10" s="338">
        <f t="shared" si="1"/>
        <v>106.5</v>
      </c>
      <c r="AG10" s="338">
        <f t="shared" si="1"/>
        <v>106.5</v>
      </c>
      <c r="AH10" s="338">
        <f t="shared" si="1"/>
        <v>106.5</v>
      </c>
      <c r="AI10" s="338">
        <f t="shared" si="1"/>
        <v>106.5</v>
      </c>
      <c r="AJ10" s="338">
        <f t="shared" si="1"/>
        <v>106.5</v>
      </c>
    </row>
    <row r="11" spans="1:36">
      <c r="A11" s="334">
        <v>5</v>
      </c>
      <c r="B11" s="390" t="s">
        <v>263</v>
      </c>
      <c r="C11" s="391" t="s">
        <v>18</v>
      </c>
      <c r="D11" s="334">
        <v>1</v>
      </c>
      <c r="E11" s="337">
        <f>VLOOKUP(B11,MRP!$A$2:$C$120,2,0)</f>
        <v>63</v>
      </c>
      <c r="F11" s="337"/>
      <c r="G11" s="338">
        <f>$D$11*$E$11</f>
        <v>63</v>
      </c>
      <c r="H11" s="338">
        <f t="shared" ref="H11:AJ11" si="2">$D$11*$E$11</f>
        <v>63</v>
      </c>
      <c r="I11" s="338">
        <f t="shared" si="2"/>
        <v>63</v>
      </c>
      <c r="J11" s="338">
        <f t="shared" si="2"/>
        <v>63</v>
      </c>
      <c r="K11" s="338">
        <f t="shared" si="2"/>
        <v>63</v>
      </c>
      <c r="L11" s="338">
        <f t="shared" si="2"/>
        <v>63</v>
      </c>
      <c r="M11" s="338">
        <f t="shared" si="2"/>
        <v>63</v>
      </c>
      <c r="N11" s="338">
        <f t="shared" si="2"/>
        <v>63</v>
      </c>
      <c r="O11" s="338">
        <f t="shared" si="2"/>
        <v>63</v>
      </c>
      <c r="P11" s="338">
        <f t="shared" si="2"/>
        <v>63</v>
      </c>
      <c r="Q11" s="338">
        <f t="shared" si="2"/>
        <v>63</v>
      </c>
      <c r="R11" s="338">
        <f t="shared" si="2"/>
        <v>63</v>
      </c>
      <c r="S11" s="338">
        <f t="shared" si="2"/>
        <v>63</v>
      </c>
      <c r="T11" s="338">
        <f t="shared" si="2"/>
        <v>63</v>
      </c>
      <c r="U11" s="338">
        <f t="shared" si="2"/>
        <v>63</v>
      </c>
      <c r="V11" s="338">
        <f t="shared" si="2"/>
        <v>63</v>
      </c>
      <c r="W11" s="338">
        <f t="shared" si="2"/>
        <v>63</v>
      </c>
      <c r="X11" s="338">
        <f t="shared" si="2"/>
        <v>63</v>
      </c>
      <c r="Y11" s="338">
        <f t="shared" si="2"/>
        <v>63</v>
      </c>
      <c r="Z11" s="338">
        <f t="shared" si="2"/>
        <v>63</v>
      </c>
      <c r="AA11" s="338">
        <f t="shared" si="2"/>
        <v>63</v>
      </c>
      <c r="AB11" s="338">
        <f t="shared" si="2"/>
        <v>63</v>
      </c>
      <c r="AC11" s="338">
        <f t="shared" si="2"/>
        <v>63</v>
      </c>
      <c r="AD11" s="338">
        <f t="shared" si="2"/>
        <v>63</v>
      </c>
      <c r="AE11" s="338">
        <f t="shared" si="2"/>
        <v>63</v>
      </c>
      <c r="AF11" s="338">
        <f t="shared" si="2"/>
        <v>63</v>
      </c>
      <c r="AG11" s="338">
        <f t="shared" si="2"/>
        <v>63</v>
      </c>
      <c r="AH11" s="338">
        <f t="shared" si="2"/>
        <v>63</v>
      </c>
      <c r="AI11" s="338">
        <f t="shared" si="2"/>
        <v>63</v>
      </c>
      <c r="AJ11" s="338">
        <f t="shared" si="2"/>
        <v>63</v>
      </c>
    </row>
    <row r="12" spans="1:36">
      <c r="A12" s="334">
        <v>6</v>
      </c>
      <c r="B12" s="390" t="s">
        <v>254</v>
      </c>
      <c r="C12" s="389" t="s">
        <v>17</v>
      </c>
      <c r="D12" s="334">
        <v>1</v>
      </c>
      <c r="E12" s="337">
        <f>VLOOKUP(B12,MRP!$A$2:$C$120,2,0)</f>
        <v>3734</v>
      </c>
      <c r="F12" s="337"/>
      <c r="G12" s="338"/>
      <c r="H12" s="338">
        <f>$E$12*$D$12</f>
        <v>3734</v>
      </c>
      <c r="I12" s="338"/>
      <c r="J12" s="338">
        <f>$E$12*$D$12</f>
        <v>3734</v>
      </c>
      <c r="K12" s="338"/>
      <c r="L12" s="338">
        <f>$E$12*$D$12</f>
        <v>3734</v>
      </c>
      <c r="M12" s="338"/>
      <c r="N12" s="338">
        <f>$E$12*$D$12</f>
        <v>3734</v>
      </c>
      <c r="O12" s="338"/>
      <c r="P12" s="338">
        <f>$E$12*$D$12</f>
        <v>3734</v>
      </c>
      <c r="Q12" s="338"/>
      <c r="R12" s="338">
        <f>$E$12*$D$12</f>
        <v>3734</v>
      </c>
      <c r="S12" s="338"/>
      <c r="T12" s="338">
        <f>$E$12*$D$12</f>
        <v>3734</v>
      </c>
      <c r="U12" s="338"/>
      <c r="V12" s="338">
        <f>$E$12*$D$12</f>
        <v>3734</v>
      </c>
      <c r="W12" s="338"/>
      <c r="X12" s="338">
        <f>$E$12*$D$12</f>
        <v>3734</v>
      </c>
      <c r="Y12" s="338"/>
      <c r="Z12" s="338">
        <f>$E$12*$D$12</f>
        <v>3734</v>
      </c>
      <c r="AA12" s="338"/>
      <c r="AB12" s="338">
        <f>$E$12*$D$12</f>
        <v>3734</v>
      </c>
      <c r="AC12" s="338"/>
      <c r="AD12" s="338">
        <f>$E$12*$D$12</f>
        <v>3734</v>
      </c>
      <c r="AE12" s="338"/>
      <c r="AF12" s="338">
        <f>$E$12*$D$12</f>
        <v>3734</v>
      </c>
      <c r="AG12" s="338"/>
      <c r="AH12" s="338">
        <f>$E$12*$D$12</f>
        <v>3734</v>
      </c>
      <c r="AI12" s="338"/>
      <c r="AJ12" s="338">
        <f>$E$12*$D$12</f>
        <v>3734</v>
      </c>
    </row>
    <row r="13" spans="1:36">
      <c r="A13" s="334">
        <v>7</v>
      </c>
      <c r="B13" s="389" t="s">
        <v>215</v>
      </c>
      <c r="C13" s="389" t="s">
        <v>12</v>
      </c>
      <c r="D13" s="334">
        <v>1</v>
      </c>
      <c r="E13" s="337">
        <f>VLOOKUP(B13,MRP!$A$2:$C$120,2,0)</f>
        <v>1466</v>
      </c>
      <c r="F13" s="337"/>
      <c r="G13" s="338"/>
      <c r="H13" s="338"/>
      <c r="I13" s="338"/>
      <c r="J13" s="338">
        <f>$E$13*$D$13</f>
        <v>1466</v>
      </c>
      <c r="K13" s="338"/>
      <c r="L13" s="338"/>
      <c r="M13" s="338"/>
      <c r="N13" s="338">
        <f>$E$13*$D$13</f>
        <v>1466</v>
      </c>
      <c r="O13" s="338"/>
      <c r="P13" s="338"/>
      <c r="Q13" s="338"/>
      <c r="R13" s="338">
        <f>$E$13*$D$13</f>
        <v>1466</v>
      </c>
      <c r="S13" s="338"/>
      <c r="T13" s="338"/>
      <c r="U13" s="338"/>
      <c r="V13" s="338">
        <f>$E$13*$D$13</f>
        <v>1466</v>
      </c>
      <c r="W13" s="338"/>
      <c r="X13" s="338"/>
      <c r="Y13" s="338"/>
      <c r="Z13" s="338">
        <f>$E$13*$D$13</f>
        <v>1466</v>
      </c>
      <c r="AA13" s="338"/>
      <c r="AB13" s="338"/>
      <c r="AC13" s="338"/>
      <c r="AD13" s="338">
        <f>$E$13*$D$13</f>
        <v>1466</v>
      </c>
      <c r="AE13" s="338"/>
      <c r="AF13" s="338"/>
      <c r="AG13" s="338"/>
      <c r="AH13" s="338">
        <f>$E$13*$D$13</f>
        <v>1466</v>
      </c>
      <c r="AI13" s="338"/>
      <c r="AJ13" s="338"/>
    </row>
    <row r="14" spans="1:36">
      <c r="A14" s="334">
        <v>8</v>
      </c>
      <c r="B14" s="390" t="s">
        <v>446</v>
      </c>
      <c r="C14" s="514" t="s">
        <v>16</v>
      </c>
      <c r="D14" s="334">
        <v>1</v>
      </c>
      <c r="E14" s="337">
        <f>VLOOKUP(B14,MRP!A:B,2,0)</f>
        <v>627</v>
      </c>
      <c r="F14" s="337"/>
      <c r="G14" s="338">
        <f>$E$14*$D$14</f>
        <v>627</v>
      </c>
      <c r="H14" s="338">
        <f t="shared" ref="H14:AJ14" si="3">$E$14*$D$14</f>
        <v>627</v>
      </c>
      <c r="I14" s="338">
        <f t="shared" si="3"/>
        <v>627</v>
      </c>
      <c r="J14" s="338">
        <f t="shared" si="3"/>
        <v>627</v>
      </c>
      <c r="K14" s="338">
        <f t="shared" si="3"/>
        <v>627</v>
      </c>
      <c r="L14" s="338">
        <f t="shared" si="3"/>
        <v>627</v>
      </c>
      <c r="M14" s="338">
        <f t="shared" si="3"/>
        <v>627</v>
      </c>
      <c r="N14" s="338">
        <f t="shared" si="3"/>
        <v>627</v>
      </c>
      <c r="O14" s="338">
        <f t="shared" si="3"/>
        <v>627</v>
      </c>
      <c r="P14" s="338">
        <f t="shared" si="3"/>
        <v>627</v>
      </c>
      <c r="Q14" s="338">
        <f t="shared" si="3"/>
        <v>627</v>
      </c>
      <c r="R14" s="338">
        <f t="shared" si="3"/>
        <v>627</v>
      </c>
      <c r="S14" s="338">
        <f t="shared" si="3"/>
        <v>627</v>
      </c>
      <c r="T14" s="338">
        <f t="shared" si="3"/>
        <v>627</v>
      </c>
      <c r="U14" s="338">
        <f t="shared" si="3"/>
        <v>627</v>
      </c>
      <c r="V14" s="338">
        <f t="shared" si="3"/>
        <v>627</v>
      </c>
      <c r="W14" s="338">
        <f t="shared" si="3"/>
        <v>627</v>
      </c>
      <c r="X14" s="338">
        <f t="shared" si="3"/>
        <v>627</v>
      </c>
      <c r="Y14" s="338">
        <f t="shared" si="3"/>
        <v>627</v>
      </c>
      <c r="Z14" s="338">
        <f t="shared" si="3"/>
        <v>627</v>
      </c>
      <c r="AA14" s="338">
        <f t="shared" si="3"/>
        <v>627</v>
      </c>
      <c r="AB14" s="338">
        <f t="shared" si="3"/>
        <v>627</v>
      </c>
      <c r="AC14" s="338">
        <f t="shared" si="3"/>
        <v>627</v>
      </c>
      <c r="AD14" s="338">
        <f t="shared" si="3"/>
        <v>627</v>
      </c>
      <c r="AE14" s="338">
        <f t="shared" si="3"/>
        <v>627</v>
      </c>
      <c r="AF14" s="338">
        <f t="shared" si="3"/>
        <v>627</v>
      </c>
      <c r="AG14" s="338">
        <f t="shared" si="3"/>
        <v>627</v>
      </c>
      <c r="AH14" s="338">
        <f t="shared" si="3"/>
        <v>627</v>
      </c>
      <c r="AI14" s="338">
        <f t="shared" si="3"/>
        <v>627</v>
      </c>
      <c r="AJ14" s="338">
        <f t="shared" si="3"/>
        <v>627</v>
      </c>
    </row>
    <row r="15" spans="1:36">
      <c r="A15" s="334">
        <v>9</v>
      </c>
      <c r="B15" s="390" t="s">
        <v>255</v>
      </c>
      <c r="C15" s="389" t="s">
        <v>256</v>
      </c>
      <c r="D15" s="334">
        <v>1</v>
      </c>
      <c r="E15" s="337" t="e">
        <f>VLOOKUP(B15,MRP!$A$2:$C$120,2,0)</f>
        <v>#N/A</v>
      </c>
      <c r="F15" s="337"/>
      <c r="G15" s="338"/>
      <c r="H15" s="338"/>
      <c r="I15" s="338"/>
      <c r="J15" s="338"/>
      <c r="K15" s="338"/>
      <c r="L15" s="338"/>
      <c r="M15" s="338"/>
      <c r="N15" s="338" t="e">
        <f>$E$15</f>
        <v>#N/A</v>
      </c>
      <c r="O15" s="338"/>
      <c r="P15" s="338"/>
      <c r="Q15" s="338"/>
      <c r="R15" s="338"/>
      <c r="S15" s="338"/>
      <c r="T15" s="338"/>
      <c r="U15" s="338"/>
      <c r="V15" s="338" t="e">
        <f>$E$15</f>
        <v>#N/A</v>
      </c>
      <c r="W15" s="338"/>
      <c r="X15" s="338"/>
      <c r="Y15" s="338"/>
      <c r="Z15" s="338"/>
      <c r="AA15" s="338"/>
      <c r="AB15" s="338"/>
      <c r="AC15" s="338"/>
      <c r="AD15" s="338" t="e">
        <f>$E$15</f>
        <v>#N/A</v>
      </c>
      <c r="AE15" s="338"/>
      <c r="AF15" s="338"/>
      <c r="AG15" s="338"/>
      <c r="AH15" s="338"/>
      <c r="AI15" s="338"/>
      <c r="AJ15" s="338"/>
    </row>
    <row r="16" spans="1:36">
      <c r="A16" s="334">
        <v>10</v>
      </c>
      <c r="B16" s="390" t="s">
        <v>214</v>
      </c>
      <c r="C16" s="389" t="s">
        <v>403</v>
      </c>
      <c r="D16" s="334">
        <v>4</v>
      </c>
      <c r="E16" s="337">
        <f>VLOOKUP(B16,MRP!$A$2:$C$120,2,0)</f>
        <v>1469.5</v>
      </c>
      <c r="F16" s="337"/>
      <c r="G16" s="338"/>
      <c r="H16" s="338"/>
      <c r="I16" s="338"/>
      <c r="J16" s="338"/>
      <c r="K16" s="338"/>
      <c r="L16" s="338"/>
      <c r="M16" s="338"/>
      <c r="N16" s="338"/>
      <c r="O16" s="338"/>
      <c r="P16" s="338">
        <f>$E$16*$D$16</f>
        <v>5878</v>
      </c>
      <c r="Q16" s="338"/>
      <c r="R16" s="338"/>
      <c r="S16" s="338"/>
      <c r="T16" s="338"/>
      <c r="U16" s="338"/>
      <c r="V16" s="338"/>
      <c r="W16" s="338"/>
      <c r="X16" s="338"/>
      <c r="Y16" s="338"/>
      <c r="Z16" s="338">
        <f>$E$16*$D$16</f>
        <v>5878</v>
      </c>
      <c r="AA16" s="338"/>
      <c r="AB16" s="338"/>
      <c r="AC16" s="338"/>
      <c r="AD16" s="338"/>
      <c r="AE16" s="338"/>
      <c r="AF16" s="338"/>
      <c r="AG16" s="338"/>
      <c r="AH16" s="338"/>
      <c r="AI16" s="338"/>
      <c r="AJ16" s="338">
        <f>$E$16*$D$16</f>
        <v>5878</v>
      </c>
    </row>
    <row r="17" spans="1:36" ht="40.5" customHeight="1">
      <c r="B17" s="348"/>
      <c r="C17" s="324"/>
      <c r="D17" s="349"/>
      <c r="E17" s="350"/>
      <c r="F17" s="350"/>
      <c r="G17" s="350"/>
      <c r="H17" s="350"/>
      <c r="I17" s="350"/>
      <c r="J17" s="350"/>
      <c r="K17" s="350"/>
      <c r="L17" s="350"/>
      <c r="M17" s="350"/>
      <c r="N17" s="350"/>
      <c r="O17" s="350"/>
      <c r="P17" s="350"/>
      <c r="Q17" s="350"/>
      <c r="R17" s="349"/>
      <c r="S17" s="349"/>
      <c r="T17" s="349"/>
      <c r="U17" s="349"/>
      <c r="V17" s="349"/>
      <c r="W17" s="349"/>
    </row>
    <row r="18" spans="1:36" s="328" customFormat="1">
      <c r="B18" s="352" t="s">
        <v>226</v>
      </c>
      <c r="C18" s="353" t="s">
        <v>319</v>
      </c>
      <c r="E18" s="354"/>
      <c r="F18" s="355">
        <f>SUM(F7:F16)</f>
        <v>0</v>
      </c>
      <c r="G18" s="355">
        <f t="shared" ref="G18:AJ18" si="4">SUM(G7:G16)</f>
        <v>2226.5</v>
      </c>
      <c r="H18" s="355">
        <f t="shared" si="4"/>
        <v>5960.5</v>
      </c>
      <c r="I18" s="355">
        <f t="shared" si="4"/>
        <v>2226.5</v>
      </c>
      <c r="J18" s="355">
        <f t="shared" si="4"/>
        <v>7599</v>
      </c>
      <c r="K18" s="355">
        <f t="shared" si="4"/>
        <v>2226.5</v>
      </c>
      <c r="L18" s="355">
        <f t="shared" si="4"/>
        <v>5960.5</v>
      </c>
      <c r="M18" s="355">
        <f t="shared" si="4"/>
        <v>2226.5</v>
      </c>
      <c r="N18" s="355" t="e">
        <f t="shared" si="4"/>
        <v>#N/A</v>
      </c>
      <c r="O18" s="355">
        <f t="shared" si="4"/>
        <v>2226.5</v>
      </c>
      <c r="P18" s="355">
        <f t="shared" si="4"/>
        <v>11838.5</v>
      </c>
      <c r="Q18" s="355">
        <f t="shared" si="4"/>
        <v>2226.5</v>
      </c>
      <c r="R18" s="355">
        <f t="shared" si="4"/>
        <v>7599</v>
      </c>
      <c r="S18" s="355">
        <f t="shared" si="4"/>
        <v>2226.5</v>
      </c>
      <c r="T18" s="355">
        <f t="shared" si="4"/>
        <v>5960.5</v>
      </c>
      <c r="U18" s="355">
        <f t="shared" si="4"/>
        <v>2226.5</v>
      </c>
      <c r="V18" s="355" t="e">
        <f t="shared" si="4"/>
        <v>#N/A</v>
      </c>
      <c r="W18" s="355">
        <f t="shared" si="4"/>
        <v>2226.5</v>
      </c>
      <c r="X18" s="355">
        <f t="shared" si="4"/>
        <v>5960.5</v>
      </c>
      <c r="Y18" s="355">
        <f t="shared" si="4"/>
        <v>2226.5</v>
      </c>
      <c r="Z18" s="355">
        <f t="shared" si="4"/>
        <v>13477</v>
      </c>
      <c r="AA18" s="355">
        <f t="shared" si="4"/>
        <v>2226.5</v>
      </c>
      <c r="AB18" s="355">
        <f t="shared" si="4"/>
        <v>5960.5</v>
      </c>
      <c r="AC18" s="355">
        <f t="shared" si="4"/>
        <v>2226.5</v>
      </c>
      <c r="AD18" s="355" t="e">
        <f t="shared" si="4"/>
        <v>#N/A</v>
      </c>
      <c r="AE18" s="355">
        <f t="shared" si="4"/>
        <v>2226.5</v>
      </c>
      <c r="AF18" s="355">
        <f t="shared" si="4"/>
        <v>5960.5</v>
      </c>
      <c r="AG18" s="355">
        <f t="shared" si="4"/>
        <v>2226.5</v>
      </c>
      <c r="AH18" s="355">
        <f t="shared" si="4"/>
        <v>7599</v>
      </c>
      <c r="AI18" s="355">
        <f t="shared" si="4"/>
        <v>2226.5</v>
      </c>
      <c r="AJ18" s="355">
        <f t="shared" si="4"/>
        <v>11838.5</v>
      </c>
    </row>
    <row r="19" spans="1:36">
      <c r="O19" s="362"/>
    </row>
    <row r="20" spans="1:36">
      <c r="A20" s="334">
        <v>12</v>
      </c>
      <c r="B20" s="352" t="s">
        <v>227</v>
      </c>
      <c r="C20" s="353" t="s">
        <v>320</v>
      </c>
      <c r="D20" s="328"/>
      <c r="E20" s="354"/>
      <c r="F20" s="392"/>
      <c r="G20" s="392"/>
      <c r="H20" s="392"/>
      <c r="I20" s="392">
        <f>[14]Master!$B$10</f>
        <v>1606.7479999999998</v>
      </c>
      <c r="J20" s="392">
        <f>[14]Master!$C$10</f>
        <v>1735.962</v>
      </c>
      <c r="K20" s="392">
        <f>[14]Master!$B$10</f>
        <v>1606.7479999999998</v>
      </c>
      <c r="L20" s="392">
        <f>[14]Master!$B$10</f>
        <v>1606.7479999999998</v>
      </c>
      <c r="M20" s="392">
        <f>[14]Master!$B$10</f>
        <v>1606.7479999999998</v>
      </c>
      <c r="N20" s="392">
        <f>[14]Master!$C$10</f>
        <v>1735.962</v>
      </c>
      <c r="O20" s="392">
        <f>[14]Master!$B$10</f>
        <v>1606.7479999999998</v>
      </c>
      <c r="P20" s="392">
        <f>[14]Master!$B$10</f>
        <v>1606.7479999999998</v>
      </c>
      <c r="Q20" s="392">
        <f>[14]Master!$B$10</f>
        <v>1606.7479999999998</v>
      </c>
      <c r="R20" s="392">
        <f>[14]Master!$C$10</f>
        <v>1735.962</v>
      </c>
      <c r="S20" s="392">
        <f>[14]Master!$B$10</f>
        <v>1606.7479999999998</v>
      </c>
      <c r="T20" s="392">
        <f>[14]Master!$B$10</f>
        <v>1606.7479999999998</v>
      </c>
      <c r="U20" s="392">
        <f>[14]Master!$B$10</f>
        <v>1606.7479999999998</v>
      </c>
      <c r="V20" s="392">
        <f>[14]Master!$C$10</f>
        <v>1735.962</v>
      </c>
      <c r="W20" s="392">
        <f>[14]Master!$B$10</f>
        <v>1606.7479999999998</v>
      </c>
      <c r="X20" s="392">
        <f>[14]Master!$B$10</f>
        <v>1606.7479999999998</v>
      </c>
      <c r="Y20" s="392">
        <f>[14]Master!$B$10</f>
        <v>1606.7479999999998</v>
      </c>
      <c r="Z20" s="392">
        <f>[14]Master!$C$10</f>
        <v>1735.962</v>
      </c>
      <c r="AA20" s="392">
        <f>[14]Master!$B$10</f>
        <v>1606.7479999999998</v>
      </c>
      <c r="AB20" s="392">
        <f>[14]Master!$B$10</f>
        <v>1606.7479999999998</v>
      </c>
      <c r="AC20" s="392">
        <f>[14]Master!$B$10</f>
        <v>1606.7479999999998</v>
      </c>
      <c r="AD20" s="392">
        <f>[14]Master!$C$10</f>
        <v>1735.962</v>
      </c>
      <c r="AE20" s="392">
        <f>[14]Master!$B$10</f>
        <v>1606.7479999999998</v>
      </c>
      <c r="AF20" s="392">
        <f>[14]Master!$B$10</f>
        <v>1606.7479999999998</v>
      </c>
      <c r="AG20" s="392">
        <f>[14]Master!$B$10</f>
        <v>1606.7479999999998</v>
      </c>
      <c r="AH20" s="392">
        <f>[14]Master!$C$10</f>
        <v>1735.962</v>
      </c>
      <c r="AI20" s="392">
        <f>[14]Master!$B$10</f>
        <v>1606.7479999999998</v>
      </c>
      <c r="AJ20" s="392">
        <f>[14]Master!$B$10</f>
        <v>1606.7479999999998</v>
      </c>
    </row>
    <row r="21" spans="1:36" s="328" customFormat="1">
      <c r="B21" s="365" t="s">
        <v>321</v>
      </c>
      <c r="C21" s="366" t="s">
        <v>322</v>
      </c>
      <c r="E21" s="321"/>
      <c r="F21" s="367">
        <f>F18+F20</f>
        <v>0</v>
      </c>
      <c r="G21" s="367">
        <f t="shared" ref="G21:AJ21" si="5">G18+G20</f>
        <v>2226.5</v>
      </c>
      <c r="H21" s="367">
        <f t="shared" si="5"/>
        <v>5960.5</v>
      </c>
      <c r="I21" s="367">
        <f t="shared" si="5"/>
        <v>3833.2479999999996</v>
      </c>
      <c r="J21" s="367">
        <f t="shared" si="5"/>
        <v>9334.9619999999995</v>
      </c>
      <c r="K21" s="367">
        <f t="shared" si="5"/>
        <v>3833.2479999999996</v>
      </c>
      <c r="L21" s="367">
        <f t="shared" si="5"/>
        <v>7567.2479999999996</v>
      </c>
      <c r="M21" s="367">
        <f t="shared" si="5"/>
        <v>3833.2479999999996</v>
      </c>
      <c r="N21" s="367" t="e">
        <f t="shared" si="5"/>
        <v>#N/A</v>
      </c>
      <c r="O21" s="367">
        <f t="shared" si="5"/>
        <v>3833.2479999999996</v>
      </c>
      <c r="P21" s="367">
        <f t="shared" si="5"/>
        <v>13445.248</v>
      </c>
      <c r="Q21" s="367">
        <f t="shared" si="5"/>
        <v>3833.2479999999996</v>
      </c>
      <c r="R21" s="367">
        <f t="shared" si="5"/>
        <v>9334.9619999999995</v>
      </c>
      <c r="S21" s="367">
        <f t="shared" si="5"/>
        <v>3833.2479999999996</v>
      </c>
      <c r="T21" s="367">
        <f t="shared" si="5"/>
        <v>7567.2479999999996</v>
      </c>
      <c r="U21" s="367">
        <f t="shared" si="5"/>
        <v>3833.2479999999996</v>
      </c>
      <c r="V21" s="367" t="e">
        <f t="shared" si="5"/>
        <v>#N/A</v>
      </c>
      <c r="W21" s="367">
        <f t="shared" si="5"/>
        <v>3833.2479999999996</v>
      </c>
      <c r="X21" s="367">
        <f t="shared" si="5"/>
        <v>7567.2479999999996</v>
      </c>
      <c r="Y21" s="367">
        <f t="shared" si="5"/>
        <v>3833.2479999999996</v>
      </c>
      <c r="Z21" s="367">
        <f t="shared" si="5"/>
        <v>15212.962</v>
      </c>
      <c r="AA21" s="367">
        <f t="shared" si="5"/>
        <v>3833.2479999999996</v>
      </c>
      <c r="AB21" s="367">
        <f t="shared" si="5"/>
        <v>7567.2479999999996</v>
      </c>
      <c r="AC21" s="367">
        <f t="shared" si="5"/>
        <v>3833.2479999999996</v>
      </c>
      <c r="AD21" s="367" t="e">
        <f t="shared" si="5"/>
        <v>#N/A</v>
      </c>
      <c r="AE21" s="367">
        <f t="shared" si="5"/>
        <v>3833.2479999999996</v>
      </c>
      <c r="AF21" s="367">
        <f t="shared" si="5"/>
        <v>7567.2479999999996</v>
      </c>
      <c r="AG21" s="367">
        <f t="shared" si="5"/>
        <v>3833.2479999999996</v>
      </c>
      <c r="AH21" s="367">
        <f t="shared" si="5"/>
        <v>9334.9619999999995</v>
      </c>
      <c r="AI21" s="367">
        <f t="shared" si="5"/>
        <v>3833.2479999999996</v>
      </c>
      <c r="AJ21" s="367">
        <f t="shared" si="5"/>
        <v>13445.248</v>
      </c>
    </row>
    <row r="22" spans="1:36">
      <c r="C22" s="368" t="s">
        <v>323</v>
      </c>
      <c r="P22" s="369" t="e">
        <f>SUM(F21:P21)/P5</f>
        <v>#N/A</v>
      </c>
      <c r="Z22" s="369" t="e">
        <f>SUM(F21:Z21)/Z5</f>
        <v>#N/A</v>
      </c>
      <c r="AJ22" s="369" t="e">
        <f>SUM(F21:AJ21)/AJ5</f>
        <v>#N/A</v>
      </c>
    </row>
    <row r="23" spans="1:36">
      <c r="O23" s="362"/>
      <c r="P23" s="364"/>
      <c r="Z23" s="364"/>
      <c r="AJ23" s="364"/>
    </row>
    <row r="24" spans="1:36">
      <c r="A24" s="334">
        <v>13</v>
      </c>
      <c r="B24" s="371" t="s">
        <v>327</v>
      </c>
      <c r="C24" s="336" t="s">
        <v>328</v>
      </c>
      <c r="D24" s="372">
        <v>1.2</v>
      </c>
      <c r="E24" s="393">
        <f>[14]Master!$D$6</f>
        <v>471.91199999999998</v>
      </c>
      <c r="F24" s="334"/>
      <c r="G24" s="347">
        <f>$D$24*$E$24</f>
        <v>566.2944</v>
      </c>
      <c r="H24" s="347">
        <f t="shared" ref="H24:W25" si="6">$D$24*$E$24</f>
        <v>566.2944</v>
      </c>
      <c r="I24" s="347">
        <f t="shared" si="6"/>
        <v>566.2944</v>
      </c>
      <c r="J24" s="347">
        <f t="shared" si="6"/>
        <v>566.2944</v>
      </c>
      <c r="K24" s="347">
        <f t="shared" si="6"/>
        <v>566.2944</v>
      </c>
      <c r="L24" s="347">
        <f t="shared" si="6"/>
        <v>566.2944</v>
      </c>
      <c r="M24" s="347">
        <f t="shared" si="6"/>
        <v>566.2944</v>
      </c>
      <c r="N24" s="347">
        <f t="shared" si="6"/>
        <v>566.2944</v>
      </c>
      <c r="O24" s="347">
        <f t="shared" si="6"/>
        <v>566.2944</v>
      </c>
      <c r="P24" s="347">
        <f t="shared" si="6"/>
        <v>566.2944</v>
      </c>
      <c r="Q24" s="347">
        <f t="shared" si="6"/>
        <v>566.2944</v>
      </c>
      <c r="R24" s="347">
        <f t="shared" si="6"/>
        <v>566.2944</v>
      </c>
      <c r="S24" s="347">
        <f t="shared" si="6"/>
        <v>566.2944</v>
      </c>
      <c r="T24" s="347">
        <f t="shared" si="6"/>
        <v>566.2944</v>
      </c>
      <c r="U24" s="347">
        <f t="shared" si="6"/>
        <v>566.2944</v>
      </c>
      <c r="V24" s="347">
        <f t="shared" si="6"/>
        <v>566.2944</v>
      </c>
      <c r="W24" s="347">
        <f t="shared" si="6"/>
        <v>566.2944</v>
      </c>
      <c r="X24" s="347">
        <f t="shared" ref="X24:AJ25" si="7">$D$24*$E$24</f>
        <v>566.2944</v>
      </c>
      <c r="Y24" s="347">
        <f t="shared" si="7"/>
        <v>566.2944</v>
      </c>
      <c r="Z24" s="347">
        <f t="shared" si="7"/>
        <v>566.2944</v>
      </c>
      <c r="AA24" s="347">
        <f t="shared" si="7"/>
        <v>566.2944</v>
      </c>
      <c r="AB24" s="347">
        <f t="shared" si="7"/>
        <v>566.2944</v>
      </c>
      <c r="AC24" s="347">
        <f t="shared" si="7"/>
        <v>566.2944</v>
      </c>
      <c r="AD24" s="347">
        <f t="shared" si="7"/>
        <v>566.2944</v>
      </c>
      <c r="AE24" s="347">
        <f t="shared" si="7"/>
        <v>566.2944</v>
      </c>
      <c r="AF24" s="347">
        <f t="shared" si="7"/>
        <v>566.2944</v>
      </c>
      <c r="AG24" s="347">
        <f t="shared" si="7"/>
        <v>566.2944</v>
      </c>
      <c r="AH24" s="347">
        <f t="shared" si="7"/>
        <v>566.2944</v>
      </c>
      <c r="AI24" s="347">
        <f t="shared" si="7"/>
        <v>566.2944</v>
      </c>
      <c r="AJ24" s="347">
        <f t="shared" si="7"/>
        <v>566.2944</v>
      </c>
    </row>
    <row r="25" spans="1:36">
      <c r="A25" s="334">
        <v>14</v>
      </c>
      <c r="B25" s="371" t="s">
        <v>327</v>
      </c>
      <c r="C25" s="336" t="s">
        <v>41</v>
      </c>
      <c r="D25" s="372">
        <v>1.2</v>
      </c>
      <c r="E25" s="393">
        <f>[14]Master!$D$6</f>
        <v>471.91199999999998</v>
      </c>
      <c r="F25" s="334"/>
      <c r="G25" s="347">
        <f>$D$24*$E$24</f>
        <v>566.2944</v>
      </c>
      <c r="H25" s="347">
        <f t="shared" si="6"/>
        <v>566.2944</v>
      </c>
      <c r="I25" s="347">
        <f t="shared" si="6"/>
        <v>566.2944</v>
      </c>
      <c r="J25" s="347">
        <f t="shared" si="6"/>
        <v>566.2944</v>
      </c>
      <c r="K25" s="347">
        <f t="shared" si="6"/>
        <v>566.2944</v>
      </c>
      <c r="L25" s="347">
        <f t="shared" si="6"/>
        <v>566.2944</v>
      </c>
      <c r="M25" s="347">
        <f t="shared" si="6"/>
        <v>566.2944</v>
      </c>
      <c r="N25" s="347">
        <f t="shared" si="6"/>
        <v>566.2944</v>
      </c>
      <c r="O25" s="347">
        <f t="shared" si="6"/>
        <v>566.2944</v>
      </c>
      <c r="P25" s="347">
        <f t="shared" si="6"/>
        <v>566.2944</v>
      </c>
      <c r="Q25" s="347">
        <f t="shared" si="6"/>
        <v>566.2944</v>
      </c>
      <c r="R25" s="347">
        <f t="shared" si="6"/>
        <v>566.2944</v>
      </c>
      <c r="S25" s="347">
        <f t="shared" si="6"/>
        <v>566.2944</v>
      </c>
      <c r="T25" s="347">
        <f t="shared" si="6"/>
        <v>566.2944</v>
      </c>
      <c r="U25" s="347">
        <f t="shared" si="6"/>
        <v>566.2944</v>
      </c>
      <c r="V25" s="347">
        <f t="shared" si="6"/>
        <v>566.2944</v>
      </c>
      <c r="W25" s="347">
        <f t="shared" si="6"/>
        <v>566.2944</v>
      </c>
      <c r="X25" s="347">
        <f t="shared" si="7"/>
        <v>566.2944</v>
      </c>
      <c r="Y25" s="347">
        <f t="shared" si="7"/>
        <v>566.2944</v>
      </c>
      <c r="Z25" s="347">
        <f t="shared" si="7"/>
        <v>566.2944</v>
      </c>
      <c r="AA25" s="347">
        <f t="shared" si="7"/>
        <v>566.2944</v>
      </c>
      <c r="AB25" s="347">
        <f t="shared" si="7"/>
        <v>566.2944</v>
      </c>
      <c r="AC25" s="347">
        <f t="shared" si="7"/>
        <v>566.2944</v>
      </c>
      <c r="AD25" s="347">
        <f t="shared" si="7"/>
        <v>566.2944</v>
      </c>
      <c r="AE25" s="347">
        <f t="shared" si="7"/>
        <v>566.2944</v>
      </c>
      <c r="AF25" s="347">
        <f t="shared" si="7"/>
        <v>566.2944</v>
      </c>
      <c r="AG25" s="347">
        <f t="shared" si="7"/>
        <v>566.2944</v>
      </c>
      <c r="AH25" s="347">
        <f t="shared" si="7"/>
        <v>566.2944</v>
      </c>
      <c r="AI25" s="347">
        <f t="shared" si="7"/>
        <v>566.2944</v>
      </c>
      <c r="AJ25" s="347">
        <f t="shared" si="7"/>
        <v>566.2944</v>
      </c>
    </row>
    <row r="27" spans="1:36">
      <c r="B27" s="365" t="s">
        <v>329</v>
      </c>
      <c r="C27" s="366" t="s">
        <v>330</v>
      </c>
      <c r="F27" s="347">
        <f>F21+F24+F25</f>
        <v>0</v>
      </c>
      <c r="G27" s="347">
        <f t="shared" ref="G27:AJ27" si="8">G21+G24+G25</f>
        <v>3359.0887999999995</v>
      </c>
      <c r="H27" s="347">
        <f t="shared" si="8"/>
        <v>7093.0887999999995</v>
      </c>
      <c r="I27" s="347">
        <f t="shared" si="8"/>
        <v>4965.8367999999991</v>
      </c>
      <c r="J27" s="347">
        <f t="shared" si="8"/>
        <v>10467.550800000001</v>
      </c>
      <c r="K27" s="347">
        <f t="shared" si="8"/>
        <v>4965.8367999999991</v>
      </c>
      <c r="L27" s="347">
        <f t="shared" si="8"/>
        <v>8699.8367999999991</v>
      </c>
      <c r="M27" s="347">
        <f t="shared" si="8"/>
        <v>4965.8367999999991</v>
      </c>
      <c r="N27" s="347" t="e">
        <f t="shared" si="8"/>
        <v>#N/A</v>
      </c>
      <c r="O27" s="347">
        <f t="shared" si="8"/>
        <v>4965.8367999999991</v>
      </c>
      <c r="P27" s="347">
        <f>P21+P24+P25</f>
        <v>14577.836800000001</v>
      </c>
      <c r="Q27" s="347">
        <f t="shared" si="8"/>
        <v>4965.8367999999991</v>
      </c>
      <c r="R27" s="347">
        <f t="shared" si="8"/>
        <v>10467.550800000001</v>
      </c>
      <c r="S27" s="347">
        <f t="shared" si="8"/>
        <v>4965.8367999999991</v>
      </c>
      <c r="T27" s="347">
        <f t="shared" si="8"/>
        <v>8699.8367999999991</v>
      </c>
      <c r="U27" s="347">
        <f t="shared" si="8"/>
        <v>4965.8367999999991</v>
      </c>
      <c r="V27" s="347" t="e">
        <f t="shared" si="8"/>
        <v>#N/A</v>
      </c>
      <c r="W27" s="347">
        <f t="shared" si="8"/>
        <v>4965.8367999999991</v>
      </c>
      <c r="X27" s="347">
        <f t="shared" si="8"/>
        <v>8699.8367999999991</v>
      </c>
      <c r="Y27" s="347">
        <f t="shared" si="8"/>
        <v>4965.8367999999991</v>
      </c>
      <c r="Z27" s="347">
        <f t="shared" si="8"/>
        <v>16345.550800000001</v>
      </c>
      <c r="AA27" s="347">
        <f t="shared" si="8"/>
        <v>4965.8367999999991</v>
      </c>
      <c r="AB27" s="347">
        <f t="shared" si="8"/>
        <v>8699.8367999999991</v>
      </c>
      <c r="AC27" s="347">
        <f t="shared" si="8"/>
        <v>4965.8367999999991</v>
      </c>
      <c r="AD27" s="347" t="e">
        <f t="shared" si="8"/>
        <v>#N/A</v>
      </c>
      <c r="AE27" s="347">
        <f t="shared" si="8"/>
        <v>4965.8367999999991</v>
      </c>
      <c r="AF27" s="347">
        <f t="shared" si="8"/>
        <v>8699.8367999999991</v>
      </c>
      <c r="AG27" s="347">
        <f t="shared" si="8"/>
        <v>4965.8367999999991</v>
      </c>
      <c r="AH27" s="347">
        <f t="shared" si="8"/>
        <v>10467.550800000001</v>
      </c>
      <c r="AI27" s="347">
        <f t="shared" si="8"/>
        <v>4965.8367999999991</v>
      </c>
      <c r="AJ27" s="347">
        <f t="shared" si="8"/>
        <v>14577.836800000001</v>
      </c>
    </row>
    <row r="28" spans="1:36">
      <c r="C28" s="368" t="s">
        <v>323</v>
      </c>
      <c r="P28" s="369" t="e">
        <f>SUM(F27:P27)/P5</f>
        <v>#N/A</v>
      </c>
      <c r="Z28" s="369" t="e">
        <f>SUM(F27:Z27)/Z5</f>
        <v>#N/A</v>
      </c>
      <c r="AJ28" s="369" t="e">
        <f>SUM(F27:AJ27)/AJ5</f>
        <v>#N/A</v>
      </c>
    </row>
  </sheetData>
  <protectedRanges>
    <protectedRange sqref="E7:E16" name="Range1_2"/>
  </protectedRanges>
  <mergeCells count="1">
    <mergeCell ref="F4:AJ4"/>
  </mergeCells>
  <pageMargins left="0" right="0" top="0" bottom="0" header="0" footer="0"/>
  <pageSetup paperSize="8" scale="44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R37"/>
  <sheetViews>
    <sheetView view="pageBreakPreview" zoomScale="60" zoomScaleNormal="70" workbookViewId="0">
      <pane xSplit="5" ySplit="5" topLeftCell="L9" activePane="bottomRight" state="frozen"/>
      <selection activeCell="B68" sqref="B68"/>
      <selection pane="topRight" activeCell="B68" sqref="B68"/>
      <selection pane="bottomLeft" activeCell="B68" sqref="B68"/>
      <selection pane="bottomRight" activeCell="Y22" sqref="Y22"/>
    </sheetView>
  </sheetViews>
  <sheetFormatPr defaultColWidth="9.140625" defaultRowHeight="18"/>
  <cols>
    <col min="1" max="1" width="8.7109375" style="5" customWidth="1"/>
    <col min="2" max="2" width="24.85546875" style="5" customWidth="1"/>
    <col min="3" max="3" width="36.7109375" style="5" customWidth="1"/>
    <col min="4" max="9" width="15.7109375" style="5" customWidth="1"/>
    <col min="10" max="26" width="12.42578125" style="5" customWidth="1"/>
    <col min="27" max="16384" width="9.140625" style="5"/>
  </cols>
  <sheetData>
    <row r="1" spans="1:44" s="209" customFormat="1" ht="39.950000000000003" customHeight="1">
      <c r="A1" s="1352" t="s">
        <v>53</v>
      </c>
      <c r="B1" s="1352"/>
      <c r="C1" s="1352"/>
      <c r="D1" s="1352"/>
      <c r="E1" s="1352"/>
      <c r="F1" s="1352"/>
      <c r="G1" s="1352"/>
      <c r="H1" s="1352"/>
      <c r="I1" s="1352"/>
    </row>
    <row r="2" spans="1:44" ht="20.100000000000001" customHeight="1"/>
    <row r="3" spans="1:44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09" t="s">
        <v>268</v>
      </c>
      <c r="G3" s="1409"/>
      <c r="H3" s="1409"/>
      <c r="I3" s="1409"/>
    </row>
    <row r="4" spans="1:44" ht="39.950000000000003" customHeight="1">
      <c r="A4" s="1351"/>
      <c r="B4" s="1351"/>
      <c r="C4" s="1351"/>
      <c r="D4" s="1363"/>
      <c r="E4" s="1363"/>
      <c r="F4" s="183">
        <v>1000</v>
      </c>
      <c r="G4" s="183">
        <v>5000</v>
      </c>
      <c r="H4" s="183">
        <v>10000</v>
      </c>
      <c r="I4" s="183">
        <v>15000</v>
      </c>
      <c r="J4" s="183">
        <v>20000</v>
      </c>
      <c r="K4" s="183">
        <v>25000</v>
      </c>
      <c r="L4" s="183">
        <v>30000</v>
      </c>
      <c r="M4" s="183">
        <v>35000</v>
      </c>
      <c r="N4" s="183">
        <v>40000</v>
      </c>
      <c r="O4" s="183">
        <v>45000</v>
      </c>
      <c r="P4" s="183">
        <v>50000</v>
      </c>
      <c r="Q4" s="183">
        <v>55000</v>
      </c>
      <c r="R4" s="183">
        <v>60000</v>
      </c>
      <c r="S4" s="183">
        <v>65000</v>
      </c>
      <c r="T4" s="183">
        <v>70000</v>
      </c>
      <c r="U4" s="183">
        <v>75000</v>
      </c>
      <c r="V4" s="183">
        <v>80000</v>
      </c>
      <c r="W4" s="183">
        <v>85000</v>
      </c>
      <c r="X4" s="183">
        <v>90000</v>
      </c>
      <c r="Y4" s="183">
        <v>95000</v>
      </c>
      <c r="Z4" s="183">
        <v>100000</v>
      </c>
    </row>
    <row r="5" spans="1:44" ht="20.100000000000001" customHeight="1">
      <c r="B5" s="7"/>
      <c r="C5" s="7"/>
      <c r="D5" s="7"/>
      <c r="E5" s="7"/>
      <c r="F5" s="34">
        <v>15000</v>
      </c>
      <c r="G5" s="34">
        <v>20000</v>
      </c>
      <c r="H5" s="34">
        <v>30000</v>
      </c>
      <c r="I5" s="34">
        <v>40000</v>
      </c>
    </row>
    <row r="6" spans="1:44" ht="30" customHeight="1">
      <c r="A6" s="3">
        <v>3</v>
      </c>
      <c r="B6" s="28" t="s">
        <v>163</v>
      </c>
      <c r="C6" s="1" t="s">
        <v>632</v>
      </c>
      <c r="D6" s="30">
        <v>6.9</v>
      </c>
      <c r="E6" s="743">
        <f>VLOOKUP(B6,MRP!$A:$B,2,0)</f>
        <v>325</v>
      </c>
      <c r="F6" s="29"/>
      <c r="G6" s="29"/>
      <c r="H6" s="29">
        <f>$E$6*$D$6</f>
        <v>2242.5</v>
      </c>
      <c r="I6" s="29"/>
      <c r="J6" s="29">
        <f>$E$6*$D$6</f>
        <v>2242.5</v>
      </c>
      <c r="K6" s="29"/>
      <c r="L6" s="29">
        <f>$E$6*$D$6</f>
        <v>2242.5</v>
      </c>
      <c r="M6" s="29"/>
      <c r="N6" s="29">
        <f>$E$6*$D$6</f>
        <v>2242.5</v>
      </c>
      <c r="O6" s="29"/>
      <c r="P6" s="29">
        <f>$E$6*$D$6</f>
        <v>2242.5</v>
      </c>
      <c r="Q6" s="29"/>
      <c r="R6" s="29">
        <f>$E$6*$D$6</f>
        <v>2242.5</v>
      </c>
      <c r="S6" s="29"/>
      <c r="T6" s="29">
        <f>$E$6*$D$6</f>
        <v>2242.5</v>
      </c>
      <c r="U6" s="29"/>
      <c r="V6" s="29">
        <f>$E$6*$D$6</f>
        <v>2242.5</v>
      </c>
      <c r="W6" s="29"/>
      <c r="X6" s="29">
        <f>$E$6*$D$6</f>
        <v>2242.5</v>
      </c>
      <c r="Y6" s="29"/>
      <c r="Z6" s="29">
        <f>$E$6*$D$6</f>
        <v>2242.5</v>
      </c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</row>
    <row r="7" spans="1:44" ht="30" customHeight="1">
      <c r="A7" s="3">
        <v>4</v>
      </c>
      <c r="B7" s="28" t="s">
        <v>162</v>
      </c>
      <c r="C7" s="1" t="s">
        <v>16</v>
      </c>
      <c r="D7" s="2">
        <v>1</v>
      </c>
      <c r="E7" s="743">
        <f>VLOOKUP(B7,MRP!$A:$B,2,0)</f>
        <v>400.5</v>
      </c>
      <c r="F7" s="29"/>
      <c r="G7" s="29"/>
      <c r="H7" s="29">
        <f>+$E$7*$D$7</f>
        <v>400.5</v>
      </c>
      <c r="I7" s="29"/>
      <c r="J7" s="29">
        <f>+$E$7*$D$7</f>
        <v>400.5</v>
      </c>
      <c r="K7" s="29"/>
      <c r="L7" s="29">
        <f>+$E$7*$D$7</f>
        <v>400.5</v>
      </c>
      <c r="M7" s="29"/>
      <c r="N7" s="29">
        <f>+$E$7*$D$7</f>
        <v>400.5</v>
      </c>
      <c r="O7" s="29"/>
      <c r="P7" s="29">
        <f>+$E$7*$D$7</f>
        <v>400.5</v>
      </c>
      <c r="Q7" s="29"/>
      <c r="R7" s="29">
        <f>+$E$7*$D$7</f>
        <v>400.5</v>
      </c>
      <c r="S7" s="29"/>
      <c r="T7" s="29">
        <f>+$E$7*$D$7</f>
        <v>400.5</v>
      </c>
      <c r="U7" s="29"/>
      <c r="V7" s="29">
        <f>+$E$7*$D$7</f>
        <v>400.5</v>
      </c>
      <c r="W7" s="29"/>
      <c r="X7" s="29">
        <f>+$E$7*$D$7</f>
        <v>400.5</v>
      </c>
      <c r="Y7" s="29"/>
      <c r="Z7" s="29">
        <f>+$E$7*$D$7</f>
        <v>400.5</v>
      </c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</row>
    <row r="8" spans="1:44" ht="30" customHeight="1">
      <c r="A8" s="3">
        <v>5</v>
      </c>
      <c r="B8" s="9" t="s">
        <v>165</v>
      </c>
      <c r="C8" s="1" t="s">
        <v>18</v>
      </c>
      <c r="D8" s="2">
        <v>1</v>
      </c>
      <c r="E8" s="743">
        <f>VLOOKUP(B8,MRP!$A:$B,2,0)</f>
        <v>58</v>
      </c>
      <c r="F8" s="29"/>
      <c r="G8" s="29"/>
      <c r="H8" s="29">
        <f>+$E$8*$D$8</f>
        <v>58</v>
      </c>
      <c r="I8" s="29"/>
      <c r="J8" s="29">
        <f>+$E$8*$D$8</f>
        <v>58</v>
      </c>
      <c r="K8" s="29"/>
      <c r="L8" s="29">
        <f>+$E$8*$D$8</f>
        <v>58</v>
      </c>
      <c r="M8" s="29"/>
      <c r="N8" s="29">
        <f>+$E$8*$D$8</f>
        <v>58</v>
      </c>
      <c r="O8" s="29"/>
      <c r="P8" s="29">
        <f>+$E$8*$D$8</f>
        <v>58</v>
      </c>
      <c r="Q8" s="29"/>
      <c r="R8" s="29">
        <f>+$E$8*$D$8</f>
        <v>58</v>
      </c>
      <c r="S8" s="29"/>
      <c r="T8" s="29">
        <f>+$E$8*$D$8</f>
        <v>58</v>
      </c>
      <c r="U8" s="29"/>
      <c r="V8" s="29">
        <f>+$E$8*$D$8</f>
        <v>58</v>
      </c>
      <c r="W8" s="29"/>
      <c r="X8" s="29">
        <f>+$E$8*$D$8</f>
        <v>58</v>
      </c>
      <c r="Y8" s="29"/>
      <c r="Z8" s="29">
        <f>+$E$8*$D$8</f>
        <v>58</v>
      </c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</row>
    <row r="9" spans="1:44" ht="30" customHeight="1">
      <c r="A9" s="3">
        <v>6</v>
      </c>
      <c r="B9" s="9" t="s">
        <v>155</v>
      </c>
      <c r="C9" s="1" t="s">
        <v>12</v>
      </c>
      <c r="D9" s="2">
        <v>1</v>
      </c>
      <c r="E9" s="743">
        <f>VLOOKUP(B9,MRP!$A:$B,2,0)</f>
        <v>1710</v>
      </c>
      <c r="F9" s="29"/>
      <c r="G9" s="29"/>
      <c r="H9" s="29"/>
      <c r="I9" s="29"/>
      <c r="J9" s="29"/>
      <c r="K9" s="29"/>
      <c r="L9" s="29">
        <f>+$E$9*$D$9</f>
        <v>1710</v>
      </c>
      <c r="M9" s="29"/>
      <c r="N9" s="29"/>
      <c r="O9" s="29"/>
      <c r="P9" s="29"/>
      <c r="Q9" s="29"/>
      <c r="R9" s="29">
        <f>+$E$9*$D$9</f>
        <v>1710</v>
      </c>
      <c r="S9" s="29"/>
      <c r="T9" s="29"/>
      <c r="U9" s="29"/>
      <c r="V9" s="29"/>
      <c r="W9" s="29"/>
      <c r="X9" s="29">
        <f>+$E$9*$D$9</f>
        <v>1710</v>
      </c>
      <c r="Y9" s="29"/>
      <c r="Z9" s="29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</row>
    <row r="10" spans="1:44" ht="30" customHeight="1">
      <c r="A10" s="3">
        <v>7</v>
      </c>
      <c r="B10" s="9" t="s">
        <v>191</v>
      </c>
      <c r="C10" s="32" t="s">
        <v>575</v>
      </c>
      <c r="D10" s="2">
        <v>1</v>
      </c>
      <c r="E10" s="743">
        <f>VLOOKUP(B10,MRP!$A:$B,2,0)</f>
        <v>1482.5</v>
      </c>
      <c r="F10" s="29"/>
      <c r="G10" s="29"/>
      <c r="H10" s="29"/>
      <c r="I10" s="29"/>
      <c r="J10" s="29"/>
      <c r="K10" s="29"/>
      <c r="L10" s="29">
        <f>+$E$10*$D$10</f>
        <v>1482.5</v>
      </c>
      <c r="M10" s="29"/>
      <c r="N10" s="29"/>
      <c r="O10" s="29"/>
      <c r="P10" s="29"/>
      <c r="Q10" s="29"/>
      <c r="R10" s="29">
        <f>+$E$10*$D$10</f>
        <v>1482.5</v>
      </c>
      <c r="S10" s="29"/>
      <c r="T10" s="29"/>
      <c r="U10" s="29"/>
      <c r="V10" s="29"/>
      <c r="W10" s="29"/>
      <c r="X10" s="29">
        <f>+$E$10*$D$10</f>
        <v>1482.5</v>
      </c>
      <c r="Y10" s="29"/>
      <c r="Z10" s="29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160" customFormat="1" ht="30" customHeight="1">
      <c r="A11" s="154">
        <v>8</v>
      </c>
      <c r="B11" s="155" t="s">
        <v>168</v>
      </c>
      <c r="C11" s="156" t="s">
        <v>47</v>
      </c>
      <c r="D11" s="157">
        <v>9.8000000000000007</v>
      </c>
      <c r="E11" s="743">
        <f>VLOOKUP(B11,MRP!$A:$B,2,0)</f>
        <v>301</v>
      </c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</row>
    <row r="12" spans="1:44" s="160" customFormat="1" ht="30" customHeight="1">
      <c r="A12" s="154">
        <v>9</v>
      </c>
      <c r="B12" s="155" t="s">
        <v>169</v>
      </c>
      <c r="C12" s="156" t="s">
        <v>25</v>
      </c>
      <c r="D12" s="157">
        <v>2</v>
      </c>
      <c r="E12" s="743">
        <f>VLOOKUP(B12,MRP!$A:$B,2,0)</f>
        <v>172.5</v>
      </c>
      <c r="F12" s="158"/>
      <c r="G12" s="158"/>
      <c r="H12" s="158"/>
      <c r="I12" s="158"/>
      <c r="J12" s="158"/>
      <c r="K12" s="158"/>
      <c r="L12" s="158"/>
      <c r="M12" s="158"/>
      <c r="N12" s="158">
        <f>+$E$12*$D$12</f>
        <v>345</v>
      </c>
      <c r="O12" s="158"/>
      <c r="P12" s="158"/>
      <c r="Q12" s="158"/>
      <c r="R12" s="158"/>
      <c r="S12" s="158"/>
      <c r="T12" s="158"/>
      <c r="U12" s="158"/>
      <c r="V12" s="158">
        <f>+$E$12*$D$12</f>
        <v>345</v>
      </c>
      <c r="W12" s="158"/>
      <c r="X12" s="158"/>
      <c r="Y12" s="158"/>
      <c r="Z12" s="158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</row>
    <row r="13" spans="1:44" ht="30" customHeight="1">
      <c r="A13" s="3">
        <v>10</v>
      </c>
      <c r="B13" s="9" t="s">
        <v>172</v>
      </c>
      <c r="C13" s="1" t="s">
        <v>52</v>
      </c>
      <c r="D13" s="2">
        <v>4.8</v>
      </c>
      <c r="E13" s="743">
        <f>VLOOKUP(B13,MRP!$A:$B,2,0)</f>
        <v>315</v>
      </c>
      <c r="F13" s="29"/>
      <c r="G13" s="29"/>
      <c r="H13" s="29"/>
      <c r="I13" s="29"/>
      <c r="J13" s="29"/>
      <c r="K13" s="29"/>
      <c r="L13" s="29"/>
      <c r="M13" s="29"/>
      <c r="N13" s="29">
        <f>+$E$13*$D$13</f>
        <v>1512</v>
      </c>
      <c r="O13" s="29"/>
      <c r="P13" s="29"/>
      <c r="Q13" s="29"/>
      <c r="R13" s="29"/>
      <c r="S13" s="29"/>
      <c r="T13" s="29"/>
      <c r="U13" s="29"/>
      <c r="V13" s="29">
        <f>+$E$13*$D$13</f>
        <v>1512</v>
      </c>
      <c r="W13" s="29"/>
      <c r="X13" s="29"/>
      <c r="Y13" s="29"/>
      <c r="Z13" s="29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</row>
    <row r="14" spans="1:44" ht="30" customHeight="1">
      <c r="A14" s="3">
        <v>11</v>
      </c>
      <c r="B14" s="9" t="s">
        <v>209</v>
      </c>
      <c r="C14" s="1" t="s">
        <v>27</v>
      </c>
      <c r="D14" s="2">
        <v>4</v>
      </c>
      <c r="E14" s="743">
        <f>VLOOKUP(B14,MRP!$A:$B,2,0)</f>
        <v>46.5</v>
      </c>
      <c r="F14" s="29"/>
      <c r="G14" s="29"/>
      <c r="H14" s="29"/>
      <c r="I14" s="29"/>
      <c r="J14" s="29"/>
      <c r="K14" s="29"/>
      <c r="L14" s="29"/>
      <c r="M14" s="29"/>
      <c r="N14" s="29">
        <f>+$E$14*$D$14</f>
        <v>186</v>
      </c>
      <c r="O14" s="29"/>
      <c r="P14" s="29"/>
      <c r="Q14" s="29"/>
      <c r="R14" s="29"/>
      <c r="S14" s="29"/>
      <c r="T14" s="29"/>
      <c r="U14" s="29"/>
      <c r="V14" s="29">
        <f>+$E$14*$D$14</f>
        <v>186</v>
      </c>
      <c r="W14" s="29"/>
      <c r="X14" s="29"/>
      <c r="Y14" s="29"/>
      <c r="Z14" s="29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</row>
    <row r="15" spans="1:44" ht="30" customHeight="1">
      <c r="B15" s="4"/>
      <c r="C15" s="6"/>
      <c r="D15" s="4"/>
      <c r="E15" s="21"/>
      <c r="F15" s="15"/>
      <c r="G15" s="15"/>
      <c r="H15" s="15"/>
      <c r="I15" s="15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</row>
    <row r="16" spans="1:44" s="7" customFormat="1" ht="30" customHeight="1">
      <c r="A16" s="1467" t="s">
        <v>531</v>
      </c>
      <c r="B16" s="1414"/>
      <c r="C16" s="1415"/>
      <c r="D16" s="187" t="s">
        <v>29</v>
      </c>
      <c r="E16" s="215"/>
      <c r="F16" s="940" t="s">
        <v>225</v>
      </c>
      <c r="G16" s="940" t="s">
        <v>225</v>
      </c>
      <c r="H16" s="128">
        <f>+SUM(H6:H14)</f>
        <v>2701</v>
      </c>
      <c r="I16" s="128">
        <f t="shared" ref="I16:Z16" si="0">+SUM(I6:I14)</f>
        <v>0</v>
      </c>
      <c r="J16" s="128">
        <f t="shared" si="0"/>
        <v>2701</v>
      </c>
      <c r="K16" s="128">
        <f t="shared" si="0"/>
        <v>0</v>
      </c>
      <c r="L16" s="128">
        <f t="shared" si="0"/>
        <v>5893.5</v>
      </c>
      <c r="M16" s="128">
        <f t="shared" si="0"/>
        <v>0</v>
      </c>
      <c r="N16" s="128">
        <f t="shared" si="0"/>
        <v>4744</v>
      </c>
      <c r="O16" s="128">
        <f t="shared" si="0"/>
        <v>0</v>
      </c>
      <c r="P16" s="128">
        <f t="shared" si="0"/>
        <v>2701</v>
      </c>
      <c r="Q16" s="128">
        <f t="shared" si="0"/>
        <v>0</v>
      </c>
      <c r="R16" s="128">
        <f t="shared" si="0"/>
        <v>5893.5</v>
      </c>
      <c r="S16" s="128">
        <f t="shared" si="0"/>
        <v>0</v>
      </c>
      <c r="T16" s="128">
        <f t="shared" si="0"/>
        <v>2701</v>
      </c>
      <c r="U16" s="128">
        <f t="shared" si="0"/>
        <v>0</v>
      </c>
      <c r="V16" s="128">
        <f t="shared" si="0"/>
        <v>4744</v>
      </c>
      <c r="W16" s="128">
        <f t="shared" si="0"/>
        <v>0</v>
      </c>
      <c r="X16" s="128">
        <f t="shared" si="0"/>
        <v>5893.5</v>
      </c>
      <c r="Y16" s="128">
        <f t="shared" si="0"/>
        <v>0</v>
      </c>
      <c r="Z16" s="128">
        <f t="shared" si="0"/>
        <v>2701</v>
      </c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</row>
    <row r="17" spans="1:44" ht="30" customHeight="1">
      <c r="A17" s="1416"/>
      <c r="B17" s="1417"/>
      <c r="C17" s="1418"/>
      <c r="D17" s="1353" t="s">
        <v>28</v>
      </c>
      <c r="E17" s="1353"/>
      <c r="F17" s="29" t="s">
        <v>572</v>
      </c>
      <c r="G17" s="29" t="s">
        <v>572</v>
      </c>
      <c r="H17" s="29" t="str">
        <f>G17</f>
        <v>Free</v>
      </c>
      <c r="I17" s="29">
        <f>'PM &amp; GR Charge'!B68</f>
        <v>1628.3999999999999</v>
      </c>
      <c r="J17" s="24">
        <f>'PM &amp; GR Charge'!C68</f>
        <v>2932.2999999999997</v>
      </c>
      <c r="K17" s="24">
        <f>I17</f>
        <v>1628.3999999999999</v>
      </c>
      <c r="L17" s="24">
        <f>J17</f>
        <v>2932.2999999999997</v>
      </c>
      <c r="M17" s="24">
        <f>K17</f>
        <v>1628.3999999999999</v>
      </c>
      <c r="N17" s="24">
        <f>'PM &amp; GR Charge'!D68</f>
        <v>3398.3999999999996</v>
      </c>
      <c r="O17" s="24">
        <f>I17</f>
        <v>1628.3999999999999</v>
      </c>
      <c r="P17" s="24">
        <f>J17</f>
        <v>2932.2999999999997</v>
      </c>
      <c r="Q17" s="24">
        <f>I17</f>
        <v>1628.3999999999999</v>
      </c>
      <c r="R17" s="24">
        <f>J17</f>
        <v>2932.2999999999997</v>
      </c>
      <c r="S17" s="24">
        <f>I17</f>
        <v>1628.3999999999999</v>
      </c>
      <c r="T17" s="24">
        <f>J17</f>
        <v>2932.2999999999997</v>
      </c>
      <c r="U17" s="24">
        <f>I17</f>
        <v>1628.3999999999999</v>
      </c>
      <c r="V17" s="24">
        <f>N17</f>
        <v>3398.3999999999996</v>
      </c>
      <c r="W17" s="24">
        <f>U17</f>
        <v>1628.3999999999999</v>
      </c>
      <c r="X17" s="24">
        <f>J17</f>
        <v>2932.2999999999997</v>
      </c>
      <c r="Y17" s="24">
        <f>M17</f>
        <v>1628.3999999999999</v>
      </c>
      <c r="Z17" s="24">
        <f>L17</f>
        <v>2932.2999999999997</v>
      </c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</row>
    <row r="18" spans="1:44" s="7" customFormat="1" ht="30" customHeight="1">
      <c r="A18" s="1419"/>
      <c r="B18" s="1420"/>
      <c r="C18" s="1421"/>
      <c r="D18" s="1353" t="s">
        <v>30</v>
      </c>
      <c r="E18" s="1353"/>
      <c r="F18" s="940" t="s">
        <v>225</v>
      </c>
      <c r="G18" s="940" t="s">
        <v>225</v>
      </c>
      <c r="H18" s="940">
        <f>H16</f>
        <v>2701</v>
      </c>
      <c r="I18" s="128">
        <f>I17</f>
        <v>1628.3999999999999</v>
      </c>
      <c r="J18" s="12">
        <f>J16+J17</f>
        <v>5633.2999999999993</v>
      </c>
      <c r="K18" s="12">
        <f>K16+K17</f>
        <v>1628.3999999999999</v>
      </c>
      <c r="L18" s="12">
        <f t="shared" ref="L18:Z18" si="1">L16+L17</f>
        <v>8825.7999999999993</v>
      </c>
      <c r="M18" s="12">
        <f t="shared" si="1"/>
        <v>1628.3999999999999</v>
      </c>
      <c r="N18" s="12">
        <f t="shared" si="1"/>
        <v>8142.4</v>
      </c>
      <c r="O18" s="12">
        <f t="shared" si="1"/>
        <v>1628.3999999999999</v>
      </c>
      <c r="P18" s="12">
        <f t="shared" si="1"/>
        <v>5633.2999999999993</v>
      </c>
      <c r="Q18" s="12">
        <f t="shared" si="1"/>
        <v>1628.3999999999999</v>
      </c>
      <c r="R18" s="12">
        <f t="shared" si="1"/>
        <v>8825.7999999999993</v>
      </c>
      <c r="S18" s="12">
        <f t="shared" si="1"/>
        <v>1628.3999999999999</v>
      </c>
      <c r="T18" s="12">
        <f t="shared" si="1"/>
        <v>5633.2999999999993</v>
      </c>
      <c r="U18" s="12">
        <f t="shared" si="1"/>
        <v>1628.3999999999999</v>
      </c>
      <c r="V18" s="12">
        <f t="shared" si="1"/>
        <v>8142.4</v>
      </c>
      <c r="W18" s="12">
        <f t="shared" si="1"/>
        <v>1628.3999999999999</v>
      </c>
      <c r="X18" s="12">
        <f t="shared" si="1"/>
        <v>8825.7999999999993</v>
      </c>
      <c r="Y18" s="12">
        <f t="shared" si="1"/>
        <v>1628.3999999999999</v>
      </c>
      <c r="Z18" s="12">
        <f t="shared" si="1"/>
        <v>5633.2999999999993</v>
      </c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</row>
    <row r="19" spans="1:44"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</row>
    <row r="20" spans="1:44">
      <c r="F20" s="15"/>
      <c r="G20" s="15"/>
      <c r="H20" s="15"/>
      <c r="I20" s="15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944">
        <f>SUM(F18:Z18)/Z4</f>
        <v>0.82651999999999981</v>
      </c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</row>
    <row r="21" spans="1:44"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</row>
    <row r="22" spans="1:44">
      <c r="E22" s="27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</row>
    <row r="23" spans="1:44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</row>
    <row r="24" spans="1:44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</row>
    <row r="25" spans="1:44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</row>
    <row r="26" spans="1:44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</row>
    <row r="27" spans="1:44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</row>
    <row r="28" spans="1:44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</row>
    <row r="29" spans="1:44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</row>
    <row r="30" spans="1:44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</row>
    <row r="31" spans="1:44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</row>
    <row r="32" spans="1:44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</row>
    <row r="33" spans="6:44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</row>
    <row r="34" spans="6:44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</row>
    <row r="35" spans="6:44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</row>
    <row r="36" spans="6:44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</row>
    <row r="37" spans="6:44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</row>
  </sheetData>
  <customSheetViews>
    <customSheetView guid="{05AB3A1E-7DB6-4E1D-B4E2-F807EF8F0B08}" scale="70" fitToPage="1" showRuler="0">
      <pane xSplit="5" ySplit="4" topLeftCell="F5" activePane="bottomRight" state="frozen"/>
      <selection pane="bottomRight" activeCell="E6" sqref="E6"/>
      <pageMargins left="0.22" right="0.2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0">
    <mergeCell ref="F3:I3"/>
    <mergeCell ref="A1:I1"/>
    <mergeCell ref="D17:E17"/>
    <mergeCell ref="D18:E18"/>
    <mergeCell ref="A16:C18"/>
    <mergeCell ref="A3:A4"/>
    <mergeCell ref="B3:B4"/>
    <mergeCell ref="C3:C4"/>
    <mergeCell ref="D3:D4"/>
    <mergeCell ref="E3:E4"/>
  </mergeCells>
  <phoneticPr fontId="0" type="noConversion"/>
  <printOptions horizontalCentered="1"/>
  <pageMargins left="0.22" right="0.2" top="1.36" bottom="0.53" header="0.5" footer="0.5"/>
  <pageSetup paperSize="9" scale="38" orientation="landscape" horizontalDpi="1200" r:id="rId2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S43"/>
  <sheetViews>
    <sheetView view="pageBreakPreview" topLeftCell="A13" zoomScale="85" zoomScaleNormal="100" zoomScaleSheetLayoutView="85" workbookViewId="0">
      <selection activeCell="O8" sqref="O8"/>
    </sheetView>
  </sheetViews>
  <sheetFormatPr defaultColWidth="9.140625" defaultRowHeight="15"/>
  <cols>
    <col min="1" max="1" width="1" style="251" customWidth="1"/>
    <col min="2" max="2" width="27.42578125" style="269" customWidth="1"/>
    <col min="3" max="4" width="13.7109375" style="253" customWidth="1"/>
    <col min="5" max="10" width="10.7109375" style="254" customWidth="1"/>
    <col min="11" max="15" width="10.7109375" style="251" customWidth="1"/>
    <col min="16" max="16" width="0.85546875" style="251" customWidth="1"/>
    <col min="17" max="17" width="9.140625" style="251"/>
    <col min="18" max="18" width="12.28515625" style="251" bestFit="1" customWidth="1"/>
    <col min="19" max="19" width="41.140625" style="251" customWidth="1"/>
    <col min="20" max="16384" width="9.140625" style="251"/>
  </cols>
  <sheetData>
    <row r="1" spans="1:15" ht="39.950000000000003" customHeight="1">
      <c r="B1" s="1153"/>
      <c r="C1" s="1255" t="s">
        <v>631</v>
      </c>
      <c r="D1" s="1255"/>
      <c r="E1" s="1255"/>
      <c r="F1" s="1255"/>
      <c r="G1" s="1255"/>
      <c r="H1" s="1255"/>
      <c r="I1" s="1255"/>
      <c r="J1" s="1255"/>
      <c r="K1" s="897"/>
      <c r="L1" s="1154" t="str">
        <f>'Dlr Category'!D4</f>
        <v>A++</v>
      </c>
      <c r="M1" s="1154" t="s">
        <v>596</v>
      </c>
      <c r="N1" s="897"/>
      <c r="O1" s="898"/>
    </row>
    <row r="2" spans="1:15" ht="35.1" customHeight="1">
      <c r="A2" s="1238"/>
      <c r="B2" s="1258" t="s">
        <v>282</v>
      </c>
      <c r="C2" s="1260" t="s">
        <v>279</v>
      </c>
      <c r="D2" s="1260" t="s">
        <v>280</v>
      </c>
      <c r="E2" s="1262" t="s">
        <v>570</v>
      </c>
      <c r="F2" s="1263"/>
      <c r="G2" s="1263"/>
      <c r="H2" s="1263"/>
      <c r="I2" s="1263"/>
      <c r="J2" s="1263"/>
      <c r="K2" s="1263"/>
      <c r="L2" s="1263"/>
      <c r="M2" s="1263"/>
      <c r="N2" s="1263"/>
      <c r="O2" s="1264"/>
    </row>
    <row r="3" spans="1:15" ht="35.1" customHeight="1">
      <c r="A3" s="1238"/>
      <c r="B3" s="1468"/>
      <c r="C3" s="1469"/>
      <c r="D3" s="1469"/>
      <c r="E3" s="1063">
        <v>1000</v>
      </c>
      <c r="F3" s="1063">
        <v>10000</v>
      </c>
      <c r="G3" s="1063">
        <v>20000</v>
      </c>
      <c r="H3" s="1063">
        <v>30000</v>
      </c>
      <c r="I3" s="1063">
        <v>40000</v>
      </c>
      <c r="J3" s="1063">
        <v>50000</v>
      </c>
      <c r="K3" s="1063">
        <v>60000</v>
      </c>
      <c r="L3" s="1063">
        <v>70000</v>
      </c>
      <c r="M3" s="1063">
        <v>80000</v>
      </c>
      <c r="N3" s="1063">
        <v>90000</v>
      </c>
      <c r="O3" s="1064">
        <v>100000</v>
      </c>
    </row>
    <row r="4" spans="1:15" ht="35.1" customHeight="1">
      <c r="A4" s="1238"/>
      <c r="B4" s="1213" t="str">
        <f>'Camry FMC-AXVH71'!C7</f>
        <v>Engine Oil Mineral</v>
      </c>
      <c r="C4" s="1031">
        <f>'Camry FMC-AXVH71'!D7</f>
        <v>4.5</v>
      </c>
      <c r="D4" s="1105">
        <f>'Camry FMC-AXVH71'!E7</f>
        <v>325</v>
      </c>
      <c r="E4" s="1054"/>
      <c r="F4" s="1054" t="s">
        <v>286</v>
      </c>
      <c r="G4" s="1054" t="s">
        <v>286</v>
      </c>
      <c r="H4" s="1054" t="s">
        <v>286</v>
      </c>
      <c r="I4" s="1054" t="s">
        <v>286</v>
      </c>
      <c r="J4" s="1054" t="s">
        <v>286</v>
      </c>
      <c r="K4" s="1054" t="s">
        <v>286</v>
      </c>
      <c r="L4" s="1054" t="s">
        <v>286</v>
      </c>
      <c r="M4" s="1054" t="s">
        <v>286</v>
      </c>
      <c r="N4" s="1054" t="s">
        <v>286</v>
      </c>
      <c r="O4" s="1054" t="s">
        <v>286</v>
      </c>
    </row>
    <row r="5" spans="1:15" ht="35.1" customHeight="1">
      <c r="A5" s="1238"/>
      <c r="B5" s="1214" t="str">
        <f>'Camry FMC-AXVH71'!C8</f>
        <v>Engine Oil Filter</v>
      </c>
      <c r="C5" s="1010">
        <f>'Camry FMC-AXVH71'!D8</f>
        <v>1</v>
      </c>
      <c r="D5" s="1011">
        <f>'Camry FMC-AXVH71'!E8</f>
        <v>695.5</v>
      </c>
      <c r="E5" s="1012"/>
      <c r="F5" s="1012" t="s">
        <v>286</v>
      </c>
      <c r="G5" s="1012" t="s">
        <v>286</v>
      </c>
      <c r="H5" s="1012" t="s">
        <v>286</v>
      </c>
      <c r="I5" s="1012" t="s">
        <v>286</v>
      </c>
      <c r="J5" s="1012" t="s">
        <v>286</v>
      </c>
      <c r="K5" s="1012" t="s">
        <v>286</v>
      </c>
      <c r="L5" s="1012" t="s">
        <v>286</v>
      </c>
      <c r="M5" s="1012" t="s">
        <v>286</v>
      </c>
      <c r="N5" s="1012" t="s">
        <v>286</v>
      </c>
      <c r="O5" s="1012" t="s">
        <v>286</v>
      </c>
    </row>
    <row r="6" spans="1:15" ht="35.1" customHeight="1">
      <c r="A6" s="1238"/>
      <c r="B6" s="1214" t="str">
        <f>'Camry FMC-AXVH71'!C9</f>
        <v>Gasket Engine Oil Drain Plug</v>
      </c>
      <c r="C6" s="1010">
        <f>'Camry FMC-AXVH71'!D9</f>
        <v>1</v>
      </c>
      <c r="D6" s="1011">
        <f>'Camry FMC-AXVH71'!E9</f>
        <v>58</v>
      </c>
      <c r="E6" s="1012"/>
      <c r="F6" s="1012" t="s">
        <v>286</v>
      </c>
      <c r="G6" s="1012" t="s">
        <v>286</v>
      </c>
      <c r="H6" s="1012" t="s">
        <v>286</v>
      </c>
      <c r="I6" s="1012" t="s">
        <v>286</v>
      </c>
      <c r="J6" s="1012" t="s">
        <v>286</v>
      </c>
      <c r="K6" s="1012" t="s">
        <v>286</v>
      </c>
      <c r="L6" s="1012" t="s">
        <v>286</v>
      </c>
      <c r="M6" s="1012" t="s">
        <v>286</v>
      </c>
      <c r="N6" s="1012" t="s">
        <v>286</v>
      </c>
      <c r="O6" s="1012" t="s">
        <v>286</v>
      </c>
    </row>
    <row r="7" spans="1:15" ht="35.1" customHeight="1">
      <c r="A7" s="1238"/>
      <c r="B7" s="1214" t="str">
        <f>'Camry FMC-AXVH71'!C10</f>
        <v>Air Conditioning Filter</v>
      </c>
      <c r="C7" s="1010">
        <f>'Camry FMC-AXVH71'!D10</f>
        <v>1</v>
      </c>
      <c r="D7" s="1011">
        <f>'Camry FMC-AXVH71'!E10</f>
        <v>3734</v>
      </c>
      <c r="E7" s="1012"/>
      <c r="F7" s="1012"/>
      <c r="G7" s="1012" t="s">
        <v>286</v>
      </c>
      <c r="H7" s="1012"/>
      <c r="I7" s="1012" t="s">
        <v>286</v>
      </c>
      <c r="J7" s="1012"/>
      <c r="K7" s="1012" t="s">
        <v>286</v>
      </c>
      <c r="L7" s="1012"/>
      <c r="M7" s="1012" t="s">
        <v>286</v>
      </c>
      <c r="N7" s="1012"/>
      <c r="O7" s="1012" t="s">
        <v>286</v>
      </c>
    </row>
    <row r="8" spans="1:15" ht="35.1" customHeight="1">
      <c r="A8" s="1238"/>
      <c r="B8" s="1214" t="str">
        <f>'Camry FMC-AXVH71'!C11</f>
        <v>Air Cleaner Filter</v>
      </c>
      <c r="C8" s="1010">
        <f>'Camry FMC-AXVH71'!D11</f>
        <v>1</v>
      </c>
      <c r="D8" s="1011">
        <f>'Camry FMC-AXVH71'!E11</f>
        <v>1244</v>
      </c>
      <c r="E8" s="1012"/>
      <c r="F8" s="1012"/>
      <c r="G8" s="1012" t="s">
        <v>576</v>
      </c>
      <c r="H8" s="1012"/>
      <c r="I8" s="1012" t="s">
        <v>286</v>
      </c>
      <c r="J8" s="1012"/>
      <c r="K8" s="1012" t="s">
        <v>576</v>
      </c>
      <c r="L8" s="1012"/>
      <c r="M8" s="1012" t="s">
        <v>286</v>
      </c>
      <c r="N8" s="1012"/>
      <c r="O8" s="1012" t="s">
        <v>576</v>
      </c>
    </row>
    <row r="9" spans="1:15" ht="35.1" customHeight="1">
      <c r="A9" s="1238"/>
      <c r="B9" s="1214" t="str">
        <f>'Camry FMC-AXVH71'!C12</f>
        <v>Super Long Life Coolant</v>
      </c>
      <c r="C9" s="1010">
        <f>'Camry FMC-AXVH71'!D12</f>
        <v>7.9</v>
      </c>
      <c r="D9" s="1011">
        <f>'Camry FMC-AXVH71'!E12</f>
        <v>301</v>
      </c>
      <c r="E9" s="1012"/>
      <c r="F9" s="1012"/>
      <c r="G9" s="1012"/>
      <c r="H9" s="1012"/>
      <c r="I9" s="1012" t="s">
        <v>576</v>
      </c>
      <c r="J9" s="1012"/>
      <c r="K9" s="1012"/>
      <c r="L9" s="1012"/>
      <c r="M9" s="1012" t="s">
        <v>576</v>
      </c>
      <c r="N9" s="1012"/>
      <c r="O9" s="1012"/>
    </row>
    <row r="10" spans="1:15" ht="35.1" customHeight="1">
      <c r="A10" s="1238"/>
      <c r="B10" s="1214" t="str">
        <f>'Camry FMC-AXVH71'!C13</f>
        <v>Brake Fluid (250 ml)</v>
      </c>
      <c r="C10" s="1010">
        <f>'Camry FMC-AXVH71'!D13</f>
        <v>2</v>
      </c>
      <c r="D10" s="1011">
        <f>'Camry FMC-AXVH71'!E13</f>
        <v>172.5</v>
      </c>
      <c r="E10" s="1012"/>
      <c r="F10" s="1012"/>
      <c r="G10" s="1012"/>
      <c r="H10" s="1012"/>
      <c r="I10" s="1012" t="s">
        <v>286</v>
      </c>
      <c r="J10" s="1012"/>
      <c r="K10" s="1012"/>
      <c r="L10" s="1012"/>
      <c r="M10" s="1012" t="s">
        <v>286</v>
      </c>
      <c r="N10" s="1012"/>
      <c r="O10" s="1012"/>
    </row>
    <row r="11" spans="1:15" ht="35.1" customHeight="1">
      <c r="A11" s="1238"/>
      <c r="B11" s="1214" t="str">
        <f>'Camry FMC-AXVH71'!C14</f>
        <v>Fuel Filter</v>
      </c>
      <c r="C11" s="1010">
        <f>'Camry FMC-AXVH71'!D14</f>
        <v>1</v>
      </c>
      <c r="D11" s="1011">
        <f>'Camry FMC-AXVH71'!E14</f>
        <v>4968</v>
      </c>
      <c r="E11" s="1012"/>
      <c r="F11" s="1012"/>
      <c r="G11" s="1054"/>
      <c r="H11" s="1012"/>
      <c r="I11" s="1012"/>
      <c r="J11" s="1012"/>
      <c r="K11" s="1012"/>
      <c r="L11" s="1012"/>
      <c r="M11" s="1012" t="s">
        <v>286</v>
      </c>
      <c r="N11" s="1012"/>
      <c r="O11" s="1012"/>
    </row>
    <row r="12" spans="1:15" ht="35.1" customHeight="1">
      <c r="A12" s="1238"/>
      <c r="B12" s="1214" t="str">
        <f>'Camry FMC-AXVH71'!C15</f>
        <v>Spark Plug</v>
      </c>
      <c r="C12" s="1010">
        <f>'Camry FMC-AXVH71'!D15</f>
        <v>4</v>
      </c>
      <c r="D12" s="1011">
        <f>'Camry FMC-AXVH71'!E15</f>
        <v>1996</v>
      </c>
      <c r="E12" s="1054"/>
      <c r="F12" s="1054"/>
      <c r="G12" s="1054"/>
      <c r="H12" s="1054"/>
      <c r="I12" s="1054"/>
      <c r="J12" s="1054"/>
      <c r="K12" s="1054"/>
      <c r="L12" s="1054"/>
      <c r="M12" s="1054"/>
      <c r="N12" s="1054"/>
      <c r="O12" s="1054" t="s">
        <v>286</v>
      </c>
    </row>
    <row r="13" spans="1:15" ht="35.1" customHeight="1">
      <c r="A13" s="1238"/>
      <c r="B13" s="1214" t="s">
        <v>660</v>
      </c>
      <c r="C13" s="1010">
        <f>'Camry FMC-AXVH71'!D16</f>
        <v>1</v>
      </c>
      <c r="D13" s="1011">
        <f>'Camry FMC-AXVH71'!E16</f>
        <v>362.5</v>
      </c>
      <c r="E13" s="1012"/>
      <c r="F13" s="1012" t="s">
        <v>286</v>
      </c>
      <c r="G13" s="1012" t="s">
        <v>286</v>
      </c>
      <c r="H13" s="1012" t="s">
        <v>286</v>
      </c>
      <c r="I13" s="1012" t="s">
        <v>286</v>
      </c>
      <c r="J13" s="1012" t="s">
        <v>286</v>
      </c>
      <c r="K13" s="1012" t="s">
        <v>286</v>
      </c>
      <c r="L13" s="1012" t="s">
        <v>286</v>
      </c>
      <c r="M13" s="1012" t="s">
        <v>286</v>
      </c>
      <c r="N13" s="1012" t="s">
        <v>286</v>
      </c>
      <c r="O13" s="1012" t="s">
        <v>286</v>
      </c>
    </row>
    <row r="14" spans="1:15" ht="35.1" customHeight="1">
      <c r="A14" s="1238"/>
      <c r="B14" s="1211" t="s">
        <v>289</v>
      </c>
      <c r="C14" s="1375" t="s">
        <v>290</v>
      </c>
      <c r="D14" s="1375"/>
      <c r="E14" s="1212">
        <f>'Camry FMC-AXVH71'!F18</f>
        <v>0</v>
      </c>
      <c r="F14" s="1212">
        <f>'Camry FMC-AXVH71'!G18</f>
        <v>2578.5</v>
      </c>
      <c r="G14" s="1212">
        <f>'Camry FMC-AXVH71'!H18</f>
        <v>6312.5</v>
      </c>
      <c r="H14" s="1212">
        <f>'Camry FMC-AXVH71'!I18</f>
        <v>2578.5</v>
      </c>
      <c r="I14" s="1212">
        <f>'Camry FMC-AXVH71'!J18</f>
        <v>7901.5</v>
      </c>
      <c r="J14" s="1212">
        <f>'Camry FMC-AXVH71'!K18</f>
        <v>2578.5</v>
      </c>
      <c r="K14" s="1212">
        <f>'Camry FMC-AXVH71'!L18</f>
        <v>6312.5</v>
      </c>
      <c r="L14" s="1212">
        <f>'Camry FMC-AXVH71'!M18</f>
        <v>2578.5</v>
      </c>
      <c r="M14" s="1212">
        <f>'Camry FMC-AXVH71'!N18</f>
        <v>12869.5</v>
      </c>
      <c r="N14" s="1212">
        <f>'Camry FMC-AXVH71'!O18</f>
        <v>2578.5</v>
      </c>
      <c r="O14" s="1212">
        <f>'Camry FMC-AXVH71'!P18</f>
        <v>14296.5</v>
      </c>
    </row>
    <row r="15" spans="1:15" ht="35.1" customHeight="1">
      <c r="A15" s="1238"/>
      <c r="B15" s="1266" t="s">
        <v>652</v>
      </c>
      <c r="C15" s="1268" t="s">
        <v>150</v>
      </c>
      <c r="D15" s="1268"/>
      <c r="E15" s="1021" t="str">
        <f>'Camry FMC-AXVH71'!F20</f>
        <v>Free</v>
      </c>
      <c r="F15" s="1021" t="str">
        <f>'Camry FMC-AXVH71'!G20</f>
        <v>Free</v>
      </c>
      <c r="G15" s="1021" t="str">
        <f>'Camry FMC-AXVH71'!H20</f>
        <v>Free</v>
      </c>
      <c r="H15" s="1021">
        <f>'Camry FMC-AXVH71'!I20</f>
        <v>3221.3999999999996</v>
      </c>
      <c r="I15" s="1021">
        <f>'Camry FMC-AXVH71'!J20</f>
        <v>3486.8999999999996</v>
      </c>
      <c r="J15" s="1021">
        <f>'Camry FMC-AXVH71'!K20</f>
        <v>3221.3999999999996</v>
      </c>
      <c r="K15" s="1021">
        <f>'Camry FMC-AXVH71'!L20</f>
        <v>3221.3999999999996</v>
      </c>
      <c r="L15" s="1021">
        <f>'Camry FMC-AXVH71'!M20</f>
        <v>3221.3999999999996</v>
      </c>
      <c r="M15" s="1021">
        <f>'Camry FMC-AXVH71'!N20</f>
        <v>3486.8999999999996</v>
      </c>
      <c r="N15" s="1021">
        <f>'Camry FMC-AXVH71'!O20</f>
        <v>3221.3999999999996</v>
      </c>
      <c r="O15" s="1021">
        <f>'Camry FMC-AXVH71'!P20</f>
        <v>3221.3999999999996</v>
      </c>
    </row>
    <row r="16" spans="1:15" ht="35.1" customHeight="1">
      <c r="A16" s="1238"/>
      <c r="B16" s="1267"/>
      <c r="C16" s="1269" t="s">
        <v>30</v>
      </c>
      <c r="D16" s="1269"/>
      <c r="E16" s="1023"/>
      <c r="F16" s="1023">
        <f>F14</f>
        <v>2578.5</v>
      </c>
      <c r="G16" s="1023">
        <f>G14</f>
        <v>6312.5</v>
      </c>
      <c r="H16" s="1023">
        <f>'Camry FMC-AXVH71'!I22</f>
        <v>5799.9</v>
      </c>
      <c r="I16" s="1023">
        <f>'Camry FMC-AXVH71'!J22</f>
        <v>11388.4</v>
      </c>
      <c r="J16" s="1023">
        <f>'Camry FMC-AXVH71'!K22</f>
        <v>5799.9</v>
      </c>
      <c r="K16" s="1023">
        <f>'Camry FMC-AXVH71'!L22</f>
        <v>9533.9</v>
      </c>
      <c r="L16" s="1023">
        <f>'Camry FMC-AXVH71'!M22</f>
        <v>5799.9</v>
      </c>
      <c r="M16" s="1023">
        <f>'Camry FMC-AXVH71'!N22</f>
        <v>16356.4</v>
      </c>
      <c r="N16" s="1023">
        <f>'Camry FMC-AXVH71'!O22</f>
        <v>5799.9</v>
      </c>
      <c r="O16" s="1023">
        <f>'Camry FMC-AXVH71'!P22</f>
        <v>17517.900000000001</v>
      </c>
    </row>
    <row r="17" spans="1:14" ht="15" customHeight="1">
      <c r="A17" s="1238"/>
      <c r="B17" s="1204" t="str">
        <f>MRP!$A$162</f>
        <v>Price applicable from 1st Oct 2019 [All prices are inclusive of Tax]</v>
      </c>
      <c r="E17" s="936"/>
      <c r="F17" s="936"/>
      <c r="G17" s="936"/>
      <c r="H17" s="936"/>
      <c r="I17" s="936"/>
      <c r="J17" s="936"/>
    </row>
    <row r="18" spans="1:14" ht="15" customHeight="1">
      <c r="A18" s="1238"/>
      <c r="B18" s="901" t="s">
        <v>573</v>
      </c>
      <c r="E18" s="871"/>
      <c r="F18" s="871"/>
      <c r="G18" s="871"/>
      <c r="H18" s="871"/>
      <c r="I18" s="871"/>
      <c r="J18" s="871"/>
    </row>
    <row r="19" spans="1:14" ht="15" customHeight="1">
      <c r="A19" s="1238"/>
      <c r="B19" s="1203" t="s">
        <v>643</v>
      </c>
      <c r="E19" s="871"/>
      <c r="F19" s="871"/>
      <c r="G19" s="871"/>
      <c r="H19" s="871"/>
      <c r="I19" s="871"/>
      <c r="J19" s="871"/>
    </row>
    <row r="20" spans="1:14" ht="15" customHeight="1">
      <c r="A20" s="1238"/>
      <c r="B20" s="1161" t="s">
        <v>623</v>
      </c>
      <c r="E20" s="871"/>
      <c r="F20" s="871"/>
      <c r="G20" s="871"/>
      <c r="H20" s="871"/>
      <c r="I20" s="871"/>
      <c r="J20" s="871"/>
    </row>
    <row r="21" spans="1:14" ht="15" customHeight="1">
      <c r="A21" s="1238"/>
      <c r="B21" s="1207" t="s">
        <v>642</v>
      </c>
      <c r="E21" s="871"/>
      <c r="F21" s="871"/>
      <c r="G21" s="871"/>
      <c r="H21" s="871"/>
      <c r="I21" s="871"/>
      <c r="J21" s="871"/>
    </row>
    <row r="22" spans="1:14" ht="15" customHeight="1">
      <c r="A22" s="1238"/>
      <c r="B22" s="1143"/>
      <c r="E22" s="871"/>
      <c r="F22" s="871"/>
      <c r="G22" s="871"/>
      <c r="H22" s="871"/>
      <c r="I22" s="871"/>
      <c r="J22" s="871"/>
    </row>
    <row r="23" spans="1:14" ht="15" customHeight="1">
      <c r="A23" s="1238"/>
      <c r="E23" s="871"/>
      <c r="F23" s="871"/>
      <c r="G23" s="871"/>
      <c r="H23" s="871"/>
      <c r="I23" s="871"/>
      <c r="J23" s="871"/>
      <c r="L23" s="1270"/>
      <c r="M23" s="1270"/>
      <c r="N23" s="1270"/>
    </row>
    <row r="24" spans="1:14" ht="15" customHeight="1">
      <c r="A24" s="1238"/>
      <c r="B24" s="269" t="str">
        <f>MRP!A163</f>
        <v>* Terms &amp; Conditions Apply (COM value is for vehicle running up to 1 lakh km)</v>
      </c>
      <c r="E24" s="871"/>
      <c r="F24" s="871"/>
      <c r="G24" s="871"/>
      <c r="H24" s="871"/>
      <c r="I24" s="871"/>
      <c r="J24" s="871"/>
      <c r="L24" s="1270"/>
      <c r="M24" s="1270"/>
      <c r="N24" s="1270"/>
    </row>
    <row r="25" spans="1:14" ht="15" customHeight="1">
      <c r="A25" s="1238"/>
      <c r="B25" s="881" t="s">
        <v>574</v>
      </c>
      <c r="C25" s="884"/>
      <c r="D25" s="881" t="s">
        <v>578</v>
      </c>
      <c r="H25" s="1256"/>
      <c r="I25" s="1256"/>
      <c r="J25" s="1256"/>
    </row>
    <row r="26" spans="1:14">
      <c r="B26" s="634">
        <f>ROUND(B27,2)</f>
        <v>0.46</v>
      </c>
      <c r="D26" s="253">
        <v>672.5</v>
      </c>
    </row>
    <row r="27" spans="1:14">
      <c r="B27" s="634">
        <f>'COM Altis Petrol'!P22</f>
        <v>0.46448255999999999</v>
      </c>
    </row>
    <row r="29" spans="1:14">
      <c r="C29" s="268" t="s">
        <v>163</v>
      </c>
    </row>
    <row r="30" spans="1:14">
      <c r="C30" s="512" t="s">
        <v>553</v>
      </c>
    </row>
    <row r="31" spans="1:14">
      <c r="B31" s="1257"/>
      <c r="C31" s="268" t="s">
        <v>585</v>
      </c>
    </row>
    <row r="32" spans="1:14">
      <c r="B32" s="1257"/>
      <c r="C32" s="512" t="s">
        <v>157</v>
      </c>
    </row>
    <row r="33" spans="1:19">
      <c r="B33" s="1257"/>
      <c r="C33" s="268" t="s">
        <v>457</v>
      </c>
    </row>
    <row r="34" spans="1:19" s="253" customFormat="1">
      <c r="A34" s="251"/>
      <c r="B34" s="269"/>
      <c r="C34" s="268" t="s">
        <v>168</v>
      </c>
      <c r="E34" s="254"/>
      <c r="F34" s="254"/>
      <c r="G34" s="254"/>
      <c r="H34" s="254"/>
      <c r="I34" s="254"/>
      <c r="J34" s="254"/>
      <c r="K34" s="251"/>
      <c r="L34" s="251"/>
      <c r="M34" s="251"/>
      <c r="N34" s="251"/>
      <c r="O34" s="251"/>
    </row>
    <row r="35" spans="1:19" s="253" customFormat="1">
      <c r="A35" s="251"/>
      <c r="B35" s="269"/>
      <c r="C35" s="268" t="s">
        <v>169</v>
      </c>
      <c r="E35" s="254"/>
      <c r="F35" s="254"/>
      <c r="G35" s="254"/>
      <c r="H35" s="254"/>
      <c r="I35" s="254"/>
      <c r="J35" s="254"/>
      <c r="K35" s="251"/>
      <c r="L35" s="251"/>
      <c r="M35" s="251"/>
      <c r="N35" s="251"/>
      <c r="O35" s="251"/>
    </row>
    <row r="36" spans="1:19" s="253" customFormat="1">
      <c r="A36" s="251"/>
      <c r="B36" s="269"/>
      <c r="C36" s="268" t="s">
        <v>170</v>
      </c>
      <c r="E36" s="254"/>
      <c r="F36" s="254"/>
      <c r="G36" s="254"/>
      <c r="H36" s="254"/>
      <c r="I36" s="254"/>
      <c r="J36" s="254"/>
      <c r="K36" s="251"/>
      <c r="L36" s="251"/>
      <c r="M36" s="251"/>
      <c r="N36" s="251"/>
      <c r="O36" s="251"/>
    </row>
    <row r="37" spans="1:19" s="253" customFormat="1">
      <c r="A37" s="251"/>
      <c r="B37" s="269"/>
      <c r="C37" s="268" t="s">
        <v>448</v>
      </c>
      <c r="E37" s="254"/>
      <c r="F37" s="254"/>
      <c r="G37" s="254"/>
      <c r="H37" s="254"/>
      <c r="I37" s="254"/>
      <c r="J37" s="254"/>
      <c r="K37" s="251"/>
      <c r="L37" s="251"/>
      <c r="M37" s="251"/>
      <c r="N37" s="251"/>
      <c r="O37" s="251"/>
    </row>
    <row r="38" spans="1:19" s="253" customFormat="1">
      <c r="A38" s="251"/>
      <c r="B38" s="269"/>
      <c r="C38" s="268" t="s">
        <v>586</v>
      </c>
      <c r="E38" s="254"/>
      <c r="F38" s="254"/>
      <c r="G38" s="254"/>
      <c r="H38" s="254"/>
      <c r="I38" s="254"/>
      <c r="J38" s="254"/>
      <c r="K38" s="251"/>
      <c r="L38" s="251"/>
      <c r="M38" s="251"/>
      <c r="N38" s="251"/>
      <c r="O38" s="251"/>
    </row>
    <row r="40" spans="1:19">
      <c r="R40" s="1146" t="s">
        <v>597</v>
      </c>
      <c r="S40" s="1146" t="s">
        <v>598</v>
      </c>
    </row>
    <row r="41" spans="1:19" hidden="1">
      <c r="R41" s="1145" t="s">
        <v>599</v>
      </c>
      <c r="S41" s="1145" t="s">
        <v>605</v>
      </c>
    </row>
    <row r="42" spans="1:19">
      <c r="R42" s="1145" t="s">
        <v>600</v>
      </c>
      <c r="S42" s="1145" t="s">
        <v>606</v>
      </c>
    </row>
    <row r="43" spans="1:19">
      <c r="R43" s="1145" t="s">
        <v>601</v>
      </c>
      <c r="S43" s="1145" t="s">
        <v>607</v>
      </c>
    </row>
  </sheetData>
  <mergeCells count="13">
    <mergeCell ref="L23:N24"/>
    <mergeCell ref="H25:J25"/>
    <mergeCell ref="B31:B33"/>
    <mergeCell ref="C1:J1"/>
    <mergeCell ref="A2:A25"/>
    <mergeCell ref="B2:B3"/>
    <mergeCell ref="C2:C3"/>
    <mergeCell ref="D2:D3"/>
    <mergeCell ref="E2:O2"/>
    <mergeCell ref="C14:D14"/>
    <mergeCell ref="B15:B16"/>
    <mergeCell ref="C15:D15"/>
    <mergeCell ref="C16:D16"/>
  </mergeCells>
  <printOptions horizontalCentered="1" verticalCentered="1"/>
  <pageMargins left="0" right="0" top="0" bottom="0" header="0" footer="0"/>
  <pageSetup paperSize="9" scale="83" orientation="landscape" r:id="rId1"/>
  <drawing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Y60"/>
  <sheetViews>
    <sheetView view="pageBreakPreview" topLeftCell="A7" zoomScale="85" zoomScaleNormal="100" zoomScaleSheetLayoutView="85" workbookViewId="0">
      <selection activeCell="O8" sqref="O8"/>
    </sheetView>
  </sheetViews>
  <sheetFormatPr defaultColWidth="9.140625" defaultRowHeight="16.5"/>
  <cols>
    <col min="1" max="1" width="31.140625" style="420" customWidth="1"/>
    <col min="2" max="3" width="12.7109375" style="416" customWidth="1"/>
    <col min="4" max="4" width="8.28515625" style="416" customWidth="1"/>
    <col min="5" max="11" width="8.28515625" style="417" customWidth="1"/>
    <col min="12" max="24" width="8.28515625" style="415" customWidth="1"/>
    <col min="25" max="16384" width="9.140625" style="415"/>
  </cols>
  <sheetData>
    <row r="1" spans="1:25" ht="39.950000000000003" customHeight="1">
      <c r="A1" s="1158"/>
      <c r="B1" s="1349" t="s">
        <v>621</v>
      </c>
      <c r="C1" s="1349"/>
      <c r="D1" s="1349"/>
      <c r="E1" s="1349"/>
      <c r="F1" s="1349"/>
      <c r="G1" s="1349"/>
      <c r="H1" s="1349"/>
      <c r="I1" s="1349"/>
      <c r="J1" s="1349"/>
      <c r="K1" s="1349"/>
      <c r="L1" s="1349"/>
      <c r="M1" s="1349"/>
      <c r="N1" s="1349"/>
      <c r="O1" s="1349"/>
      <c r="P1" s="1349"/>
      <c r="Q1" s="1349"/>
      <c r="R1" s="1349"/>
      <c r="S1" s="1349"/>
      <c r="T1" s="1144" t="str">
        <f>'Dlr Category'!D4</f>
        <v>A++</v>
      </c>
      <c r="U1" s="1144" t="s">
        <v>596</v>
      </c>
      <c r="V1" s="1159"/>
      <c r="W1" s="1159"/>
      <c r="X1" s="1160"/>
    </row>
    <row r="2" spans="1:25" s="251" customFormat="1" ht="39.950000000000003" customHeight="1">
      <c r="A2" s="1258" t="s">
        <v>282</v>
      </c>
      <c r="B2" s="1289" t="s">
        <v>279</v>
      </c>
      <c r="C2" s="1289" t="s">
        <v>280</v>
      </c>
      <c r="D2" s="1291" t="s">
        <v>569</v>
      </c>
      <c r="E2" s="1292"/>
      <c r="F2" s="1292"/>
      <c r="G2" s="1292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2"/>
      <c r="U2" s="1292"/>
      <c r="V2" s="1292"/>
      <c r="W2" s="1292"/>
      <c r="X2" s="1293"/>
      <c r="Y2" s="284"/>
    </row>
    <row r="3" spans="1:25" s="941" customFormat="1" ht="39.950000000000003" customHeight="1">
      <c r="A3" s="1259"/>
      <c r="B3" s="1302"/>
      <c r="C3" s="1302"/>
      <c r="D3" s="929">
        <v>1000</v>
      </c>
      <c r="E3" s="929">
        <v>5000</v>
      </c>
      <c r="F3" s="929">
        <v>10000</v>
      </c>
      <c r="G3" s="929">
        <v>15000</v>
      </c>
      <c r="H3" s="929">
        <v>20000</v>
      </c>
      <c r="I3" s="929">
        <v>25000</v>
      </c>
      <c r="J3" s="929">
        <v>30000</v>
      </c>
      <c r="K3" s="929">
        <v>35000</v>
      </c>
      <c r="L3" s="929">
        <v>40000</v>
      </c>
      <c r="M3" s="929">
        <v>45000</v>
      </c>
      <c r="N3" s="929">
        <v>50000</v>
      </c>
      <c r="O3" s="929">
        <v>55000</v>
      </c>
      <c r="P3" s="929">
        <v>60000</v>
      </c>
      <c r="Q3" s="929">
        <v>65000</v>
      </c>
      <c r="R3" s="929">
        <v>70000</v>
      </c>
      <c r="S3" s="929">
        <v>75000</v>
      </c>
      <c r="T3" s="929">
        <v>80000</v>
      </c>
      <c r="U3" s="929">
        <v>85000</v>
      </c>
      <c r="V3" s="929">
        <v>90000</v>
      </c>
      <c r="W3" s="929">
        <v>95000</v>
      </c>
      <c r="X3" s="930">
        <v>100000</v>
      </c>
    </row>
    <row r="4" spans="1:25" ht="39.950000000000003" customHeight="1">
      <c r="A4" s="1115" t="str">
        <f>VLOOKUP(B51,'Fortuner D'!$B$6:$E$14,2,0)</f>
        <v>Engine Oil Mineral</v>
      </c>
      <c r="B4" s="1026">
        <f>VLOOKUP(B51,'Fortuner D'!$B$6:$E$14,3,0)</f>
        <v>6.9</v>
      </c>
      <c r="C4" s="1118">
        <f>VLOOKUP(B51,'Fortuner D'!$B$6:$E$14,4,0)</f>
        <v>325</v>
      </c>
      <c r="D4" s="1119"/>
      <c r="E4" s="1051"/>
      <c r="F4" s="1051" t="s">
        <v>286</v>
      </c>
      <c r="G4" s="1051"/>
      <c r="H4" s="1051" t="s">
        <v>286</v>
      </c>
      <c r="I4" s="1051"/>
      <c r="J4" s="1051" t="s">
        <v>286</v>
      </c>
      <c r="K4" s="1051"/>
      <c r="L4" s="1051" t="s">
        <v>286</v>
      </c>
      <c r="M4" s="1051"/>
      <c r="N4" s="1051" t="s">
        <v>286</v>
      </c>
      <c r="O4" s="1051"/>
      <c r="P4" s="1051" t="s">
        <v>286</v>
      </c>
      <c r="Q4" s="1051"/>
      <c r="R4" s="1051" t="s">
        <v>286</v>
      </c>
      <c r="S4" s="1051"/>
      <c r="T4" s="1051" t="s">
        <v>286</v>
      </c>
      <c r="U4" s="1051"/>
      <c r="V4" s="1051" t="s">
        <v>286</v>
      </c>
      <c r="W4" s="1051"/>
      <c r="X4" s="1052" t="s">
        <v>286</v>
      </c>
    </row>
    <row r="5" spans="1:25" ht="39.950000000000003" customHeight="1">
      <c r="A5" s="1097" t="str">
        <f>VLOOKUP(B52,'Fortuner D'!$B$6:$E$14,2,0)</f>
        <v>Engine Oil Filter</v>
      </c>
      <c r="B5" s="1031">
        <f>VLOOKUP(B52,'Fortuner D'!$B$6:$E$14,3,0)</f>
        <v>1</v>
      </c>
      <c r="C5" s="1098">
        <f>VLOOKUP(B52,'Fortuner D'!$B$6:$E$14,4,0)</f>
        <v>400.5</v>
      </c>
      <c r="D5" s="1120"/>
      <c r="E5" s="1054"/>
      <c r="F5" s="1054" t="s">
        <v>286</v>
      </c>
      <c r="G5" s="1054"/>
      <c r="H5" s="1054" t="s">
        <v>286</v>
      </c>
      <c r="I5" s="1054"/>
      <c r="J5" s="1054" t="s">
        <v>286</v>
      </c>
      <c r="K5" s="1054"/>
      <c r="L5" s="1054" t="s">
        <v>286</v>
      </c>
      <c r="M5" s="1054"/>
      <c r="N5" s="1054" t="s">
        <v>286</v>
      </c>
      <c r="O5" s="1054"/>
      <c r="P5" s="1054" t="s">
        <v>286</v>
      </c>
      <c r="Q5" s="1054"/>
      <c r="R5" s="1054" t="s">
        <v>286</v>
      </c>
      <c r="S5" s="1054"/>
      <c r="T5" s="1054" t="s">
        <v>286</v>
      </c>
      <c r="U5" s="1054"/>
      <c r="V5" s="1054" t="s">
        <v>286</v>
      </c>
      <c r="W5" s="1054"/>
      <c r="X5" s="1055" t="s">
        <v>286</v>
      </c>
    </row>
    <row r="6" spans="1:25" ht="39.950000000000003" customHeight="1">
      <c r="A6" s="1097" t="str">
        <f>VLOOKUP(B53,'Fortuner D'!$B$6:$E$14,2,0)</f>
        <v>Gasket Engine Oil Drain Plug</v>
      </c>
      <c r="B6" s="1031">
        <f>VLOOKUP(B53,'Fortuner D'!$B$6:$E$14,3,0)</f>
        <v>1</v>
      </c>
      <c r="C6" s="1098">
        <f>VLOOKUP(B53,'Fortuner D'!$B$6:$E$14,4,0)</f>
        <v>58</v>
      </c>
      <c r="D6" s="1120"/>
      <c r="E6" s="1054"/>
      <c r="F6" s="1054" t="s">
        <v>286</v>
      </c>
      <c r="G6" s="1054"/>
      <c r="H6" s="1054" t="s">
        <v>286</v>
      </c>
      <c r="I6" s="1054"/>
      <c r="J6" s="1054" t="s">
        <v>286</v>
      </c>
      <c r="K6" s="1054"/>
      <c r="L6" s="1054" t="s">
        <v>286</v>
      </c>
      <c r="M6" s="1054"/>
      <c r="N6" s="1054" t="s">
        <v>286</v>
      </c>
      <c r="O6" s="1054"/>
      <c r="P6" s="1054" t="s">
        <v>286</v>
      </c>
      <c r="Q6" s="1054"/>
      <c r="R6" s="1054" t="s">
        <v>286</v>
      </c>
      <c r="S6" s="1054"/>
      <c r="T6" s="1054" t="s">
        <v>286</v>
      </c>
      <c r="U6" s="1054"/>
      <c r="V6" s="1054" t="s">
        <v>286</v>
      </c>
      <c r="W6" s="1054"/>
      <c r="X6" s="1055" t="s">
        <v>286</v>
      </c>
    </row>
    <row r="7" spans="1:25" ht="39.950000000000003" customHeight="1">
      <c r="A7" s="1097" t="str">
        <f>VLOOKUP(B54,'Fortuner D'!$B$6:$E$14,2,0)</f>
        <v>Air Cleaner Filter</v>
      </c>
      <c r="B7" s="1031">
        <f>VLOOKUP(B54,'Fortuner D'!$B$6:$E$14,3,0)</f>
        <v>1</v>
      </c>
      <c r="C7" s="1098">
        <f>VLOOKUP(B54,'Fortuner D'!$B$6:$E$14,4,0)</f>
        <v>1710</v>
      </c>
      <c r="D7" s="1120"/>
      <c r="E7" s="1054" t="s">
        <v>576</v>
      </c>
      <c r="F7" s="1054" t="s">
        <v>576</v>
      </c>
      <c r="G7" s="1054" t="s">
        <v>576</v>
      </c>
      <c r="H7" s="1054" t="s">
        <v>576</v>
      </c>
      <c r="I7" s="1054" t="s">
        <v>576</v>
      </c>
      <c r="J7" s="1054" t="s">
        <v>286</v>
      </c>
      <c r="K7" s="1054" t="s">
        <v>576</v>
      </c>
      <c r="L7" s="1054" t="s">
        <v>576</v>
      </c>
      <c r="M7" s="1054" t="s">
        <v>576</v>
      </c>
      <c r="N7" s="1054" t="s">
        <v>576</v>
      </c>
      <c r="O7" s="1054" t="s">
        <v>576</v>
      </c>
      <c r="P7" s="1054" t="s">
        <v>286</v>
      </c>
      <c r="Q7" s="1054" t="s">
        <v>576</v>
      </c>
      <c r="R7" s="1054" t="s">
        <v>576</v>
      </c>
      <c r="S7" s="1054" t="s">
        <v>576</v>
      </c>
      <c r="T7" s="1054" t="s">
        <v>576</v>
      </c>
      <c r="U7" s="1054" t="s">
        <v>576</v>
      </c>
      <c r="V7" s="1054" t="s">
        <v>286</v>
      </c>
      <c r="W7" s="1054" t="s">
        <v>576</v>
      </c>
      <c r="X7" s="1055" t="s">
        <v>576</v>
      </c>
    </row>
    <row r="8" spans="1:25" ht="39.950000000000003" customHeight="1">
      <c r="A8" s="1097" t="str">
        <f>VLOOKUP(B55,'Fortuner D'!$B$6:$E$14,2,0)</f>
        <v>Air Conditioning Filter #</v>
      </c>
      <c r="B8" s="1031">
        <f>VLOOKUP(B55,'Fortuner D'!$B$6:$E$14,3,0)</f>
        <v>1</v>
      </c>
      <c r="C8" s="1098">
        <f>VLOOKUP(B55,'Fortuner D'!$B$6:$E$14,4,0)</f>
        <v>1482.5</v>
      </c>
      <c r="D8" s="1120"/>
      <c r="E8" s="1054"/>
      <c r="F8" s="1054"/>
      <c r="G8" s="1283" t="s">
        <v>577</v>
      </c>
      <c r="H8" s="1054"/>
      <c r="I8" s="1283" t="s">
        <v>577</v>
      </c>
      <c r="J8" s="1054" t="s">
        <v>286</v>
      </c>
      <c r="K8" s="1283" t="s">
        <v>577</v>
      </c>
      <c r="L8" s="1054"/>
      <c r="M8" s="1283" t="s">
        <v>577</v>
      </c>
      <c r="N8" s="1054"/>
      <c r="O8" s="1283" t="s">
        <v>577</v>
      </c>
      <c r="P8" s="1054" t="s">
        <v>286</v>
      </c>
      <c r="Q8" s="1054"/>
      <c r="R8" s="1283" t="s">
        <v>577</v>
      </c>
      <c r="S8" s="1283" t="s">
        <v>577</v>
      </c>
      <c r="T8" s="1054"/>
      <c r="U8" s="1283" t="s">
        <v>577</v>
      </c>
      <c r="V8" s="1054" t="s">
        <v>286</v>
      </c>
      <c r="W8" s="1283" t="s">
        <v>577</v>
      </c>
      <c r="X8" s="1055"/>
    </row>
    <row r="9" spans="1:25" ht="39.950000000000003" customHeight="1">
      <c r="A9" s="1097" t="str">
        <f>VLOOKUP(B56,'Fortuner D'!$B$6:$E$14,2,0)</f>
        <v>Super Long Life Coolant</v>
      </c>
      <c r="B9" s="1031">
        <f>VLOOKUP(B56,'Fortuner D'!$B$6:$E$14,3,0)</f>
        <v>9.8000000000000007</v>
      </c>
      <c r="C9" s="1098">
        <f>VLOOKUP(B56,'Fortuner D'!$B$6:$E$14,4,0)</f>
        <v>301</v>
      </c>
      <c r="D9" s="1120"/>
      <c r="E9" s="1054"/>
      <c r="F9" s="1054"/>
      <c r="G9" s="1284"/>
      <c r="H9" s="1054"/>
      <c r="I9" s="1284"/>
      <c r="J9" s="1054"/>
      <c r="K9" s="1284"/>
      <c r="L9" s="1054" t="s">
        <v>576</v>
      </c>
      <c r="M9" s="1284"/>
      <c r="N9" s="1054"/>
      <c r="O9" s="1284"/>
      <c r="P9" s="1054"/>
      <c r="Q9" s="1054"/>
      <c r="R9" s="1284"/>
      <c r="S9" s="1284"/>
      <c r="T9" s="1054" t="s">
        <v>576</v>
      </c>
      <c r="U9" s="1284"/>
      <c r="V9" s="1054"/>
      <c r="W9" s="1284"/>
      <c r="X9" s="1055"/>
    </row>
    <row r="10" spans="1:25" ht="39.950000000000003" customHeight="1">
      <c r="A10" s="1097" t="str">
        <f>VLOOKUP(B57,'Fortuner D'!$B$6:$E$14,2,0)</f>
        <v>Brake Fluid (250 ml)</v>
      </c>
      <c r="B10" s="1031">
        <f>VLOOKUP(B57,'Fortuner D'!$B$6:$E$14,3,0)</f>
        <v>2</v>
      </c>
      <c r="C10" s="1098">
        <f>VLOOKUP(B57,'Fortuner D'!$B$6:$E$14,4,0)</f>
        <v>172.5</v>
      </c>
      <c r="D10" s="1120"/>
      <c r="E10" s="1054"/>
      <c r="F10" s="1054"/>
      <c r="G10" s="1284"/>
      <c r="H10" s="1054"/>
      <c r="I10" s="1284"/>
      <c r="J10" s="1054"/>
      <c r="K10" s="1284"/>
      <c r="L10" s="1054" t="s">
        <v>286</v>
      </c>
      <c r="M10" s="1284"/>
      <c r="N10" s="1054"/>
      <c r="O10" s="1284"/>
      <c r="P10" s="1054"/>
      <c r="Q10" s="1054"/>
      <c r="R10" s="1284"/>
      <c r="S10" s="1284"/>
      <c r="T10" s="1054" t="s">
        <v>286</v>
      </c>
      <c r="U10" s="1284"/>
      <c r="V10" s="1054"/>
      <c r="W10" s="1284"/>
      <c r="X10" s="1055"/>
    </row>
    <row r="11" spans="1:25" ht="39.950000000000003" customHeight="1">
      <c r="A11" s="1097" t="str">
        <f>VLOOKUP(B58,'Fortuner D'!$B$6:$E$14,2,0)</f>
        <v>Differential Gear Oil</v>
      </c>
      <c r="B11" s="1031">
        <f>VLOOKUP(B58,'Fortuner D'!$B$6:$E$14,3,0)</f>
        <v>4.8</v>
      </c>
      <c r="C11" s="1098">
        <f>VLOOKUP(B58,'Fortuner D'!$B$6:$E$14,4,0)</f>
        <v>315</v>
      </c>
      <c r="D11" s="1120"/>
      <c r="E11" s="1054"/>
      <c r="F11" s="1054"/>
      <c r="G11" s="1284"/>
      <c r="H11" s="1054"/>
      <c r="I11" s="1284"/>
      <c r="J11" s="1054"/>
      <c r="K11" s="1284"/>
      <c r="L11" s="1054" t="s">
        <v>286</v>
      </c>
      <c r="M11" s="1284"/>
      <c r="N11" s="1054"/>
      <c r="O11" s="1284"/>
      <c r="P11" s="1054"/>
      <c r="Q11" s="1054"/>
      <c r="R11" s="1284"/>
      <c r="S11" s="1284"/>
      <c r="T11" s="1054" t="s">
        <v>286</v>
      </c>
      <c r="U11" s="1284"/>
      <c r="V11" s="1054"/>
      <c r="W11" s="1284"/>
      <c r="X11" s="1055"/>
    </row>
    <row r="12" spans="1:25" ht="39.950000000000003" customHeight="1">
      <c r="A12" s="1102" t="str">
        <f>VLOOKUP(B59,'Fortuner D'!$B$6:$E$14,2,0)</f>
        <v>Filler &amp; Drain Plug Gasket</v>
      </c>
      <c r="B12" s="1036">
        <f>VLOOKUP(B59,'Fortuner D'!$B$6:$E$14,3,0)</f>
        <v>4</v>
      </c>
      <c r="C12" s="1103">
        <f>VLOOKUP(B59,'Fortuner D'!$B$6:$E$14,4,0)</f>
        <v>46.5</v>
      </c>
      <c r="D12" s="1122"/>
      <c r="E12" s="1057"/>
      <c r="F12" s="1057"/>
      <c r="G12" s="1285"/>
      <c r="H12" s="1057"/>
      <c r="I12" s="1285"/>
      <c r="J12" s="1057"/>
      <c r="K12" s="1285"/>
      <c r="L12" s="1057" t="s">
        <v>286</v>
      </c>
      <c r="M12" s="1285"/>
      <c r="N12" s="1057"/>
      <c r="O12" s="1285"/>
      <c r="P12" s="1057"/>
      <c r="Q12" s="1057"/>
      <c r="R12" s="1285"/>
      <c r="S12" s="1285"/>
      <c r="T12" s="1057" t="s">
        <v>286</v>
      </c>
      <c r="U12" s="1285"/>
      <c r="V12" s="1057"/>
      <c r="W12" s="1285"/>
      <c r="X12" s="1058"/>
    </row>
    <row r="13" spans="1:25" ht="39.950000000000003" customHeight="1">
      <c r="A13" s="633" t="s">
        <v>289</v>
      </c>
      <c r="B13" s="1475" t="s">
        <v>290</v>
      </c>
      <c r="C13" s="1476"/>
      <c r="D13" s="1087" t="str">
        <f>'Fortuner D'!F16</f>
        <v>-</v>
      </c>
      <c r="E13" s="1075" t="str">
        <f>'Fortuner D'!G16</f>
        <v>-</v>
      </c>
      <c r="F13" s="1075">
        <f>'Fortuner D'!H16</f>
        <v>2701</v>
      </c>
      <c r="G13" s="1087">
        <f>'Fortuner D'!I16</f>
        <v>0</v>
      </c>
      <c r="H13" s="1075">
        <f>'Fortuner D'!J16</f>
        <v>2701</v>
      </c>
      <c r="I13" s="1075">
        <f>'Fortuner D'!K16</f>
        <v>0</v>
      </c>
      <c r="J13" s="1087">
        <f>'Fortuner D'!L16</f>
        <v>5893.5</v>
      </c>
      <c r="K13" s="1075">
        <f>'Fortuner D'!M16</f>
        <v>0</v>
      </c>
      <c r="L13" s="1075">
        <f>'Fortuner D'!N16</f>
        <v>4744</v>
      </c>
      <c r="M13" s="1087">
        <f>'Fortuner D'!O16</f>
        <v>0</v>
      </c>
      <c r="N13" s="1075">
        <f>'Fortuner D'!P16</f>
        <v>2701</v>
      </c>
      <c r="O13" s="1075">
        <f>'Fortuner D'!Q16</f>
        <v>0</v>
      </c>
      <c r="P13" s="1087">
        <f>'Fortuner D'!R16</f>
        <v>5893.5</v>
      </c>
      <c r="Q13" s="1075">
        <f>'Fortuner D'!S16</f>
        <v>0</v>
      </c>
      <c r="R13" s="1075">
        <f>'Fortuner D'!T16</f>
        <v>2701</v>
      </c>
      <c r="S13" s="1087">
        <f>'Fortuner D'!U16</f>
        <v>0</v>
      </c>
      <c r="T13" s="1075">
        <f>'Fortuner D'!V16</f>
        <v>4744</v>
      </c>
      <c r="U13" s="1075">
        <f>'Fortuner D'!W16</f>
        <v>0</v>
      </c>
      <c r="V13" s="1087">
        <f>'Fortuner D'!X16</f>
        <v>5893.5</v>
      </c>
      <c r="W13" s="1075">
        <f>'Fortuner D'!Y16</f>
        <v>0</v>
      </c>
      <c r="X13" s="1088">
        <f>'Fortuner D'!Z16</f>
        <v>2701</v>
      </c>
    </row>
    <row r="14" spans="1:25" ht="39.950000000000003" customHeight="1">
      <c r="A14" s="1266" t="s">
        <v>658</v>
      </c>
      <c r="B14" s="1268" t="s">
        <v>150</v>
      </c>
      <c r="C14" s="1268"/>
      <c r="D14" s="1090" t="str">
        <f>'Fortuner D'!F17</f>
        <v>Free</v>
      </c>
      <c r="E14" s="1043" t="str">
        <f>'Fortuner D'!G17</f>
        <v>Free</v>
      </c>
      <c r="F14" s="1043" t="str">
        <f>'Fortuner D'!H17</f>
        <v>Free</v>
      </c>
      <c r="G14" s="1090">
        <f>'Fortuner D'!I17</f>
        <v>1628.3999999999999</v>
      </c>
      <c r="H14" s="1043">
        <f>'Fortuner D'!J17</f>
        <v>2932.2999999999997</v>
      </c>
      <c r="I14" s="1043">
        <f>'Fortuner D'!K17</f>
        <v>1628.3999999999999</v>
      </c>
      <c r="J14" s="1090">
        <f>'Fortuner D'!L17</f>
        <v>2932.2999999999997</v>
      </c>
      <c r="K14" s="1043">
        <f>'Fortuner D'!M17</f>
        <v>1628.3999999999999</v>
      </c>
      <c r="L14" s="1043">
        <f>'Fortuner D'!N17</f>
        <v>3398.3999999999996</v>
      </c>
      <c r="M14" s="1090">
        <f>'Fortuner D'!O17</f>
        <v>1628.3999999999999</v>
      </c>
      <c r="N14" s="1043">
        <f>'Fortuner D'!P17</f>
        <v>2932.2999999999997</v>
      </c>
      <c r="O14" s="1043">
        <f>'Fortuner D'!Q17</f>
        <v>1628.3999999999999</v>
      </c>
      <c r="P14" s="1090">
        <f>'Fortuner D'!R17</f>
        <v>2932.2999999999997</v>
      </c>
      <c r="Q14" s="1090">
        <f>'Fortuner D'!S17</f>
        <v>1628.3999999999999</v>
      </c>
      <c r="R14" s="1043">
        <f>'Fortuner D'!T17</f>
        <v>2932.2999999999997</v>
      </c>
      <c r="S14" s="1090">
        <f>'Fortuner D'!U17</f>
        <v>1628.3999999999999</v>
      </c>
      <c r="T14" s="1043">
        <f>'Fortuner D'!V17</f>
        <v>3398.3999999999996</v>
      </c>
      <c r="U14" s="1043">
        <f>'Fortuner D'!W17</f>
        <v>1628.3999999999999</v>
      </c>
      <c r="V14" s="1090">
        <f>'Fortuner D'!X17</f>
        <v>2932.2999999999997</v>
      </c>
      <c r="W14" s="1043">
        <f>'Fortuner D'!Y17</f>
        <v>1628.3999999999999</v>
      </c>
      <c r="X14" s="1044">
        <f>'Fortuner D'!Z17</f>
        <v>2932.2999999999997</v>
      </c>
    </row>
    <row r="15" spans="1:25" ht="39.950000000000003" customHeight="1">
      <c r="A15" s="1275"/>
      <c r="B15" s="1269" t="s">
        <v>30</v>
      </c>
      <c r="C15" s="1269"/>
      <c r="D15" s="1091" t="str">
        <f>'Fortuner D'!F18</f>
        <v>-</v>
      </c>
      <c r="E15" s="1023" t="str">
        <f>'Fortuner D'!G18</f>
        <v>-</v>
      </c>
      <c r="F15" s="1023">
        <f>'Fortuner D'!H18</f>
        <v>2701</v>
      </c>
      <c r="G15" s="1023">
        <f>'Fortuner D'!I18</f>
        <v>1628.3999999999999</v>
      </c>
      <c r="H15" s="1091">
        <f>'Fortuner D'!J18</f>
        <v>5633.2999999999993</v>
      </c>
      <c r="I15" s="1023">
        <f>'Fortuner D'!K18</f>
        <v>1628.3999999999999</v>
      </c>
      <c r="J15" s="1023">
        <f>'Fortuner D'!L18</f>
        <v>8825.7999999999993</v>
      </c>
      <c r="K15" s="1023">
        <f>'Fortuner D'!M18</f>
        <v>1628.3999999999999</v>
      </c>
      <c r="L15" s="1091">
        <f>'Fortuner D'!N18</f>
        <v>8142.4</v>
      </c>
      <c r="M15" s="1023">
        <f>'Fortuner D'!O18</f>
        <v>1628.3999999999999</v>
      </c>
      <c r="N15" s="1023">
        <f>'Fortuner D'!P18</f>
        <v>5633.2999999999993</v>
      </c>
      <c r="O15" s="1023">
        <f>'Fortuner D'!Q18</f>
        <v>1628.3999999999999</v>
      </c>
      <c r="P15" s="1091">
        <f>'Fortuner D'!R18</f>
        <v>8825.7999999999993</v>
      </c>
      <c r="Q15" s="1023">
        <f>'Fortuner D'!S18</f>
        <v>1628.3999999999999</v>
      </c>
      <c r="R15" s="1023">
        <f>'Fortuner D'!T18</f>
        <v>5633.2999999999993</v>
      </c>
      <c r="S15" s="1023">
        <f>'Fortuner D'!U18</f>
        <v>1628.3999999999999</v>
      </c>
      <c r="T15" s="1091">
        <f>'Fortuner D'!V18</f>
        <v>8142.4</v>
      </c>
      <c r="U15" s="1023">
        <f>'Fortuner D'!W18</f>
        <v>1628.3999999999999</v>
      </c>
      <c r="V15" s="1023">
        <f>'Fortuner D'!X18</f>
        <v>8825.7999999999993</v>
      </c>
      <c r="W15" s="1023">
        <f>'Fortuner D'!Y18</f>
        <v>1628.3999999999999</v>
      </c>
      <c r="X15" s="1132">
        <f>'Fortuner D'!Z18</f>
        <v>5633.2999999999993</v>
      </c>
    </row>
    <row r="16" spans="1:25" ht="15" customHeight="1">
      <c r="A16" s="937"/>
      <c r="B16" s="1204"/>
      <c r="C16" s="938"/>
      <c r="D16" s="938"/>
      <c r="E16" s="1470"/>
      <c r="F16" s="1470"/>
      <c r="G16" s="1470"/>
      <c r="H16" s="1470"/>
      <c r="I16" s="1470"/>
      <c r="J16" s="1470"/>
      <c r="K16" s="1470"/>
    </row>
    <row r="17" spans="1:25" s="1006" customFormat="1" ht="35.1" customHeight="1">
      <c r="A17" s="878" t="s">
        <v>588</v>
      </c>
      <c r="B17" s="1133"/>
      <c r="C17" s="1133"/>
      <c r="D17" s="1133"/>
      <c r="E17" s="1134"/>
      <c r="F17" s="1134"/>
      <c r="G17" s="1134"/>
      <c r="H17" s="1135"/>
      <c r="I17" s="1135"/>
      <c r="J17" s="1134"/>
      <c r="K17" s="1134"/>
      <c r="L17" s="1134"/>
      <c r="M17" s="1136"/>
      <c r="N17" s="1135"/>
      <c r="O17" s="1135"/>
      <c r="P17" s="1135"/>
      <c r="Q17" s="1135"/>
      <c r="R17" s="1135"/>
      <c r="S17" s="1135"/>
      <c r="T17" s="1134"/>
      <c r="U17" s="1134"/>
      <c r="V17" s="1135"/>
      <c r="W17" s="1135"/>
      <c r="X17" s="1135"/>
    </row>
    <row r="18" spans="1:25" s="251" customFormat="1" ht="3.75" customHeight="1">
      <c r="A18" s="878"/>
      <c r="B18" s="873"/>
      <c r="C18" s="873"/>
      <c r="D18" s="873"/>
      <c r="E18" s="874"/>
      <c r="F18" s="874"/>
      <c r="G18" s="874"/>
      <c r="H18" s="875"/>
      <c r="I18" s="875"/>
      <c r="J18" s="874"/>
      <c r="K18" s="874"/>
      <c r="L18" s="874"/>
      <c r="M18" s="872"/>
      <c r="N18" s="875"/>
      <c r="O18" s="875"/>
      <c r="P18" s="875"/>
      <c r="Q18" s="875"/>
      <c r="R18" s="875"/>
      <c r="S18" s="875"/>
      <c r="T18" s="882"/>
      <c r="U18" s="874"/>
      <c r="V18" s="875"/>
      <c r="W18" s="875"/>
      <c r="X18" s="875"/>
    </row>
    <row r="19" spans="1:25" s="251" customFormat="1" ht="39.950000000000003" customHeight="1">
      <c r="A19" s="1296" t="s">
        <v>282</v>
      </c>
      <c r="B19" s="1289" t="s">
        <v>279</v>
      </c>
      <c r="C19" s="1289" t="s">
        <v>280</v>
      </c>
      <c r="D19" s="1291" t="s">
        <v>569</v>
      </c>
      <c r="E19" s="1292"/>
      <c r="F19" s="1292"/>
      <c r="G19" s="1292"/>
      <c r="H19" s="1292"/>
      <c r="I19" s="1292"/>
      <c r="J19" s="1292"/>
      <c r="K19" s="1292"/>
      <c r="L19" s="1292"/>
      <c r="M19" s="1292"/>
      <c r="N19" s="1292"/>
      <c r="O19" s="1292"/>
      <c r="P19" s="1292"/>
      <c r="Q19" s="1292"/>
      <c r="R19" s="1292"/>
      <c r="S19" s="1292"/>
      <c r="T19" s="1292"/>
      <c r="U19" s="1292"/>
      <c r="V19" s="1292"/>
      <c r="W19" s="1292"/>
      <c r="X19" s="1293"/>
      <c r="Y19" s="284"/>
    </row>
    <row r="20" spans="1:25" s="251" customFormat="1" ht="39.950000000000003" customHeight="1">
      <c r="A20" s="1297"/>
      <c r="B20" s="1302"/>
      <c r="C20" s="1302"/>
      <c r="D20" s="929">
        <v>1000</v>
      </c>
      <c r="E20" s="929">
        <v>5000</v>
      </c>
      <c r="F20" s="929">
        <v>10000</v>
      </c>
      <c r="G20" s="929">
        <v>15000</v>
      </c>
      <c r="H20" s="929">
        <v>20000</v>
      </c>
      <c r="I20" s="929">
        <v>25000</v>
      </c>
      <c r="J20" s="929">
        <v>30000</v>
      </c>
      <c r="K20" s="929">
        <v>35000</v>
      </c>
      <c r="L20" s="929">
        <v>40000</v>
      </c>
      <c r="M20" s="929">
        <v>45000</v>
      </c>
      <c r="N20" s="929">
        <v>50000</v>
      </c>
      <c r="O20" s="929">
        <v>55000</v>
      </c>
      <c r="P20" s="929">
        <v>60000</v>
      </c>
      <c r="Q20" s="929">
        <v>65000</v>
      </c>
      <c r="R20" s="929">
        <v>70000</v>
      </c>
      <c r="S20" s="929">
        <v>75000</v>
      </c>
      <c r="T20" s="929">
        <v>80000</v>
      </c>
      <c r="U20" s="929">
        <v>85000</v>
      </c>
      <c r="V20" s="929">
        <v>90000</v>
      </c>
      <c r="W20" s="929">
        <v>95000</v>
      </c>
      <c r="X20" s="930">
        <v>100000</v>
      </c>
      <c r="Y20" s="284"/>
    </row>
    <row r="21" spans="1:25" s="251" customFormat="1" ht="39.950000000000003" customHeight="1">
      <c r="A21" s="1025" t="s">
        <v>589</v>
      </c>
      <c r="B21" s="1026">
        <v>1</v>
      </c>
      <c r="C21" s="1027">
        <f>C8</f>
        <v>1482.5</v>
      </c>
      <c r="D21" s="1051" t="s">
        <v>225</v>
      </c>
      <c r="E21" s="1051" t="s">
        <v>225</v>
      </c>
      <c r="F21" s="1051" t="s">
        <v>225</v>
      </c>
      <c r="G21" s="1051" t="s">
        <v>286</v>
      </c>
      <c r="H21" s="1051" t="s">
        <v>225</v>
      </c>
      <c r="I21" s="1051" t="s">
        <v>286</v>
      </c>
      <c r="J21" s="1051" t="s">
        <v>225</v>
      </c>
      <c r="K21" s="1051" t="s">
        <v>286</v>
      </c>
      <c r="L21" s="1051" t="s">
        <v>225</v>
      </c>
      <c r="M21" s="1051" t="s">
        <v>286</v>
      </c>
      <c r="N21" s="1051" t="s">
        <v>225</v>
      </c>
      <c r="O21" s="1051" t="s">
        <v>286</v>
      </c>
      <c r="P21" s="1051" t="s">
        <v>225</v>
      </c>
      <c r="Q21" s="1051" t="s">
        <v>286</v>
      </c>
      <c r="R21" s="1051" t="s">
        <v>225</v>
      </c>
      <c r="S21" s="1051" t="s">
        <v>286</v>
      </c>
      <c r="T21" s="1051" t="s">
        <v>225</v>
      </c>
      <c r="U21" s="1051" t="s">
        <v>286</v>
      </c>
      <c r="V21" s="1051" t="s">
        <v>225</v>
      </c>
      <c r="W21" s="1051" t="s">
        <v>286</v>
      </c>
      <c r="X21" s="1052" t="s">
        <v>225</v>
      </c>
    </row>
    <row r="22" spans="1:25" s="251" customFormat="1" ht="39.950000000000003" customHeight="1">
      <c r="A22" s="1472" t="s">
        <v>290</v>
      </c>
      <c r="B22" s="1473"/>
      <c r="C22" s="1474"/>
      <c r="D22" s="1137" t="s">
        <v>225</v>
      </c>
      <c r="E22" s="1137" t="s">
        <v>225</v>
      </c>
      <c r="F22" s="1137" t="s">
        <v>225</v>
      </c>
      <c r="G22" s="1137">
        <f>C21</f>
        <v>1482.5</v>
      </c>
      <c r="H22" s="1137" t="s">
        <v>225</v>
      </c>
      <c r="I22" s="1137">
        <f>G22</f>
        <v>1482.5</v>
      </c>
      <c r="J22" s="1137" t="s">
        <v>225</v>
      </c>
      <c r="K22" s="1137">
        <f>I22</f>
        <v>1482.5</v>
      </c>
      <c r="L22" s="1137" t="s">
        <v>225</v>
      </c>
      <c r="M22" s="1137">
        <f>K22</f>
        <v>1482.5</v>
      </c>
      <c r="N22" s="1137" t="s">
        <v>225</v>
      </c>
      <c r="O22" s="1137">
        <f>M22</f>
        <v>1482.5</v>
      </c>
      <c r="P22" s="1137" t="s">
        <v>225</v>
      </c>
      <c r="Q22" s="1137">
        <f>O22</f>
        <v>1482.5</v>
      </c>
      <c r="R22" s="1137" t="s">
        <v>225</v>
      </c>
      <c r="S22" s="1137">
        <f>Q22</f>
        <v>1482.5</v>
      </c>
      <c r="T22" s="1137" t="s">
        <v>225</v>
      </c>
      <c r="U22" s="1137">
        <f>S22</f>
        <v>1482.5</v>
      </c>
      <c r="V22" s="1137" t="s">
        <v>225</v>
      </c>
      <c r="W22" s="1137">
        <f>U22</f>
        <v>1482.5</v>
      </c>
      <c r="X22" s="1138" t="s">
        <v>225</v>
      </c>
    </row>
    <row r="23" spans="1:25" s="251" customFormat="1" ht="16.5" customHeight="1">
      <c r="A23" s="1205" t="str">
        <f>MRP!A162</f>
        <v>Price applicable from 1st Oct 2019 [All prices are inclusive of Tax]</v>
      </c>
      <c r="B23" s="884"/>
      <c r="C23" s="884"/>
      <c r="D23" s="884"/>
      <c r="E23" s="882"/>
      <c r="F23" s="882"/>
      <c r="G23" s="882"/>
      <c r="H23" s="883"/>
      <c r="I23" s="883"/>
      <c r="J23" s="883"/>
      <c r="K23" s="883"/>
      <c r="L23" s="883"/>
      <c r="M23" s="883"/>
      <c r="N23" s="883"/>
      <c r="O23" s="883"/>
      <c r="P23" s="883"/>
      <c r="Q23" s="883"/>
      <c r="R23" s="883"/>
      <c r="S23" s="883"/>
      <c r="T23" s="883"/>
      <c r="U23" s="883"/>
      <c r="V23" s="883"/>
      <c r="W23" s="883"/>
      <c r="X23" s="883"/>
    </row>
    <row r="24" spans="1:25" s="251" customFormat="1" ht="16.5" customHeight="1">
      <c r="A24" s="901" t="s">
        <v>573</v>
      </c>
      <c r="B24" s="884"/>
      <c r="C24" s="884"/>
      <c r="D24" s="884"/>
      <c r="E24" s="882"/>
      <c r="F24" s="882"/>
      <c r="G24" s="882"/>
      <c r="H24" s="883"/>
      <c r="I24" s="883"/>
      <c r="J24" s="883"/>
      <c r="K24" s="883"/>
      <c r="L24" s="883"/>
      <c r="M24" s="883"/>
      <c r="N24" s="883"/>
      <c r="O24" s="883"/>
      <c r="P24" s="883"/>
      <c r="Q24" s="883"/>
      <c r="R24" s="883"/>
      <c r="S24" s="883"/>
      <c r="T24" s="883"/>
      <c r="U24" s="883"/>
      <c r="V24" s="883"/>
      <c r="W24" s="883"/>
      <c r="X24" s="883"/>
    </row>
    <row r="25" spans="1:25" s="251" customFormat="1" ht="16.5" customHeight="1">
      <c r="A25" s="1203" t="s">
        <v>644</v>
      </c>
      <c r="B25" s="884"/>
      <c r="C25" s="884"/>
      <c r="D25" s="884"/>
      <c r="E25" s="882"/>
      <c r="F25" s="882"/>
      <c r="G25" s="882"/>
      <c r="H25" s="883"/>
      <c r="I25" s="883"/>
      <c r="J25" s="885"/>
      <c r="K25" s="883"/>
      <c r="L25" s="883"/>
      <c r="M25" s="875"/>
      <c r="N25" s="882"/>
      <c r="O25" s="885"/>
      <c r="P25" s="883"/>
      <c r="Q25" s="883"/>
      <c r="R25" s="883"/>
      <c r="S25" s="885"/>
      <c r="T25" s="883"/>
      <c r="U25" s="883"/>
      <c r="V25" s="883"/>
      <c r="W25" s="883"/>
      <c r="X25" s="883"/>
    </row>
    <row r="26" spans="1:25" s="251" customFormat="1" ht="16.5" customHeight="1">
      <c r="A26" s="1147" t="s">
        <v>608</v>
      </c>
      <c r="B26" s="884"/>
      <c r="C26" s="884"/>
      <c r="D26" s="884"/>
      <c r="E26" s="882"/>
      <c r="F26" s="882"/>
      <c r="G26" s="882"/>
      <c r="H26" s="883"/>
      <c r="I26" s="883"/>
      <c r="J26" s="883"/>
      <c r="K26" s="883"/>
      <c r="L26" s="883"/>
      <c r="M26" s="883"/>
      <c r="N26" s="882"/>
      <c r="O26" s="883"/>
      <c r="P26" s="883"/>
      <c r="Q26" s="883"/>
      <c r="R26" s="883"/>
      <c r="S26" s="883"/>
      <c r="T26" s="883"/>
      <c r="U26" s="883"/>
      <c r="V26" s="883"/>
      <c r="W26" s="883"/>
      <c r="X26" s="883"/>
    </row>
    <row r="27" spans="1:25" s="251" customFormat="1" ht="16.5" customHeight="1">
      <c r="A27" s="1207" t="s">
        <v>642</v>
      </c>
      <c r="B27" s="884"/>
      <c r="C27" s="884"/>
      <c r="D27" s="884"/>
      <c r="E27" s="882"/>
      <c r="F27" s="882"/>
      <c r="G27" s="882"/>
      <c r="H27" s="883"/>
      <c r="I27" s="883"/>
      <c r="J27" s="883"/>
      <c r="K27" s="883"/>
      <c r="L27" s="883"/>
      <c r="M27" s="883"/>
      <c r="N27" s="883"/>
      <c r="O27" s="883"/>
      <c r="P27" s="883"/>
      <c r="Q27" s="883"/>
      <c r="R27" s="883"/>
      <c r="S27" s="883"/>
      <c r="T27" s="883"/>
      <c r="U27" s="883"/>
      <c r="V27" s="883"/>
      <c r="W27" s="883"/>
      <c r="X27" s="883"/>
    </row>
    <row r="28" spans="1:25" s="251" customFormat="1" ht="16.5" customHeight="1">
      <c r="A28" s="1143"/>
      <c r="B28" s="884"/>
      <c r="C28" s="884"/>
      <c r="D28" s="884"/>
      <c r="E28" s="882"/>
      <c r="F28" s="882"/>
      <c r="G28" s="882"/>
      <c r="H28" s="883"/>
      <c r="I28" s="883"/>
      <c r="J28" s="883"/>
      <c r="K28" s="883"/>
      <c r="L28" s="883"/>
      <c r="M28" s="883"/>
      <c r="N28" s="883"/>
      <c r="O28" s="883"/>
      <c r="P28" s="883"/>
      <c r="Q28" s="883"/>
      <c r="R28" s="883"/>
      <c r="S28" s="883"/>
      <c r="T28" s="883"/>
      <c r="U28" s="883"/>
      <c r="V28" s="883"/>
      <c r="W28" s="883"/>
      <c r="X28" s="883"/>
    </row>
    <row r="29" spans="1:25" s="251" customFormat="1" ht="16.5" customHeight="1">
      <c r="A29" s="1143"/>
      <c r="B29" s="884"/>
      <c r="C29" s="884"/>
      <c r="D29" s="884"/>
      <c r="E29" s="882"/>
      <c r="F29" s="882"/>
      <c r="G29" s="882"/>
      <c r="H29" s="883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</row>
    <row r="30" spans="1:25" s="251" customFormat="1" ht="16.5" customHeight="1">
      <c r="A30" s="881" t="str">
        <f>MRP!A163</f>
        <v>* Terms &amp; Conditions Apply (COM value is for vehicle running up to 1 lakh km)</v>
      </c>
      <c r="B30" s="884"/>
      <c r="C30" s="884"/>
      <c r="D30" s="884"/>
      <c r="E30" s="882"/>
      <c r="F30" s="882"/>
      <c r="G30" s="882"/>
      <c r="H30" s="883"/>
      <c r="I30" s="883"/>
      <c r="J30" s="883"/>
      <c r="K30" s="883"/>
      <c r="L30" s="883"/>
      <c r="M30" s="883"/>
      <c r="N30" s="883"/>
      <c r="O30" s="883"/>
      <c r="P30" s="883"/>
      <c r="Q30" s="883"/>
      <c r="R30" s="883"/>
      <c r="S30" s="883"/>
      <c r="T30" s="883"/>
      <c r="U30" s="883"/>
      <c r="V30" s="883"/>
      <c r="W30" s="883"/>
      <c r="X30" s="883"/>
    </row>
    <row r="31" spans="1:25" s="251" customFormat="1" ht="16.5" customHeight="1">
      <c r="A31" s="881" t="s">
        <v>574</v>
      </c>
      <c r="B31" s="884"/>
      <c r="C31" s="881" t="s">
        <v>578</v>
      </c>
      <c r="D31" s="884"/>
      <c r="E31" s="882"/>
      <c r="F31" s="882"/>
      <c r="G31" s="882"/>
      <c r="H31" s="883"/>
      <c r="I31" s="883"/>
      <c r="J31" s="883"/>
      <c r="K31" s="883"/>
      <c r="L31" s="883"/>
      <c r="M31" s="883"/>
      <c r="N31" s="883"/>
      <c r="O31" s="883"/>
      <c r="P31" s="883"/>
      <c r="Q31" s="883"/>
      <c r="R31" s="883"/>
      <c r="S31" s="883"/>
      <c r="T31" s="883"/>
      <c r="U31" s="883"/>
      <c r="V31" s="883"/>
      <c r="W31" s="883"/>
      <c r="X31" s="883"/>
    </row>
    <row r="32" spans="1:25" ht="15" customHeight="1">
      <c r="A32" s="937"/>
      <c r="B32" s="938"/>
      <c r="C32" s="938"/>
      <c r="D32" s="938"/>
      <c r="E32" s="943"/>
      <c r="F32" s="943"/>
      <c r="G32" s="943"/>
      <c r="H32" s="943"/>
      <c r="I32" s="943"/>
      <c r="J32" s="943"/>
      <c r="K32" s="943"/>
    </row>
    <row r="33" spans="1:11" ht="15" customHeight="1">
      <c r="A33" s="937"/>
      <c r="B33" s="938"/>
      <c r="C33" s="938"/>
      <c r="D33" s="938"/>
      <c r="E33" s="943"/>
      <c r="F33" s="943"/>
      <c r="G33" s="943"/>
      <c r="H33" s="943"/>
      <c r="I33" s="943"/>
      <c r="J33" s="943"/>
      <c r="K33" s="943"/>
    </row>
    <row r="34" spans="1:11" ht="15" customHeight="1">
      <c r="A34" s="937"/>
      <c r="B34" s="938"/>
      <c r="C34" s="938"/>
      <c r="D34" s="938"/>
      <c r="E34" s="943"/>
      <c r="F34" s="943"/>
      <c r="G34" s="943"/>
      <c r="H34" s="943"/>
      <c r="I34" s="943"/>
      <c r="J34" s="943"/>
      <c r="K34" s="943"/>
    </row>
    <row r="35" spans="1:11" ht="15" customHeight="1">
      <c r="A35" s="937"/>
      <c r="B35" s="938"/>
      <c r="C35" s="938"/>
      <c r="D35" s="938"/>
      <c r="E35" s="943"/>
      <c r="F35" s="943"/>
      <c r="G35" s="943"/>
      <c r="H35" s="943"/>
      <c r="I35" s="943"/>
      <c r="J35" s="943"/>
      <c r="K35" s="943"/>
    </row>
    <row r="36" spans="1:11" ht="15" customHeight="1">
      <c r="A36" s="937"/>
      <c r="B36" s="938"/>
      <c r="C36" s="938"/>
      <c r="D36" s="938"/>
      <c r="E36" s="943"/>
      <c r="F36" s="943"/>
      <c r="G36" s="943"/>
      <c r="H36" s="943"/>
      <c r="I36" s="943"/>
      <c r="J36" s="943"/>
      <c r="K36" s="943"/>
    </row>
    <row r="37" spans="1:11" ht="15" customHeight="1">
      <c r="A37" s="937"/>
      <c r="B37" s="938"/>
      <c r="C37" s="938"/>
      <c r="D37" s="938"/>
      <c r="E37" s="943"/>
      <c r="F37" s="943"/>
      <c r="G37" s="943"/>
      <c r="H37" s="943"/>
      <c r="I37" s="943"/>
      <c r="J37" s="943"/>
      <c r="K37" s="943"/>
    </row>
    <row r="38" spans="1:11" ht="15" customHeight="1">
      <c r="A38" s="937"/>
      <c r="B38" s="938"/>
      <c r="C38" s="938"/>
      <c r="D38" s="938"/>
      <c r="E38" s="943"/>
      <c r="F38" s="943"/>
      <c r="G38" s="943"/>
      <c r="H38" s="943"/>
      <c r="I38" s="943"/>
      <c r="J38" s="943"/>
      <c r="K38" s="943"/>
    </row>
    <row r="39" spans="1:11" ht="15" customHeight="1">
      <c r="A39" s="937"/>
      <c r="B39" s="938"/>
      <c r="C39" s="938"/>
      <c r="D39" s="938"/>
      <c r="E39" s="943"/>
      <c r="F39" s="943"/>
      <c r="G39" s="943"/>
      <c r="H39" s="943"/>
      <c r="I39" s="943"/>
      <c r="J39" s="943"/>
      <c r="K39" s="943"/>
    </row>
    <row r="40" spans="1:11" ht="15" customHeight="1">
      <c r="A40" s="937"/>
      <c r="B40" s="938"/>
      <c r="C40" s="938"/>
      <c r="D40" s="938"/>
      <c r="E40" s="943"/>
      <c r="F40" s="943"/>
      <c r="G40" s="943"/>
      <c r="H40" s="943"/>
      <c r="I40" s="943"/>
      <c r="J40" s="943"/>
      <c r="K40" s="943"/>
    </row>
    <row r="41" spans="1:11" ht="15" customHeight="1">
      <c r="A41" s="937"/>
      <c r="B41" s="938"/>
      <c r="C41" s="938"/>
      <c r="D41" s="938"/>
      <c r="E41" s="943"/>
      <c r="F41" s="943"/>
      <c r="G41" s="943"/>
      <c r="H41" s="943"/>
      <c r="I41" s="943"/>
      <c r="J41" s="943"/>
      <c r="K41" s="943"/>
    </row>
    <row r="42" spans="1:11" ht="15" customHeight="1">
      <c r="A42" s="937"/>
      <c r="B42" s="938"/>
      <c r="C42" s="938"/>
      <c r="D42" s="938"/>
      <c r="E42" s="943"/>
      <c r="F42" s="943"/>
      <c r="G42" s="943"/>
      <c r="H42" s="943"/>
      <c r="I42" s="943"/>
      <c r="J42" s="943"/>
      <c r="K42" s="943"/>
    </row>
    <row r="43" spans="1:11" ht="15" customHeight="1">
      <c r="A43" s="937"/>
      <c r="B43" s="938"/>
      <c r="C43" s="938"/>
      <c r="D43" s="938"/>
      <c r="E43" s="943"/>
      <c r="F43" s="943"/>
      <c r="G43" s="943"/>
      <c r="H43" s="943"/>
      <c r="I43" s="943"/>
      <c r="J43" s="943"/>
      <c r="K43" s="943"/>
    </row>
    <row r="44" spans="1:11" ht="15" customHeight="1">
      <c r="A44" s="937"/>
      <c r="B44" s="938"/>
      <c r="C44" s="938"/>
      <c r="D44" s="938"/>
      <c r="E44" s="943"/>
      <c r="F44" s="943"/>
      <c r="G44" s="943"/>
      <c r="H44" s="943"/>
      <c r="I44" s="943"/>
      <c r="J44" s="943"/>
      <c r="K44" s="943"/>
    </row>
    <row r="45" spans="1:11" ht="15" customHeight="1">
      <c r="A45" s="937"/>
      <c r="B45" s="938"/>
      <c r="C45" s="938"/>
      <c r="D45" s="938"/>
      <c r="E45" s="943"/>
      <c r="F45" s="943"/>
      <c r="G45" s="943"/>
      <c r="H45" s="943"/>
      <c r="I45" s="943"/>
      <c r="J45" s="943"/>
      <c r="K45" s="943"/>
    </row>
    <row r="46" spans="1:11" ht="15" customHeight="1">
      <c r="A46" s="937"/>
      <c r="B46" s="938"/>
      <c r="C46" s="938"/>
      <c r="D46" s="938"/>
      <c r="E46" s="943"/>
      <c r="F46" s="943"/>
      <c r="G46" s="943"/>
      <c r="H46" s="943"/>
      <c r="I46" s="943"/>
      <c r="J46" s="943"/>
      <c r="K46" s="943"/>
    </row>
    <row r="47" spans="1:11" ht="16.5" customHeight="1">
      <c r="A47" s="937"/>
      <c r="B47" s="938"/>
      <c r="C47" s="938"/>
      <c r="D47" s="938"/>
      <c r="E47" s="939"/>
      <c r="F47" s="939"/>
      <c r="G47" s="939"/>
      <c r="H47" s="939"/>
      <c r="I47" s="1373" t="str">
        <f>A2</f>
        <v>Service Item</v>
      </c>
      <c r="J47" s="1373"/>
      <c r="K47" s="1373"/>
    </row>
    <row r="48" spans="1:11">
      <c r="A48" s="942">
        <f>ROUND(A49,2)</f>
        <v>0.67</v>
      </c>
    </row>
    <row r="49" spans="1:2">
      <c r="A49" s="942">
        <f>'COM Fortuner Diesel 4WD MT'!Z22</f>
        <v>0.66502378000000006</v>
      </c>
    </row>
    <row r="50" spans="1:2">
      <c r="B50" s="422" t="s">
        <v>261</v>
      </c>
    </row>
    <row r="51" spans="1:2">
      <c r="B51" s="422" t="s">
        <v>163</v>
      </c>
    </row>
    <row r="52" spans="1:2">
      <c r="A52" s="1471"/>
      <c r="B52" s="422" t="s">
        <v>162</v>
      </c>
    </row>
    <row r="53" spans="1:2">
      <c r="A53" s="1471"/>
      <c r="B53" s="423" t="s">
        <v>165</v>
      </c>
    </row>
    <row r="54" spans="1:2">
      <c r="A54" s="1471"/>
      <c r="B54" s="423" t="s">
        <v>155</v>
      </c>
    </row>
    <row r="55" spans="1:2">
      <c r="B55" s="423" t="s">
        <v>191</v>
      </c>
    </row>
    <row r="56" spans="1:2">
      <c r="B56" s="424" t="s">
        <v>168</v>
      </c>
    </row>
    <row r="57" spans="1:2">
      <c r="B57" s="424" t="s">
        <v>169</v>
      </c>
    </row>
    <row r="58" spans="1:2">
      <c r="B58" s="423" t="s">
        <v>172</v>
      </c>
    </row>
    <row r="59" spans="1:2">
      <c r="B59" s="423" t="s">
        <v>209</v>
      </c>
    </row>
    <row r="60" spans="1:2">
      <c r="B60" s="423" t="s">
        <v>170</v>
      </c>
    </row>
  </sheetData>
  <mergeCells count="26">
    <mergeCell ref="B1:S1"/>
    <mergeCell ref="B14:C14"/>
    <mergeCell ref="B15:C15"/>
    <mergeCell ref="S8:S12"/>
    <mergeCell ref="U8:U12"/>
    <mergeCell ref="I8:I12"/>
    <mergeCell ref="K8:K12"/>
    <mergeCell ref="M8:M12"/>
    <mergeCell ref="O8:O12"/>
    <mergeCell ref="R8:R12"/>
    <mergeCell ref="I47:K47"/>
    <mergeCell ref="E16:K16"/>
    <mergeCell ref="A52:A54"/>
    <mergeCell ref="A14:A15"/>
    <mergeCell ref="B2:B3"/>
    <mergeCell ref="C2:C3"/>
    <mergeCell ref="A22:C22"/>
    <mergeCell ref="A19:A20"/>
    <mergeCell ref="B19:B20"/>
    <mergeCell ref="C19:C20"/>
    <mergeCell ref="D19:X19"/>
    <mergeCell ref="A2:A3"/>
    <mergeCell ref="D2:X2"/>
    <mergeCell ref="G8:G12"/>
    <mergeCell ref="W8:W12"/>
    <mergeCell ref="B13:C13"/>
  </mergeCells>
  <conditionalFormatting sqref="D2 E3:X3">
    <cfRule type="cellIs" dxfId="101" priority="28" operator="equal">
      <formula>#REF!</formula>
    </cfRule>
    <cfRule type="cellIs" dxfId="100" priority="29" operator="equal">
      <formula>#REF!</formula>
    </cfRule>
    <cfRule type="containsText" dxfId="99" priority="30" operator="containsText" text="B">
      <formula>NOT(ISERROR(SEARCH("B",D2)))</formula>
    </cfRule>
  </conditionalFormatting>
  <conditionalFormatting sqref="D3 E20:P20 R20:X20">
    <cfRule type="cellIs" dxfId="98" priority="25" operator="equal">
      <formula>#REF!</formula>
    </cfRule>
    <cfRule type="cellIs" dxfId="97" priority="26" operator="equal">
      <formula>#REF!</formula>
    </cfRule>
    <cfRule type="containsText" dxfId="96" priority="27" operator="containsText" text="B">
      <formula>NOT(ISERROR(SEARCH("B",D3)))</formula>
    </cfRule>
  </conditionalFormatting>
  <conditionalFormatting sqref="A2">
    <cfRule type="cellIs" dxfId="95" priority="22" operator="equal">
      <formula>#REF!</formula>
    </cfRule>
    <cfRule type="cellIs" dxfId="94" priority="23" operator="equal">
      <formula>#REF!</formula>
    </cfRule>
    <cfRule type="containsText" dxfId="93" priority="24" operator="containsText" text="B">
      <formula>NOT(ISERROR(SEARCH("B",A2)))</formula>
    </cfRule>
  </conditionalFormatting>
  <conditionalFormatting sqref="B2">
    <cfRule type="cellIs" dxfId="92" priority="19" operator="equal">
      <formula>#REF!</formula>
    </cfRule>
    <cfRule type="cellIs" dxfId="91" priority="20" operator="equal">
      <formula>#REF!</formula>
    </cfRule>
    <cfRule type="containsText" dxfId="90" priority="21" operator="containsText" text="B">
      <formula>NOT(ISERROR(SEARCH("B",B2)))</formula>
    </cfRule>
  </conditionalFormatting>
  <conditionalFormatting sqref="C2">
    <cfRule type="cellIs" dxfId="89" priority="16" operator="equal">
      <formula>#REF!</formula>
    </cfRule>
    <cfRule type="cellIs" dxfId="88" priority="17" operator="equal">
      <formula>#REF!</formula>
    </cfRule>
    <cfRule type="containsText" dxfId="87" priority="18" operator="containsText" text="B">
      <formula>NOT(ISERROR(SEARCH("B",C2)))</formula>
    </cfRule>
  </conditionalFormatting>
  <conditionalFormatting sqref="A19:D19">
    <cfRule type="cellIs" dxfId="86" priority="13" operator="equal">
      <formula>#REF!</formula>
    </cfRule>
    <cfRule type="cellIs" dxfId="85" priority="14" operator="equal">
      <formula>#REF!</formula>
    </cfRule>
    <cfRule type="containsText" dxfId="84" priority="15" operator="containsText" text="B">
      <formula>NOT(ISERROR(SEARCH("B",A19)))</formula>
    </cfRule>
  </conditionalFormatting>
  <conditionalFormatting sqref="D20">
    <cfRule type="cellIs" dxfId="83" priority="4" operator="equal">
      <formula>#REF!</formula>
    </cfRule>
    <cfRule type="cellIs" dxfId="82" priority="5" operator="equal">
      <formula>#REF!</formula>
    </cfRule>
    <cfRule type="containsText" dxfId="81" priority="6" operator="containsText" text="B">
      <formula>NOT(ISERROR(SEARCH("B",D20)))</formula>
    </cfRule>
  </conditionalFormatting>
  <conditionalFormatting sqref="Q20">
    <cfRule type="cellIs" dxfId="80" priority="1" operator="equal">
      <formula>#REF!</formula>
    </cfRule>
    <cfRule type="cellIs" dxfId="79" priority="2" operator="equal">
      <formula>#REF!</formula>
    </cfRule>
    <cfRule type="containsText" dxfId="78" priority="3" operator="containsText" text="B">
      <formula>NOT(ISERROR(SEARCH("B",Q20)))</formula>
    </cfRule>
  </conditionalFormatting>
  <printOptions horizontalCentered="1"/>
  <pageMargins left="0" right="0" top="0" bottom="0" header="0" footer="0"/>
  <pageSetup paperSize="9" scale="61" orientation="landscape" r:id="rId1"/>
  <rowBreaks count="1" manualBreakCount="1">
    <brk id="46" max="16383" man="1"/>
  </rowBreaks>
  <drawing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Y69"/>
  <sheetViews>
    <sheetView showGridLines="0" zoomScale="70" zoomScaleNormal="70" workbookViewId="0">
      <selection activeCell="E58" sqref="E58"/>
    </sheetView>
  </sheetViews>
  <sheetFormatPr defaultColWidth="9.140625" defaultRowHeight="20.100000000000001" customHeight="1"/>
  <cols>
    <col min="1" max="1" width="4" style="44" bestFit="1" customWidth="1"/>
    <col min="2" max="2" width="19.85546875" style="44" bestFit="1" customWidth="1"/>
    <col min="3" max="3" width="19.85546875" style="44" customWidth="1"/>
    <col min="4" max="4" width="18.140625" style="44" customWidth="1"/>
    <col min="5" max="5" width="17.5703125" style="44" customWidth="1"/>
    <col min="6" max="6" width="15.140625" style="44" customWidth="1"/>
    <col min="7" max="7" width="16" style="44" customWidth="1"/>
    <col min="8" max="8" width="14.28515625" style="44" bestFit="1" customWidth="1"/>
    <col min="9" max="10" width="15.42578125" style="44" customWidth="1"/>
    <col min="11" max="11" width="18.28515625" style="44" customWidth="1"/>
    <col min="12" max="12" width="14" style="44" bestFit="1" customWidth="1"/>
    <col min="13" max="13" width="12.5703125" style="44" bestFit="1" customWidth="1"/>
    <col min="14" max="14" width="11.140625" style="44" customWidth="1"/>
    <col min="15" max="15" width="11.5703125" style="44" bestFit="1" customWidth="1"/>
    <col min="16" max="16" width="11.28515625" style="44" hidden="1" customWidth="1"/>
    <col min="17" max="19" width="20.42578125" style="44" customWidth="1"/>
    <col min="20" max="20" width="19.140625" style="44" bestFit="1" customWidth="1"/>
    <col min="21" max="21" width="18" style="44" customWidth="1"/>
    <col min="22" max="22" width="11.7109375" style="44" customWidth="1"/>
    <col min="23" max="23" width="9.140625" style="44"/>
    <col min="24" max="25" width="15.42578125" style="44" customWidth="1"/>
    <col min="26" max="26" width="11.42578125" style="44" customWidth="1"/>
    <col min="27" max="16384" width="9.140625" style="44"/>
  </cols>
  <sheetData>
    <row r="1" spans="1:25" ht="20.100000000000001" customHeight="1">
      <c r="A1" s="1484" t="s">
        <v>69</v>
      </c>
      <c r="B1" s="1485"/>
      <c r="C1" s="1485"/>
      <c r="D1" s="1485"/>
      <c r="E1" s="1485"/>
      <c r="F1" s="1485"/>
      <c r="G1" s="1485"/>
      <c r="H1" s="1485"/>
      <c r="I1" s="1485"/>
      <c r="J1" s="1485"/>
      <c r="K1" s="1485"/>
      <c r="L1" s="1485"/>
      <c r="M1" s="1485"/>
      <c r="N1" s="1485"/>
      <c r="O1" s="1485"/>
      <c r="P1" s="1485"/>
      <c r="Q1" s="1485"/>
      <c r="R1" s="1485"/>
      <c r="S1" s="115"/>
    </row>
    <row r="2" spans="1:25" ht="20.100000000000001" customHeight="1">
      <c r="X2" s="45" t="s">
        <v>212</v>
      </c>
      <c r="Y2" s="147">
        <f>'PM &amp; GR Charge'!E66</f>
        <v>690.3</v>
      </c>
    </row>
    <row r="3" spans="1:25" ht="20.100000000000001" customHeight="1">
      <c r="A3" s="1481" t="s">
        <v>13</v>
      </c>
      <c r="B3" s="1481" t="s">
        <v>70</v>
      </c>
      <c r="C3" s="46" t="s">
        <v>141</v>
      </c>
      <c r="D3" s="46" t="s">
        <v>39</v>
      </c>
      <c r="E3" s="46" t="s">
        <v>39</v>
      </c>
      <c r="F3" s="46" t="s">
        <v>43</v>
      </c>
      <c r="G3" s="46" t="s">
        <v>43</v>
      </c>
      <c r="H3" s="46" t="s">
        <v>42</v>
      </c>
      <c r="I3" s="46" t="s">
        <v>50</v>
      </c>
      <c r="J3" s="46" t="s">
        <v>50</v>
      </c>
      <c r="K3" s="46" t="s">
        <v>44</v>
      </c>
      <c r="L3" s="46" t="s">
        <v>51</v>
      </c>
      <c r="M3" s="46" t="s">
        <v>54</v>
      </c>
      <c r="N3" s="46" t="s">
        <v>45</v>
      </c>
      <c r="O3" s="46" t="s">
        <v>45</v>
      </c>
      <c r="P3" s="46" t="s">
        <v>71</v>
      </c>
      <c r="Q3" s="46" t="s">
        <v>56</v>
      </c>
      <c r="R3" s="46" t="s">
        <v>142</v>
      </c>
      <c r="S3" s="46" t="s">
        <v>148</v>
      </c>
      <c r="T3" s="46" t="s">
        <v>241</v>
      </c>
      <c r="U3" s="46" t="s">
        <v>239</v>
      </c>
      <c r="X3" s="45" t="s">
        <v>66</v>
      </c>
      <c r="Y3" s="147">
        <f>'PM &amp; GR Charge'!E65</f>
        <v>649</v>
      </c>
    </row>
    <row r="4" spans="1:25" ht="20.100000000000001" customHeight="1">
      <c r="A4" s="1482"/>
      <c r="B4" s="1482"/>
      <c r="C4" s="46" t="s">
        <v>46</v>
      </c>
      <c r="D4" s="46" t="s">
        <v>46</v>
      </c>
      <c r="E4" s="46" t="s">
        <v>40</v>
      </c>
      <c r="F4" s="46" t="s">
        <v>40</v>
      </c>
      <c r="G4" s="46" t="s">
        <v>46</v>
      </c>
      <c r="H4" s="46" t="s">
        <v>46</v>
      </c>
      <c r="I4" s="46" t="s">
        <v>46</v>
      </c>
      <c r="J4" s="46" t="s">
        <v>40</v>
      </c>
      <c r="K4" s="46" t="s">
        <v>46</v>
      </c>
      <c r="L4" s="46" t="s">
        <v>46</v>
      </c>
      <c r="M4" s="46" t="s">
        <v>40</v>
      </c>
      <c r="N4" s="46" t="s">
        <v>46</v>
      </c>
      <c r="O4" s="46" t="s">
        <v>40</v>
      </c>
      <c r="P4" s="46" t="s">
        <v>40</v>
      </c>
      <c r="Q4" s="46" t="s">
        <v>72</v>
      </c>
      <c r="R4" s="46" t="s">
        <v>46</v>
      </c>
      <c r="S4" s="46" t="s">
        <v>40</v>
      </c>
      <c r="T4" s="46" t="s">
        <v>46</v>
      </c>
      <c r="U4" s="46" t="s">
        <v>72</v>
      </c>
    </row>
    <row r="5" spans="1:25" ht="20.100000000000001" customHeight="1">
      <c r="A5" s="1483"/>
      <c r="B5" s="1483"/>
      <c r="C5" s="47" t="s">
        <v>73</v>
      </c>
      <c r="D5" s="47" t="s">
        <v>74</v>
      </c>
      <c r="E5" s="47" t="s">
        <v>75</v>
      </c>
      <c r="F5" s="47" t="s">
        <v>76</v>
      </c>
      <c r="G5" s="47" t="s">
        <v>77</v>
      </c>
      <c r="H5" s="47" t="s">
        <v>78</v>
      </c>
      <c r="I5" s="47" t="s">
        <v>79</v>
      </c>
      <c r="J5" s="47" t="s">
        <v>80</v>
      </c>
      <c r="K5" s="47" t="s">
        <v>81</v>
      </c>
      <c r="L5" s="47" t="s">
        <v>82</v>
      </c>
      <c r="M5" s="47" t="s">
        <v>83</v>
      </c>
      <c r="N5" s="47" t="s">
        <v>84</v>
      </c>
      <c r="O5" s="47" t="s">
        <v>85</v>
      </c>
      <c r="P5" s="47" t="s">
        <v>86</v>
      </c>
      <c r="Q5" s="47" t="s">
        <v>87</v>
      </c>
      <c r="R5" s="47"/>
      <c r="S5" s="47" t="s">
        <v>149</v>
      </c>
      <c r="T5" s="47" t="s">
        <v>240</v>
      </c>
      <c r="U5" s="47" t="s">
        <v>87</v>
      </c>
    </row>
    <row r="6" spans="1:25" ht="20.100000000000001" customHeight="1">
      <c r="A6" s="48">
        <v>1</v>
      </c>
      <c r="B6" s="48" t="s">
        <v>88</v>
      </c>
      <c r="C6" s="49">
        <v>0.6</v>
      </c>
      <c r="D6" s="48">
        <v>0.8</v>
      </c>
      <c r="E6" s="48">
        <v>0.8</v>
      </c>
      <c r="F6" s="48">
        <v>0.5</v>
      </c>
      <c r="G6" s="48">
        <v>0.5</v>
      </c>
      <c r="H6" s="48">
        <v>0.7</v>
      </c>
      <c r="I6" s="48">
        <v>0.7</v>
      </c>
      <c r="J6" s="48">
        <f>I6</f>
        <v>0.7</v>
      </c>
      <c r="K6" s="48">
        <v>0.7</v>
      </c>
      <c r="L6" s="48">
        <v>0.7</v>
      </c>
      <c r="M6" s="48">
        <v>0.5</v>
      </c>
      <c r="N6" s="48">
        <v>0.6</v>
      </c>
      <c r="O6" s="50">
        <v>0.8</v>
      </c>
      <c r="P6" s="51">
        <v>0.7</v>
      </c>
      <c r="Q6" s="50" t="s">
        <v>89</v>
      </c>
      <c r="R6" s="50">
        <v>0.7</v>
      </c>
      <c r="S6" s="50">
        <v>0.5</v>
      </c>
      <c r="T6" s="48"/>
      <c r="U6" s="51" t="s">
        <v>89</v>
      </c>
    </row>
    <row r="7" spans="1:25" ht="20.100000000000001" customHeight="1">
      <c r="A7" s="48">
        <v>2</v>
      </c>
      <c r="B7" s="48" t="s">
        <v>90</v>
      </c>
      <c r="C7" s="148"/>
      <c r="D7" s="52"/>
      <c r="E7" s="52"/>
      <c r="F7" s="52"/>
      <c r="G7" s="52"/>
      <c r="H7" s="48">
        <v>0.7</v>
      </c>
      <c r="I7" s="48">
        <v>0.9</v>
      </c>
      <c r="J7" s="48">
        <f>I7</f>
        <v>0.9</v>
      </c>
      <c r="K7" s="48">
        <v>0.7</v>
      </c>
      <c r="L7" s="48">
        <v>0.7</v>
      </c>
      <c r="M7" s="52"/>
      <c r="N7" s="48">
        <v>1.1000000000000001</v>
      </c>
      <c r="O7" s="53">
        <v>1</v>
      </c>
      <c r="P7" s="51">
        <v>0.6</v>
      </c>
      <c r="Q7" s="50" t="s">
        <v>89</v>
      </c>
      <c r="R7" s="50">
        <v>0.9</v>
      </c>
      <c r="S7" s="55"/>
      <c r="T7" s="48"/>
      <c r="U7" s="51" t="s">
        <v>89</v>
      </c>
      <c r="V7" s="102"/>
    </row>
    <row r="8" spans="1:25" ht="20.100000000000001" customHeight="1">
      <c r="A8" s="48">
        <v>3</v>
      </c>
      <c r="B8" s="48" t="s">
        <v>91</v>
      </c>
      <c r="C8" s="49">
        <v>1</v>
      </c>
      <c r="D8" s="48">
        <v>1.2</v>
      </c>
      <c r="E8" s="48">
        <v>1.2</v>
      </c>
      <c r="F8" s="48">
        <v>0.9</v>
      </c>
      <c r="G8" s="48">
        <v>0.9</v>
      </c>
      <c r="H8" s="52"/>
      <c r="I8" s="52"/>
      <c r="J8" s="52"/>
      <c r="K8" s="52"/>
      <c r="L8" s="52"/>
      <c r="M8" s="48">
        <v>0.9</v>
      </c>
      <c r="N8" s="52"/>
      <c r="O8" s="54"/>
      <c r="P8" s="54"/>
      <c r="Q8" s="54"/>
      <c r="R8" s="54"/>
      <c r="S8" s="101">
        <v>0.9</v>
      </c>
      <c r="T8" s="48"/>
      <c r="U8" s="51"/>
    </row>
    <row r="9" spans="1:25" ht="20.100000000000001" customHeight="1">
      <c r="A9" s="48">
        <v>4</v>
      </c>
      <c r="B9" s="48" t="s">
        <v>92</v>
      </c>
      <c r="C9" s="49">
        <v>4.0999999999999996</v>
      </c>
      <c r="D9" s="48">
        <v>2.8</v>
      </c>
      <c r="E9" s="48">
        <v>2.6</v>
      </c>
      <c r="F9" s="48">
        <v>2.2000000000000002</v>
      </c>
      <c r="G9" s="48">
        <v>2.2000000000000002</v>
      </c>
      <c r="H9" s="48">
        <v>4.9000000000000004</v>
      </c>
      <c r="I9" s="48">
        <v>5.8</v>
      </c>
      <c r="J9" s="48">
        <v>6.4</v>
      </c>
      <c r="K9" s="48">
        <v>6.3</v>
      </c>
      <c r="L9" s="48">
        <v>6.3</v>
      </c>
      <c r="M9" s="44">
        <v>2.4</v>
      </c>
      <c r="N9" s="48"/>
      <c r="O9" s="55"/>
      <c r="P9" s="54"/>
      <c r="Q9" s="54"/>
      <c r="R9" s="101">
        <v>6.4</v>
      </c>
      <c r="S9" s="101">
        <v>2.2000000000000002</v>
      </c>
      <c r="T9" s="48"/>
      <c r="U9" s="51"/>
    </row>
    <row r="10" spans="1:25" ht="20.100000000000001" customHeight="1">
      <c r="A10" s="48">
        <v>6</v>
      </c>
      <c r="B10" s="48" t="s">
        <v>93</v>
      </c>
      <c r="C10" s="49">
        <v>0.5</v>
      </c>
      <c r="D10" s="48">
        <v>0.5</v>
      </c>
      <c r="E10" s="48">
        <v>0.5</v>
      </c>
      <c r="F10" s="48">
        <v>0.5</v>
      </c>
      <c r="G10" s="48">
        <v>0.5</v>
      </c>
      <c r="H10" s="48">
        <v>0.5</v>
      </c>
      <c r="I10" s="48">
        <v>0.5</v>
      </c>
      <c r="J10" s="48">
        <f>I10</f>
        <v>0.5</v>
      </c>
      <c r="K10" s="48">
        <v>0.5</v>
      </c>
      <c r="L10" s="48">
        <v>0.5</v>
      </c>
      <c r="M10" s="48">
        <v>0.5</v>
      </c>
      <c r="N10" s="48">
        <v>0.5</v>
      </c>
      <c r="O10" s="51">
        <v>0.5</v>
      </c>
      <c r="P10" s="51">
        <v>0.5</v>
      </c>
      <c r="Q10" s="51">
        <v>0.5</v>
      </c>
      <c r="R10" s="51">
        <v>0.5</v>
      </c>
      <c r="S10" s="51">
        <v>0.5</v>
      </c>
      <c r="T10" s="48"/>
      <c r="U10" s="51">
        <v>0.5</v>
      </c>
    </row>
    <row r="11" spans="1:25" ht="20.100000000000001" customHeight="1">
      <c r="A11" s="48">
        <v>7</v>
      </c>
      <c r="B11" s="48" t="s">
        <v>41</v>
      </c>
      <c r="C11" s="49">
        <v>1.2</v>
      </c>
      <c r="D11" s="48">
        <v>1.2</v>
      </c>
      <c r="E11" s="48">
        <v>1.2</v>
      </c>
      <c r="F11" s="48">
        <v>1.2</v>
      </c>
      <c r="G11" s="48">
        <v>1.2</v>
      </c>
      <c r="H11" s="48">
        <v>1.2</v>
      </c>
      <c r="I11" s="48">
        <v>1.2</v>
      </c>
      <c r="J11" s="48">
        <f>I11</f>
        <v>1.2</v>
      </c>
      <c r="K11" s="48">
        <v>1.2</v>
      </c>
      <c r="L11" s="48">
        <v>1.2</v>
      </c>
      <c r="M11" s="48">
        <v>1.2</v>
      </c>
      <c r="N11" s="48">
        <v>1.2</v>
      </c>
      <c r="O11" s="50" t="s">
        <v>94</v>
      </c>
      <c r="P11" s="51">
        <v>1.2</v>
      </c>
      <c r="Q11" s="51">
        <v>1.2</v>
      </c>
      <c r="R11" s="51">
        <v>1.2</v>
      </c>
      <c r="S11" s="51">
        <v>1.2</v>
      </c>
      <c r="T11" s="48"/>
      <c r="U11" s="51">
        <v>1.2</v>
      </c>
      <c r="W11" s="56"/>
    </row>
    <row r="13" spans="1:25" ht="20.100000000000001" customHeight="1">
      <c r="A13" s="1484" t="s">
        <v>95</v>
      </c>
      <c r="B13" s="1485"/>
      <c r="C13" s="1485"/>
      <c r="D13" s="1485"/>
      <c r="E13" s="1485"/>
      <c r="F13" s="1485"/>
      <c r="G13" s="1485"/>
      <c r="H13" s="1485"/>
      <c r="I13" s="1485"/>
      <c r="J13" s="1485"/>
      <c r="K13" s="1485"/>
      <c r="L13" s="1485"/>
      <c r="M13" s="1485"/>
      <c r="N13" s="1485"/>
      <c r="O13" s="1485"/>
      <c r="P13" s="1485"/>
      <c r="Q13" s="1485"/>
      <c r="R13" s="1485"/>
      <c r="S13" s="115"/>
    </row>
    <row r="15" spans="1:25" ht="20.100000000000001" customHeight="1">
      <c r="A15" s="1481" t="s">
        <v>13</v>
      </c>
      <c r="B15" s="1481" t="s">
        <v>70</v>
      </c>
      <c r="C15" s="46" t="s">
        <v>66</v>
      </c>
      <c r="D15" s="46" t="s">
        <v>39</v>
      </c>
      <c r="E15" s="46" t="s">
        <v>39</v>
      </c>
      <c r="F15" s="46" t="s">
        <v>43</v>
      </c>
      <c r="G15" s="46" t="s">
        <v>43</v>
      </c>
      <c r="H15" s="46" t="s">
        <v>42</v>
      </c>
      <c r="I15" s="46" t="s">
        <v>50</v>
      </c>
      <c r="J15" s="46" t="s">
        <v>50</v>
      </c>
      <c r="K15" s="46" t="s">
        <v>44</v>
      </c>
      <c r="L15" s="46" t="s">
        <v>51</v>
      </c>
      <c r="M15" s="46" t="s">
        <v>54</v>
      </c>
      <c r="N15" s="46" t="s">
        <v>45</v>
      </c>
      <c r="O15" s="46" t="s">
        <v>45</v>
      </c>
      <c r="P15" s="46" t="s">
        <v>71</v>
      </c>
      <c r="Q15" s="46" t="s">
        <v>56</v>
      </c>
      <c r="R15" s="46" t="s">
        <v>142</v>
      </c>
      <c r="S15" s="46" t="s">
        <v>148</v>
      </c>
      <c r="T15" s="46" t="s">
        <v>241</v>
      </c>
      <c r="U15" s="46" t="s">
        <v>239</v>
      </c>
    </row>
    <row r="16" spans="1:25" ht="20.100000000000001" customHeight="1">
      <c r="A16" s="1482"/>
      <c r="B16" s="1482"/>
      <c r="C16" s="57" t="s">
        <v>46</v>
      </c>
      <c r="D16" s="57" t="s">
        <v>46</v>
      </c>
      <c r="E16" s="57" t="s">
        <v>40</v>
      </c>
      <c r="F16" s="57" t="s">
        <v>40</v>
      </c>
      <c r="G16" s="57" t="s">
        <v>46</v>
      </c>
      <c r="H16" s="57" t="s">
        <v>46</v>
      </c>
      <c r="I16" s="57" t="s">
        <v>46</v>
      </c>
      <c r="J16" s="46" t="s">
        <v>40</v>
      </c>
      <c r="K16" s="57" t="s">
        <v>46</v>
      </c>
      <c r="L16" s="57" t="s">
        <v>46</v>
      </c>
      <c r="M16" s="57" t="s">
        <v>40</v>
      </c>
      <c r="N16" s="57" t="s">
        <v>46</v>
      </c>
      <c r="O16" s="57" t="s">
        <v>40</v>
      </c>
      <c r="P16" s="57" t="s">
        <v>40</v>
      </c>
      <c r="Q16" s="57" t="s">
        <v>72</v>
      </c>
      <c r="R16" s="46" t="s">
        <v>46</v>
      </c>
      <c r="S16" s="46" t="s">
        <v>40</v>
      </c>
      <c r="T16" s="46" t="s">
        <v>46</v>
      </c>
      <c r="U16" s="46" t="s">
        <v>72</v>
      </c>
    </row>
    <row r="17" spans="1:22" ht="20.100000000000001" customHeight="1">
      <c r="A17" s="1483"/>
      <c r="B17" s="1483"/>
      <c r="C17" s="47" t="s">
        <v>73</v>
      </c>
      <c r="D17" s="47" t="s">
        <v>74</v>
      </c>
      <c r="E17" s="47" t="s">
        <v>75</v>
      </c>
      <c r="F17" s="47" t="s">
        <v>76</v>
      </c>
      <c r="G17" s="47" t="s">
        <v>77</v>
      </c>
      <c r="H17" s="47" t="s">
        <v>78</v>
      </c>
      <c r="I17" s="47" t="s">
        <v>79</v>
      </c>
      <c r="J17" s="47" t="s">
        <v>80</v>
      </c>
      <c r="K17" s="47" t="s">
        <v>81</v>
      </c>
      <c r="L17" s="47" t="s">
        <v>82</v>
      </c>
      <c r="M17" s="47" t="s">
        <v>83</v>
      </c>
      <c r="N17" s="47" t="s">
        <v>84</v>
      </c>
      <c r="O17" s="47" t="s">
        <v>96</v>
      </c>
      <c r="P17" s="47" t="s">
        <v>86</v>
      </c>
      <c r="Q17" s="47" t="s">
        <v>87</v>
      </c>
      <c r="R17" s="47"/>
      <c r="S17" s="47" t="s">
        <v>149</v>
      </c>
      <c r="T17" s="47" t="s">
        <v>240</v>
      </c>
      <c r="U17" s="47" t="s">
        <v>87</v>
      </c>
    </row>
    <row r="18" spans="1:22" ht="20.100000000000001" customHeight="1">
      <c r="A18" s="48">
        <v>1</v>
      </c>
      <c r="B18" s="48" t="s">
        <v>88</v>
      </c>
      <c r="C18" s="149">
        <f t="shared" ref="C18:C23" si="0">C6*$Y$3</f>
        <v>389.4</v>
      </c>
      <c r="D18" s="149">
        <f>D6*$Y$2</f>
        <v>552.24</v>
      </c>
      <c r="E18" s="149">
        <f t="shared" ref="E18:R18" si="1">E6*$Y$2</f>
        <v>552.24</v>
      </c>
      <c r="F18" s="149">
        <f t="shared" si="1"/>
        <v>345.15</v>
      </c>
      <c r="G18" s="149">
        <f t="shared" si="1"/>
        <v>345.15</v>
      </c>
      <c r="H18" s="149">
        <f t="shared" si="1"/>
        <v>483.20999999999992</v>
      </c>
      <c r="I18" s="149">
        <f t="shared" si="1"/>
        <v>483.20999999999992</v>
      </c>
      <c r="J18" s="149">
        <f t="shared" si="1"/>
        <v>483.20999999999992</v>
      </c>
      <c r="K18" s="149">
        <f t="shared" si="1"/>
        <v>483.20999999999992</v>
      </c>
      <c r="L18" s="149">
        <f t="shared" si="1"/>
        <v>483.20999999999992</v>
      </c>
      <c r="M18" s="149">
        <f t="shared" si="1"/>
        <v>345.15</v>
      </c>
      <c r="N18" s="149">
        <f t="shared" si="1"/>
        <v>414.17999999999995</v>
      </c>
      <c r="O18" s="149">
        <f t="shared" si="1"/>
        <v>552.24</v>
      </c>
      <c r="P18" s="149">
        <f t="shared" si="1"/>
        <v>483.20999999999992</v>
      </c>
      <c r="Q18" s="149">
        <f t="shared" si="1"/>
        <v>552.24</v>
      </c>
      <c r="R18" s="149">
        <f t="shared" si="1"/>
        <v>483.20999999999992</v>
      </c>
      <c r="S18" s="149">
        <f>S6*$Y$3</f>
        <v>324.5</v>
      </c>
      <c r="T18" s="48"/>
      <c r="U18" s="48"/>
      <c r="V18" s="147"/>
    </row>
    <row r="19" spans="1:22" ht="20.100000000000001" customHeight="1">
      <c r="A19" s="48">
        <v>2</v>
      </c>
      <c r="B19" s="48" t="s">
        <v>90</v>
      </c>
      <c r="C19" s="149">
        <f t="shared" si="0"/>
        <v>0</v>
      </c>
      <c r="D19" s="149">
        <f t="shared" ref="D19:R23" si="2">D7*$Y$2</f>
        <v>0</v>
      </c>
      <c r="E19" s="149">
        <f t="shared" si="2"/>
        <v>0</v>
      </c>
      <c r="F19" s="149">
        <f t="shared" si="2"/>
        <v>0</v>
      </c>
      <c r="G19" s="149">
        <f t="shared" si="2"/>
        <v>0</v>
      </c>
      <c r="H19" s="149">
        <f t="shared" si="2"/>
        <v>483.20999999999992</v>
      </c>
      <c r="I19" s="149">
        <f t="shared" si="2"/>
        <v>621.27</v>
      </c>
      <c r="J19" s="149">
        <f t="shared" si="2"/>
        <v>621.27</v>
      </c>
      <c r="K19" s="149">
        <f t="shared" si="2"/>
        <v>483.20999999999992</v>
      </c>
      <c r="L19" s="149">
        <f t="shared" si="2"/>
        <v>483.20999999999992</v>
      </c>
      <c r="M19" s="149">
        <f t="shared" si="2"/>
        <v>0</v>
      </c>
      <c r="N19" s="149">
        <f t="shared" si="2"/>
        <v>759.33</v>
      </c>
      <c r="O19" s="149">
        <f t="shared" si="2"/>
        <v>690.3</v>
      </c>
      <c r="P19" s="149">
        <f t="shared" si="2"/>
        <v>414.17999999999995</v>
      </c>
      <c r="Q19" s="149">
        <f t="shared" si="2"/>
        <v>552.24</v>
      </c>
      <c r="R19" s="149">
        <f t="shared" si="2"/>
        <v>621.27</v>
      </c>
      <c r="S19" s="149">
        <f>S7*$Y$2</f>
        <v>0</v>
      </c>
      <c r="T19" s="48"/>
      <c r="U19" s="48"/>
    </row>
    <row r="20" spans="1:22" ht="20.100000000000001" customHeight="1">
      <c r="A20" s="48">
        <v>3</v>
      </c>
      <c r="B20" s="48" t="s">
        <v>91</v>
      </c>
      <c r="C20" s="149">
        <f t="shared" si="0"/>
        <v>649</v>
      </c>
      <c r="D20" s="149">
        <f t="shared" si="2"/>
        <v>828.3599999999999</v>
      </c>
      <c r="E20" s="149">
        <f t="shared" si="2"/>
        <v>828.3599999999999</v>
      </c>
      <c r="F20" s="149">
        <f t="shared" si="2"/>
        <v>621.27</v>
      </c>
      <c r="G20" s="149">
        <f t="shared" si="2"/>
        <v>621.27</v>
      </c>
      <c r="H20" s="149">
        <f t="shared" si="2"/>
        <v>0</v>
      </c>
      <c r="I20" s="149">
        <f t="shared" si="2"/>
        <v>0</v>
      </c>
      <c r="J20" s="149">
        <f t="shared" si="2"/>
        <v>0</v>
      </c>
      <c r="K20" s="149">
        <f t="shared" si="2"/>
        <v>0</v>
      </c>
      <c r="L20" s="149">
        <f t="shared" si="2"/>
        <v>0</v>
      </c>
      <c r="M20" s="149">
        <f t="shared" si="2"/>
        <v>621.27</v>
      </c>
      <c r="N20" s="149">
        <f t="shared" si="2"/>
        <v>0</v>
      </c>
      <c r="O20" s="149">
        <f t="shared" si="2"/>
        <v>0</v>
      </c>
      <c r="P20" s="149">
        <f t="shared" si="2"/>
        <v>0</v>
      </c>
      <c r="Q20" s="149">
        <f t="shared" si="2"/>
        <v>0</v>
      </c>
      <c r="R20" s="149">
        <f t="shared" si="2"/>
        <v>0</v>
      </c>
      <c r="S20" s="149">
        <f>S8*$Y$2</f>
        <v>621.27</v>
      </c>
      <c r="T20" s="48"/>
      <c r="U20" s="48"/>
    </row>
    <row r="21" spans="1:22" ht="20.100000000000001" customHeight="1">
      <c r="A21" s="48">
        <v>4</v>
      </c>
      <c r="B21" s="48" t="s">
        <v>92</v>
      </c>
      <c r="C21" s="149">
        <f t="shared" si="0"/>
        <v>2660.8999999999996</v>
      </c>
      <c r="D21" s="149">
        <f t="shared" si="2"/>
        <v>1932.8399999999997</v>
      </c>
      <c r="E21" s="149">
        <f t="shared" si="2"/>
        <v>1794.78</v>
      </c>
      <c r="F21" s="149">
        <f t="shared" si="2"/>
        <v>1518.66</v>
      </c>
      <c r="G21" s="149">
        <f t="shared" si="2"/>
        <v>1518.66</v>
      </c>
      <c r="H21" s="149">
        <f t="shared" si="2"/>
        <v>3382.47</v>
      </c>
      <c r="I21" s="149">
        <f t="shared" si="2"/>
        <v>4003.74</v>
      </c>
      <c r="J21" s="149">
        <f t="shared" si="2"/>
        <v>4417.92</v>
      </c>
      <c r="K21" s="149">
        <f t="shared" si="2"/>
        <v>4348.8899999999994</v>
      </c>
      <c r="L21" s="149">
        <f t="shared" si="2"/>
        <v>4348.8899999999994</v>
      </c>
      <c r="M21" s="149">
        <f t="shared" si="2"/>
        <v>1656.7199999999998</v>
      </c>
      <c r="N21" s="149">
        <f t="shared" si="2"/>
        <v>0</v>
      </c>
      <c r="O21" s="149">
        <f t="shared" si="2"/>
        <v>0</v>
      </c>
      <c r="P21" s="149">
        <f t="shared" si="2"/>
        <v>0</v>
      </c>
      <c r="Q21" s="149">
        <f t="shared" si="2"/>
        <v>0</v>
      </c>
      <c r="R21" s="149">
        <f t="shared" si="2"/>
        <v>4417.92</v>
      </c>
      <c r="S21" s="149">
        <f>S9*$Y$2</f>
        <v>1518.66</v>
      </c>
      <c r="T21" s="48"/>
      <c r="U21" s="48"/>
    </row>
    <row r="22" spans="1:22" ht="20.100000000000001" customHeight="1">
      <c r="A22" s="48">
        <v>6</v>
      </c>
      <c r="B22" s="48" t="s">
        <v>93</v>
      </c>
      <c r="C22" s="149">
        <f t="shared" si="0"/>
        <v>324.5</v>
      </c>
      <c r="D22" s="149">
        <f t="shared" si="2"/>
        <v>345.15</v>
      </c>
      <c r="E22" s="149">
        <f t="shared" si="2"/>
        <v>345.15</v>
      </c>
      <c r="F22" s="149">
        <f t="shared" si="2"/>
        <v>345.15</v>
      </c>
      <c r="G22" s="149">
        <f t="shared" si="2"/>
        <v>345.15</v>
      </c>
      <c r="H22" s="149">
        <f t="shared" si="2"/>
        <v>345.15</v>
      </c>
      <c r="I22" s="149">
        <f t="shared" si="2"/>
        <v>345.15</v>
      </c>
      <c r="J22" s="149">
        <f t="shared" si="2"/>
        <v>345.15</v>
      </c>
      <c r="K22" s="149">
        <f t="shared" si="2"/>
        <v>345.15</v>
      </c>
      <c r="L22" s="149">
        <f t="shared" si="2"/>
        <v>345.15</v>
      </c>
      <c r="M22" s="149">
        <f t="shared" si="2"/>
        <v>345.15</v>
      </c>
      <c r="N22" s="149">
        <f t="shared" si="2"/>
        <v>345.15</v>
      </c>
      <c r="O22" s="149">
        <f t="shared" si="2"/>
        <v>345.15</v>
      </c>
      <c r="P22" s="149">
        <f t="shared" si="2"/>
        <v>345.15</v>
      </c>
      <c r="Q22" s="149">
        <f t="shared" si="2"/>
        <v>345.15</v>
      </c>
      <c r="R22" s="149">
        <f t="shared" si="2"/>
        <v>345.15</v>
      </c>
      <c r="S22" s="149">
        <f>S10*$Y$2</f>
        <v>345.15</v>
      </c>
      <c r="T22" s="48"/>
      <c r="U22" s="48"/>
    </row>
    <row r="23" spans="1:22" ht="20.100000000000001" customHeight="1">
      <c r="A23" s="48">
        <v>7</v>
      </c>
      <c r="B23" s="48" t="s">
        <v>41</v>
      </c>
      <c r="C23" s="149">
        <f t="shared" si="0"/>
        <v>778.8</v>
      </c>
      <c r="D23" s="149">
        <f t="shared" si="2"/>
        <v>828.3599999999999</v>
      </c>
      <c r="E23" s="149">
        <f t="shared" si="2"/>
        <v>828.3599999999999</v>
      </c>
      <c r="F23" s="149">
        <f t="shared" si="2"/>
        <v>828.3599999999999</v>
      </c>
      <c r="G23" s="149">
        <f t="shared" si="2"/>
        <v>828.3599999999999</v>
      </c>
      <c r="H23" s="149">
        <f t="shared" si="2"/>
        <v>828.3599999999999</v>
      </c>
      <c r="I23" s="149">
        <f t="shared" si="2"/>
        <v>828.3599999999999</v>
      </c>
      <c r="J23" s="149">
        <f t="shared" si="2"/>
        <v>828.3599999999999</v>
      </c>
      <c r="K23" s="149">
        <f t="shared" si="2"/>
        <v>828.3599999999999</v>
      </c>
      <c r="L23" s="149">
        <f t="shared" si="2"/>
        <v>828.3599999999999</v>
      </c>
      <c r="M23" s="149">
        <f t="shared" si="2"/>
        <v>828.3599999999999</v>
      </c>
      <c r="N23" s="149">
        <f t="shared" si="2"/>
        <v>828.3599999999999</v>
      </c>
      <c r="O23" s="149">
        <f t="shared" si="2"/>
        <v>828.3599999999999</v>
      </c>
      <c r="P23" s="149">
        <f t="shared" si="2"/>
        <v>828.3599999999999</v>
      </c>
      <c r="Q23" s="149">
        <f t="shared" si="2"/>
        <v>828.3599999999999</v>
      </c>
      <c r="R23" s="149">
        <f t="shared" si="2"/>
        <v>828.3599999999999</v>
      </c>
      <c r="S23" s="149">
        <f>S11*$Y$2</f>
        <v>828.3599999999999</v>
      </c>
      <c r="T23" s="48"/>
      <c r="U23" s="48"/>
    </row>
    <row r="24" spans="1:22" ht="20.100000000000001" customHeight="1"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</row>
    <row r="25" spans="1:22" ht="20.100000000000001" customHeight="1">
      <c r="A25" s="1484" t="s">
        <v>97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5"/>
      <c r="N25" s="1485"/>
      <c r="O25" s="1485"/>
      <c r="P25" s="1485"/>
      <c r="Q25" s="1485"/>
      <c r="R25" s="1485"/>
      <c r="S25" s="115"/>
    </row>
    <row r="27" spans="1:22" ht="20.100000000000001" customHeight="1">
      <c r="A27" s="1486" t="s">
        <v>13</v>
      </c>
      <c r="B27" s="1486" t="s">
        <v>70</v>
      </c>
      <c r="C27" s="46" t="s">
        <v>66</v>
      </c>
      <c r="D27" s="46" t="s">
        <v>39</v>
      </c>
      <c r="E27" s="46" t="s">
        <v>39</v>
      </c>
      <c r="F27" s="46" t="s">
        <v>43</v>
      </c>
      <c r="G27" s="46" t="s">
        <v>43</v>
      </c>
      <c r="H27" s="46" t="s">
        <v>42</v>
      </c>
      <c r="I27" s="46" t="s">
        <v>50</v>
      </c>
      <c r="J27" s="46" t="s">
        <v>50</v>
      </c>
      <c r="K27" s="46" t="s">
        <v>44</v>
      </c>
      <c r="L27" s="46" t="s">
        <v>51</v>
      </c>
      <c r="M27" s="46" t="s">
        <v>54</v>
      </c>
      <c r="N27" s="46" t="s">
        <v>45</v>
      </c>
      <c r="O27" s="46" t="s">
        <v>45</v>
      </c>
      <c r="P27" s="46" t="s">
        <v>71</v>
      </c>
      <c r="Q27" s="46" t="s">
        <v>56</v>
      </c>
      <c r="R27" s="46" t="s">
        <v>142</v>
      </c>
      <c r="S27" s="46" t="s">
        <v>148</v>
      </c>
      <c r="T27" s="46" t="s">
        <v>241</v>
      </c>
      <c r="U27" s="46" t="s">
        <v>239</v>
      </c>
    </row>
    <row r="28" spans="1:22" ht="20.100000000000001" customHeight="1">
      <c r="A28" s="1486"/>
      <c r="B28" s="1486"/>
      <c r="C28" s="57" t="s">
        <v>46</v>
      </c>
      <c r="D28" s="57" t="s">
        <v>46</v>
      </c>
      <c r="E28" s="57" t="s">
        <v>40</v>
      </c>
      <c r="F28" s="57" t="s">
        <v>40</v>
      </c>
      <c r="G28" s="57" t="s">
        <v>46</v>
      </c>
      <c r="H28" s="57" t="s">
        <v>46</v>
      </c>
      <c r="I28" s="57" t="s">
        <v>46</v>
      </c>
      <c r="J28" s="46" t="s">
        <v>40</v>
      </c>
      <c r="K28" s="57" t="s">
        <v>46</v>
      </c>
      <c r="L28" s="57" t="s">
        <v>46</v>
      </c>
      <c r="M28" s="57" t="s">
        <v>40</v>
      </c>
      <c r="N28" s="57" t="s">
        <v>46</v>
      </c>
      <c r="O28" s="57" t="s">
        <v>40</v>
      </c>
      <c r="P28" s="57" t="s">
        <v>40</v>
      </c>
      <c r="Q28" s="57" t="s">
        <v>72</v>
      </c>
      <c r="R28" s="46" t="s">
        <v>46</v>
      </c>
      <c r="S28" s="46" t="s">
        <v>40</v>
      </c>
      <c r="T28" s="46" t="s">
        <v>46</v>
      </c>
      <c r="U28" s="46" t="s">
        <v>72</v>
      </c>
    </row>
    <row r="29" spans="1:22" ht="20.100000000000001" customHeight="1">
      <c r="A29" s="1486"/>
      <c r="B29" s="1486"/>
      <c r="C29" s="47" t="s">
        <v>73</v>
      </c>
      <c r="D29" s="47" t="s">
        <v>74</v>
      </c>
      <c r="E29" s="47" t="s">
        <v>75</v>
      </c>
      <c r="F29" s="47" t="s">
        <v>76</v>
      </c>
      <c r="G29" s="47" t="s">
        <v>77</v>
      </c>
      <c r="H29" s="47" t="s">
        <v>78</v>
      </c>
      <c r="I29" s="47" t="s">
        <v>79</v>
      </c>
      <c r="J29" s="47" t="s">
        <v>80</v>
      </c>
      <c r="K29" s="47" t="s">
        <v>81</v>
      </c>
      <c r="L29" s="47" t="s">
        <v>82</v>
      </c>
      <c r="M29" s="47" t="s">
        <v>83</v>
      </c>
      <c r="N29" s="47" t="s">
        <v>84</v>
      </c>
      <c r="O29" s="47" t="s">
        <v>96</v>
      </c>
      <c r="P29" s="47" t="s">
        <v>86</v>
      </c>
      <c r="Q29" s="47" t="s">
        <v>87</v>
      </c>
      <c r="R29" s="47"/>
      <c r="S29" s="47" t="s">
        <v>149</v>
      </c>
      <c r="T29" s="47" t="s">
        <v>240</v>
      </c>
      <c r="U29" s="47" t="s">
        <v>87</v>
      </c>
    </row>
    <row r="30" spans="1:22" ht="20.100000000000001" customHeight="1">
      <c r="A30" s="48">
        <v>1</v>
      </c>
      <c r="B30" s="48" t="s">
        <v>88</v>
      </c>
      <c r="C30" s="61">
        <f>VLOOKUP(C54,MRP!$A:$B,2,0)</f>
        <v>2514</v>
      </c>
      <c r="D30" s="61">
        <f>VLOOKUP(D54,MRP!$A:$B,2,0)</f>
        <v>6394</v>
      </c>
      <c r="E30" s="61">
        <f>VLOOKUP(E54,MRP!$A:$B,2,0)</f>
        <v>6394</v>
      </c>
      <c r="F30" s="61">
        <f>VLOOKUP(F54,MRP!$A:$B,2,0)</f>
        <v>4946</v>
      </c>
      <c r="G30" s="61">
        <f>VLOOKUP(G54,MRP!$A:$B,2,0)</f>
        <v>4946</v>
      </c>
      <c r="H30" s="61" t="e">
        <f>VLOOKUP(H54,MRP!$A:$B,2,0)</f>
        <v>#N/A</v>
      </c>
      <c r="I30" s="61">
        <f>VLOOKUP(I54,MRP!$A:$B,2,0)</f>
        <v>8694</v>
      </c>
      <c r="J30" s="61" t="e">
        <f>VLOOKUP(J54,MRP!$A:$B,2,0)</f>
        <v>#N/A</v>
      </c>
      <c r="K30" s="61">
        <f>VLOOKUP(K54,MRP!$A:$B,2,0)</f>
        <v>6328.5</v>
      </c>
      <c r="L30" s="61">
        <f>VLOOKUP(L54,MRP!$A:$B,2,0)</f>
        <v>6141.5</v>
      </c>
      <c r="M30" s="61">
        <f>VLOOKUP(M54,MRP!$A:$B,2,0)</f>
        <v>5338</v>
      </c>
      <c r="N30" s="61">
        <f>VLOOKUP(N54,MRP!$A:$B,2,0)</f>
        <v>5613</v>
      </c>
      <c r="O30" s="61">
        <f>VLOOKUP(O54,MRP!$A:$B,2,0)</f>
        <v>5613</v>
      </c>
      <c r="P30" s="61">
        <f>VLOOKUP(P54,MRP!$A:$B,2,0)</f>
        <v>7237.5</v>
      </c>
      <c r="Q30" s="61">
        <f>VLOOKUP(Q54,MRP!$A:$B,2,0)</f>
        <v>4237</v>
      </c>
      <c r="R30" s="61" t="e">
        <f>VLOOKUP(R54,MRP!$A:$B,2,0)</f>
        <v>#N/A</v>
      </c>
      <c r="S30" s="61">
        <f>VLOOKUP(S54,MRP!$A:$B,2,0)</f>
        <v>2514</v>
      </c>
      <c r="T30" s="48"/>
      <c r="U30" s="48"/>
    </row>
    <row r="31" spans="1:22" ht="20.100000000000001" customHeight="1">
      <c r="A31" s="48">
        <v>2</v>
      </c>
      <c r="B31" s="48" t="s">
        <v>90</v>
      </c>
      <c r="C31" s="150"/>
      <c r="D31" s="150"/>
      <c r="E31" s="150"/>
      <c r="F31" s="150"/>
      <c r="G31" s="150"/>
      <c r="H31" s="61">
        <f>VLOOKUP(H55,MRP!$A:$B,2,0)</f>
        <v>5326.5</v>
      </c>
      <c r="I31" s="61">
        <f>VLOOKUP(I55,MRP!$A:$B,2,0)</f>
        <v>7249</v>
      </c>
      <c r="J31" s="61">
        <f>VLOOKUP(J55,MRP!$A:$B,2,0)</f>
        <v>7249</v>
      </c>
      <c r="K31" s="61">
        <f>VLOOKUP(K55,MRP!$A:$B,2,0)</f>
        <v>4031</v>
      </c>
      <c r="L31" s="61">
        <f>VLOOKUP(L55,MRP!$A:$B,2,0)</f>
        <v>4031</v>
      </c>
      <c r="M31" s="150"/>
      <c r="N31" s="61">
        <f>VLOOKUP(N55,MRP!$A:$B,2,0)</f>
        <v>3948</v>
      </c>
      <c r="O31" s="61">
        <f>VLOOKUP(O55,MRP!$A:$B,2,0)</f>
        <v>3948</v>
      </c>
      <c r="P31" s="61">
        <f>VLOOKUP(P55,MRP!$A:$B,2,0)</f>
        <v>5421</v>
      </c>
      <c r="Q31" s="61">
        <f>VLOOKUP(Q55,MRP!$A:$B,2,0)</f>
        <v>3213</v>
      </c>
      <c r="R31" s="61">
        <f>VLOOKUP(R55,MRP!$A:$B,2,0)</f>
        <v>7249</v>
      </c>
      <c r="S31" s="150"/>
      <c r="T31" s="48"/>
      <c r="U31" s="48"/>
    </row>
    <row r="32" spans="1:22" ht="20.100000000000001" customHeight="1">
      <c r="A32" s="48">
        <v>3</v>
      </c>
      <c r="B32" s="48" t="s">
        <v>91</v>
      </c>
      <c r="C32" s="61">
        <f>VLOOKUP(C56,MRP!$A:$B,2,0)</f>
        <v>1779.5</v>
      </c>
      <c r="D32" s="61">
        <f>VLOOKUP(D56,MRP!$A:$B,2,0)</f>
        <v>4859</v>
      </c>
      <c r="E32" s="61">
        <f>VLOOKUP(E56,MRP!$A:$B,2,0)</f>
        <v>4859</v>
      </c>
      <c r="F32" s="61">
        <f>VLOOKUP(F56,MRP!$A:$B,2,0)</f>
        <v>3131</v>
      </c>
      <c r="G32" s="61">
        <f>VLOOKUP(G56,MRP!$A:$B,2,0)</f>
        <v>3131</v>
      </c>
      <c r="H32" s="150"/>
      <c r="I32" s="150"/>
      <c r="J32" s="150"/>
      <c r="K32" s="150"/>
      <c r="L32" s="150"/>
      <c r="M32" s="61">
        <f>VLOOKUP(M56,MRP!$A:$B,2,0)</f>
        <v>5542.5</v>
      </c>
      <c r="N32" s="150"/>
      <c r="O32" s="150"/>
      <c r="P32" s="61" t="e">
        <f>VLOOKUP(P56,MRP!$A:$B,2,0)</f>
        <v>#N/A</v>
      </c>
      <c r="Q32" s="150"/>
      <c r="R32" s="150"/>
      <c r="S32" s="61">
        <f>VLOOKUP(S56,MRP!$A:$B,2,0)</f>
        <v>1779.5</v>
      </c>
      <c r="T32" s="48"/>
      <c r="U32" s="48"/>
    </row>
    <row r="33" spans="1:21" ht="20.100000000000001" customHeight="1">
      <c r="A33" s="48">
        <v>4</v>
      </c>
      <c r="B33" s="48" t="s">
        <v>92</v>
      </c>
      <c r="C33" s="61">
        <f>VLOOKUP(C57,MRP!$A:$B,2,0)</f>
        <v>1362</v>
      </c>
      <c r="D33" s="61">
        <f>VLOOKUP(D57,MRP!$A:$B,2,0)</f>
        <v>7462.5</v>
      </c>
      <c r="E33" s="61">
        <f>VLOOKUP(E57,MRP!$A:$B,2,0)</f>
        <v>5972.5</v>
      </c>
      <c r="F33" s="61">
        <f>VLOOKUP(F57,MRP!$A:$B,2,0)</f>
        <v>5661.5</v>
      </c>
      <c r="G33" s="61">
        <f>VLOOKUP(G57,MRP!$A:$B,2,0)</f>
        <v>4765.5</v>
      </c>
      <c r="H33" s="61">
        <f>VLOOKUP(H57,MRP!$A:$B,2,0)</f>
        <v>4553</v>
      </c>
      <c r="I33" s="61">
        <f>VLOOKUP(I57,MRP!$A:$B,2,0)</f>
        <v>7626.5</v>
      </c>
      <c r="J33" s="61">
        <f>VLOOKUP(J57,MRP!$A:$B,2,0)</f>
        <v>9196</v>
      </c>
      <c r="K33" s="61">
        <f>VLOOKUP(K57,MRP!$A:$B,2,0)</f>
        <v>10017.5</v>
      </c>
      <c r="L33" s="61">
        <f>VLOOKUP(L57,MRP!$A:$B,2,0)</f>
        <v>4806.5</v>
      </c>
      <c r="M33" s="61">
        <f>VLOOKUP(M57,MRP!$A:$B,2,0)</f>
        <v>7372</v>
      </c>
      <c r="N33" s="150"/>
      <c r="O33" s="150"/>
      <c r="P33" s="61" t="e">
        <f>VLOOKUP(P57,MRP!$A:$B,2,0)</f>
        <v>#N/A</v>
      </c>
      <c r="Q33" s="150"/>
      <c r="R33" s="61">
        <f>VLOOKUP(R57,MRP!$A:$B,2,0)</f>
        <v>7626.5</v>
      </c>
      <c r="S33" s="61">
        <f>VLOOKUP(S57,MRP!$A:$B,2,0)</f>
        <v>3182.5</v>
      </c>
      <c r="T33" s="48"/>
      <c r="U33" s="48"/>
    </row>
    <row r="34" spans="1:21" ht="20.100000000000001" customHeight="1">
      <c r="A34" s="48">
        <v>6</v>
      </c>
      <c r="B34" s="48" t="s">
        <v>98</v>
      </c>
      <c r="C34" s="186">
        <v>5620</v>
      </c>
      <c r="D34" s="186">
        <v>5623</v>
      </c>
      <c r="E34" s="186">
        <v>5623</v>
      </c>
      <c r="F34" s="186">
        <v>6979</v>
      </c>
      <c r="G34" s="186">
        <v>6979</v>
      </c>
      <c r="H34" s="186">
        <v>6047</v>
      </c>
      <c r="I34" s="186">
        <v>6553</v>
      </c>
      <c r="J34" s="186">
        <v>6553</v>
      </c>
      <c r="K34" s="186">
        <v>6979</v>
      </c>
      <c r="L34" s="186">
        <v>9299</v>
      </c>
      <c r="M34" s="186">
        <v>14704</v>
      </c>
      <c r="N34" s="186">
        <v>14010</v>
      </c>
      <c r="O34" s="186">
        <v>14010</v>
      </c>
      <c r="P34" s="186"/>
      <c r="Q34" s="186">
        <v>6122</v>
      </c>
      <c r="R34" s="186">
        <v>6553</v>
      </c>
      <c r="S34" s="186">
        <v>5620</v>
      </c>
      <c r="T34" s="48"/>
      <c r="U34" s="48"/>
    </row>
    <row r="35" spans="1:21" ht="19.5" customHeight="1">
      <c r="A35" s="48">
        <v>7</v>
      </c>
      <c r="B35" s="48" t="s">
        <v>41</v>
      </c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48"/>
      <c r="U35" s="48"/>
    </row>
    <row r="36" spans="1:21" ht="19.5" customHeight="1">
      <c r="D36" s="60"/>
      <c r="E36" s="60"/>
      <c r="F36" s="60"/>
      <c r="G36" s="60"/>
      <c r="H36" s="60"/>
      <c r="I36" s="60"/>
      <c r="J36" s="60"/>
      <c r="K36" s="62"/>
      <c r="L36" s="60"/>
      <c r="M36" s="60"/>
      <c r="N36" s="60"/>
      <c r="O36" s="60"/>
      <c r="P36" s="60"/>
      <c r="Q36" s="60"/>
      <c r="R36" s="60"/>
      <c r="S36" s="60"/>
    </row>
    <row r="37" spans="1:21" ht="20.100000000000001" customHeight="1">
      <c r="A37" s="1484" t="s">
        <v>99</v>
      </c>
      <c r="B37" s="1485"/>
      <c r="C37" s="1485"/>
      <c r="D37" s="1485"/>
      <c r="E37" s="1485"/>
      <c r="F37" s="1485"/>
      <c r="G37" s="1485"/>
      <c r="H37" s="1485"/>
      <c r="I37" s="1485"/>
      <c r="J37" s="1485"/>
      <c r="K37" s="1485"/>
      <c r="L37" s="1485"/>
      <c r="M37" s="1485"/>
      <c r="N37" s="1485"/>
      <c r="O37" s="1485"/>
      <c r="P37" s="1485"/>
      <c r="Q37" s="1485"/>
      <c r="R37" s="1485"/>
      <c r="S37" s="115"/>
    </row>
    <row r="38" spans="1:21" ht="19.5" customHeight="1">
      <c r="A38" s="63"/>
      <c r="B38" s="63"/>
      <c r="C38" s="63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0"/>
      <c r="S38" s="60"/>
    </row>
    <row r="39" spans="1:21" ht="20.100000000000001" customHeight="1">
      <c r="A39" s="1481" t="s">
        <v>13</v>
      </c>
      <c r="B39" s="1481" t="s">
        <v>70</v>
      </c>
      <c r="C39" s="65" t="s">
        <v>66</v>
      </c>
      <c r="D39" s="65" t="s">
        <v>39</v>
      </c>
      <c r="E39" s="65" t="s">
        <v>39</v>
      </c>
      <c r="F39" s="65" t="s">
        <v>43</v>
      </c>
      <c r="G39" s="65" t="s">
        <v>43</v>
      </c>
      <c r="H39" s="65" t="s">
        <v>42</v>
      </c>
      <c r="I39" s="65" t="s">
        <v>50</v>
      </c>
      <c r="J39" s="46" t="s">
        <v>50</v>
      </c>
      <c r="K39" s="65" t="s">
        <v>44</v>
      </c>
      <c r="L39" s="65" t="s">
        <v>51</v>
      </c>
      <c r="M39" s="65" t="s">
        <v>54</v>
      </c>
      <c r="N39" s="65" t="s">
        <v>45</v>
      </c>
      <c r="O39" s="46" t="s">
        <v>45</v>
      </c>
      <c r="P39" s="65" t="s">
        <v>71</v>
      </c>
      <c r="Q39" s="46" t="s">
        <v>56</v>
      </c>
      <c r="R39" s="46" t="s">
        <v>142</v>
      </c>
      <c r="S39" s="46" t="s">
        <v>148</v>
      </c>
      <c r="T39" s="46" t="s">
        <v>241</v>
      </c>
      <c r="U39" s="46" t="s">
        <v>239</v>
      </c>
    </row>
    <row r="40" spans="1:21" ht="20.100000000000001" customHeight="1">
      <c r="A40" s="1482"/>
      <c r="B40" s="1482"/>
      <c r="C40" s="57" t="s">
        <v>46</v>
      </c>
      <c r="D40" s="57" t="s">
        <v>46</v>
      </c>
      <c r="E40" s="57" t="s">
        <v>40</v>
      </c>
      <c r="F40" s="57" t="s">
        <v>40</v>
      </c>
      <c r="G40" s="57" t="s">
        <v>46</v>
      </c>
      <c r="H40" s="57" t="s">
        <v>46</v>
      </c>
      <c r="I40" s="57" t="s">
        <v>46</v>
      </c>
      <c r="J40" s="46" t="s">
        <v>40</v>
      </c>
      <c r="K40" s="57" t="s">
        <v>46</v>
      </c>
      <c r="L40" s="57" t="s">
        <v>46</v>
      </c>
      <c r="M40" s="57" t="s">
        <v>40</v>
      </c>
      <c r="N40" s="57" t="s">
        <v>46</v>
      </c>
      <c r="O40" s="57" t="s">
        <v>40</v>
      </c>
      <c r="P40" s="57" t="s">
        <v>40</v>
      </c>
      <c r="Q40" s="57" t="s">
        <v>72</v>
      </c>
      <c r="R40" s="46" t="s">
        <v>46</v>
      </c>
      <c r="S40" s="46" t="s">
        <v>40</v>
      </c>
      <c r="T40" s="46" t="s">
        <v>46</v>
      </c>
      <c r="U40" s="46" t="s">
        <v>72</v>
      </c>
    </row>
    <row r="41" spans="1:21" ht="20.100000000000001" customHeight="1">
      <c r="A41" s="1483"/>
      <c r="B41" s="1483"/>
      <c r="C41" s="47" t="s">
        <v>73</v>
      </c>
      <c r="D41" s="47" t="s">
        <v>74</v>
      </c>
      <c r="E41" s="47" t="s">
        <v>75</v>
      </c>
      <c r="F41" s="47" t="s">
        <v>76</v>
      </c>
      <c r="G41" s="47" t="s">
        <v>77</v>
      </c>
      <c r="H41" s="47" t="s">
        <v>78</v>
      </c>
      <c r="I41" s="47" t="s">
        <v>79</v>
      </c>
      <c r="J41" s="47" t="s">
        <v>80</v>
      </c>
      <c r="K41" s="47" t="s">
        <v>81</v>
      </c>
      <c r="L41" s="47" t="s">
        <v>82</v>
      </c>
      <c r="M41" s="47" t="s">
        <v>83</v>
      </c>
      <c r="N41" s="47" t="s">
        <v>84</v>
      </c>
      <c r="O41" s="47" t="s">
        <v>96</v>
      </c>
      <c r="P41" s="47" t="s">
        <v>86</v>
      </c>
      <c r="Q41" s="47" t="s">
        <v>87</v>
      </c>
      <c r="R41" s="47"/>
      <c r="S41" s="47" t="s">
        <v>149</v>
      </c>
      <c r="T41" s="47" t="s">
        <v>240</v>
      </c>
      <c r="U41" s="47" t="s">
        <v>87</v>
      </c>
    </row>
    <row r="42" spans="1:21" ht="20.100000000000001" customHeight="1">
      <c r="A42" s="48">
        <v>1</v>
      </c>
      <c r="B42" s="48" t="s">
        <v>88</v>
      </c>
      <c r="C42" s="58">
        <f>C30+C18</f>
        <v>2903.4</v>
      </c>
      <c r="D42" s="58">
        <f>D30+D18</f>
        <v>6946.24</v>
      </c>
      <c r="E42" s="58">
        <f>E30+E18</f>
        <v>6946.24</v>
      </c>
      <c r="F42" s="58">
        <f>F30+F18</f>
        <v>5291.15</v>
      </c>
      <c r="G42" s="58">
        <f t="shared" ref="G42:S42" si="3">G30+G18</f>
        <v>5291.15</v>
      </c>
      <c r="H42" s="58" t="e">
        <f t="shared" si="3"/>
        <v>#N/A</v>
      </c>
      <c r="I42" s="58">
        <f t="shared" si="3"/>
        <v>9177.2099999999991</v>
      </c>
      <c r="J42" s="58" t="e">
        <f t="shared" si="3"/>
        <v>#N/A</v>
      </c>
      <c r="K42" s="58">
        <f t="shared" si="3"/>
        <v>6811.71</v>
      </c>
      <c r="L42" s="58">
        <f t="shared" si="3"/>
        <v>6624.71</v>
      </c>
      <c r="M42" s="58">
        <f t="shared" si="3"/>
        <v>5683.15</v>
      </c>
      <c r="N42" s="58">
        <f t="shared" si="3"/>
        <v>6027.18</v>
      </c>
      <c r="O42" s="58">
        <f t="shared" si="3"/>
        <v>6165.24</v>
      </c>
      <c r="P42" s="58">
        <f t="shared" si="3"/>
        <v>7720.71</v>
      </c>
      <c r="Q42" s="58">
        <f t="shared" si="3"/>
        <v>4789.24</v>
      </c>
      <c r="R42" s="58" t="e">
        <f t="shared" si="3"/>
        <v>#N/A</v>
      </c>
      <c r="S42" s="58">
        <f t="shared" si="3"/>
        <v>2838.5</v>
      </c>
      <c r="T42" s="48"/>
      <c r="U42" s="48"/>
    </row>
    <row r="43" spans="1:21" ht="20.100000000000001" customHeight="1">
      <c r="A43" s="48">
        <v>2</v>
      </c>
      <c r="B43" s="48" t="s">
        <v>90</v>
      </c>
      <c r="C43" s="151">
        <f t="shared" ref="C43:S43" si="4">C31+C19</f>
        <v>0</v>
      </c>
      <c r="D43" s="151">
        <f t="shared" si="4"/>
        <v>0</v>
      </c>
      <c r="E43" s="151">
        <f t="shared" si="4"/>
        <v>0</v>
      </c>
      <c r="F43" s="151">
        <f t="shared" si="4"/>
        <v>0</v>
      </c>
      <c r="G43" s="151">
        <f t="shared" si="4"/>
        <v>0</v>
      </c>
      <c r="H43" s="58">
        <f t="shared" si="4"/>
        <v>5809.71</v>
      </c>
      <c r="I43" s="58">
        <f t="shared" si="4"/>
        <v>7870.27</v>
      </c>
      <c r="J43" s="58">
        <f t="shared" si="4"/>
        <v>7870.27</v>
      </c>
      <c r="K43" s="58">
        <f t="shared" si="4"/>
        <v>4514.21</v>
      </c>
      <c r="L43" s="58">
        <f t="shared" si="4"/>
        <v>4514.21</v>
      </c>
      <c r="M43" s="58">
        <f t="shared" si="4"/>
        <v>0</v>
      </c>
      <c r="N43" s="58">
        <f t="shared" si="4"/>
        <v>4707.33</v>
      </c>
      <c r="O43" s="58">
        <f t="shared" si="4"/>
        <v>4638.3</v>
      </c>
      <c r="P43" s="58">
        <f t="shared" si="4"/>
        <v>5835.18</v>
      </c>
      <c r="Q43" s="58">
        <f t="shared" si="4"/>
        <v>3765.24</v>
      </c>
      <c r="R43" s="58">
        <f t="shared" si="4"/>
        <v>7870.27</v>
      </c>
      <c r="S43" s="151">
        <f t="shared" si="4"/>
        <v>0</v>
      </c>
      <c r="T43" s="48"/>
      <c r="U43" s="48"/>
    </row>
    <row r="44" spans="1:21" ht="20.100000000000001" customHeight="1">
      <c r="A44" s="48">
        <v>3</v>
      </c>
      <c r="B44" s="48" t="s">
        <v>91</v>
      </c>
      <c r="C44" s="58">
        <f t="shared" ref="C44:S44" si="5">C32+C20</f>
        <v>2428.5</v>
      </c>
      <c r="D44" s="58">
        <f t="shared" si="5"/>
        <v>5687.36</v>
      </c>
      <c r="E44" s="58">
        <f t="shared" si="5"/>
        <v>5687.36</v>
      </c>
      <c r="F44" s="58">
        <f t="shared" si="5"/>
        <v>3752.27</v>
      </c>
      <c r="G44" s="58">
        <f>G32+G20</f>
        <v>3752.27</v>
      </c>
      <c r="H44" s="151">
        <f t="shared" si="5"/>
        <v>0</v>
      </c>
      <c r="I44" s="151">
        <f t="shared" si="5"/>
        <v>0</v>
      </c>
      <c r="J44" s="151">
        <f t="shared" si="5"/>
        <v>0</v>
      </c>
      <c r="K44" s="151">
        <f t="shared" si="5"/>
        <v>0</v>
      </c>
      <c r="L44" s="151">
        <f t="shared" si="5"/>
        <v>0</v>
      </c>
      <c r="M44" s="58">
        <f t="shared" si="5"/>
        <v>6163.77</v>
      </c>
      <c r="N44" s="151">
        <f t="shared" si="5"/>
        <v>0</v>
      </c>
      <c r="O44" s="151">
        <f t="shared" si="5"/>
        <v>0</v>
      </c>
      <c r="P44" s="151" t="e">
        <f t="shared" si="5"/>
        <v>#N/A</v>
      </c>
      <c r="Q44" s="151">
        <f t="shared" si="5"/>
        <v>0</v>
      </c>
      <c r="R44" s="151">
        <f t="shared" si="5"/>
        <v>0</v>
      </c>
      <c r="S44" s="58">
        <f t="shared" si="5"/>
        <v>2400.77</v>
      </c>
      <c r="T44" s="48"/>
      <c r="U44" s="48"/>
    </row>
    <row r="45" spans="1:21" ht="20.100000000000001" customHeight="1">
      <c r="A45" s="48">
        <v>4</v>
      </c>
      <c r="B45" s="48" t="s">
        <v>92</v>
      </c>
      <c r="C45" s="58">
        <f t="shared" ref="C45:S45" si="6">C33+C21</f>
        <v>4022.8999999999996</v>
      </c>
      <c r="D45" s="58">
        <f t="shared" si="6"/>
        <v>9395.34</v>
      </c>
      <c r="E45" s="58">
        <f t="shared" si="6"/>
        <v>7767.28</v>
      </c>
      <c r="F45" s="58">
        <f t="shared" si="6"/>
        <v>7180.16</v>
      </c>
      <c r="G45" s="58">
        <f t="shared" si="6"/>
        <v>6284.16</v>
      </c>
      <c r="H45" s="58">
        <f t="shared" si="6"/>
        <v>7935.4699999999993</v>
      </c>
      <c r="I45" s="58">
        <f t="shared" si="6"/>
        <v>11630.24</v>
      </c>
      <c r="J45" s="58">
        <f t="shared" si="6"/>
        <v>13613.92</v>
      </c>
      <c r="K45" s="58">
        <f t="shared" si="6"/>
        <v>14366.39</v>
      </c>
      <c r="L45" s="58">
        <f t="shared" si="6"/>
        <v>9155.39</v>
      </c>
      <c r="M45" s="58">
        <f t="shared" si="6"/>
        <v>9028.7199999999993</v>
      </c>
      <c r="N45" s="151">
        <f t="shared" si="6"/>
        <v>0</v>
      </c>
      <c r="O45" s="151">
        <f t="shared" si="6"/>
        <v>0</v>
      </c>
      <c r="P45" s="151" t="e">
        <f t="shared" si="6"/>
        <v>#N/A</v>
      </c>
      <c r="Q45" s="151">
        <f t="shared" si="6"/>
        <v>0</v>
      </c>
      <c r="R45" s="58">
        <f t="shared" si="6"/>
        <v>12044.42</v>
      </c>
      <c r="S45" s="58">
        <f t="shared" si="6"/>
        <v>4701.16</v>
      </c>
      <c r="T45" s="48"/>
      <c r="U45" s="48"/>
    </row>
    <row r="46" spans="1:21" ht="20.100000000000001" customHeight="1">
      <c r="A46" s="48">
        <v>5</v>
      </c>
      <c r="B46" s="48" t="s">
        <v>93</v>
      </c>
      <c r="C46" s="149">
        <f>C34+C22</f>
        <v>5944.5</v>
      </c>
      <c r="D46" s="149">
        <f t="shared" ref="D46:U46" si="7">D34+D22</f>
        <v>5968.15</v>
      </c>
      <c r="E46" s="149">
        <f t="shared" si="7"/>
        <v>5968.15</v>
      </c>
      <c r="F46" s="149">
        <f t="shared" si="7"/>
        <v>7324.15</v>
      </c>
      <c r="G46" s="149">
        <f t="shared" si="7"/>
        <v>7324.15</v>
      </c>
      <c r="H46" s="149">
        <f t="shared" si="7"/>
        <v>6392.15</v>
      </c>
      <c r="I46" s="149">
        <f t="shared" si="7"/>
        <v>6898.15</v>
      </c>
      <c r="J46" s="149">
        <f t="shared" si="7"/>
        <v>6898.15</v>
      </c>
      <c r="K46" s="149">
        <f t="shared" si="7"/>
        <v>7324.15</v>
      </c>
      <c r="L46" s="149">
        <f t="shared" si="7"/>
        <v>9644.15</v>
      </c>
      <c r="M46" s="149">
        <f t="shared" si="7"/>
        <v>15049.15</v>
      </c>
      <c r="N46" s="149">
        <f t="shared" si="7"/>
        <v>14355.15</v>
      </c>
      <c r="O46" s="149">
        <f t="shared" si="7"/>
        <v>14355.15</v>
      </c>
      <c r="P46" s="149">
        <f t="shared" si="7"/>
        <v>345.15</v>
      </c>
      <c r="Q46" s="149">
        <f t="shared" si="7"/>
        <v>6467.15</v>
      </c>
      <c r="R46" s="149">
        <f t="shared" si="7"/>
        <v>6898.15</v>
      </c>
      <c r="S46" s="149">
        <f t="shared" si="7"/>
        <v>5965.15</v>
      </c>
      <c r="T46" s="149">
        <f t="shared" si="7"/>
        <v>0</v>
      </c>
      <c r="U46" s="149">
        <f t="shared" si="7"/>
        <v>0</v>
      </c>
    </row>
    <row r="47" spans="1:21" ht="30" customHeight="1">
      <c r="A47" s="48">
        <v>6</v>
      </c>
      <c r="B47" s="66" t="s">
        <v>100</v>
      </c>
      <c r="C47" s="58">
        <f t="shared" ref="C47:S47" si="8">C35+C23</f>
        <v>778.8</v>
      </c>
      <c r="D47" s="58">
        <f t="shared" si="8"/>
        <v>828.3599999999999</v>
      </c>
      <c r="E47" s="58">
        <f t="shared" si="8"/>
        <v>828.3599999999999</v>
      </c>
      <c r="F47" s="58">
        <f t="shared" si="8"/>
        <v>828.3599999999999</v>
      </c>
      <c r="G47" s="58">
        <f t="shared" si="8"/>
        <v>828.3599999999999</v>
      </c>
      <c r="H47" s="58">
        <f t="shared" si="8"/>
        <v>828.3599999999999</v>
      </c>
      <c r="I47" s="58">
        <f t="shared" si="8"/>
        <v>828.3599999999999</v>
      </c>
      <c r="J47" s="58">
        <f t="shared" si="8"/>
        <v>828.3599999999999</v>
      </c>
      <c r="K47" s="58">
        <f t="shared" si="8"/>
        <v>828.3599999999999</v>
      </c>
      <c r="L47" s="58">
        <f t="shared" si="8"/>
        <v>828.3599999999999</v>
      </c>
      <c r="M47" s="58">
        <f t="shared" si="8"/>
        <v>828.3599999999999</v>
      </c>
      <c r="N47" s="58">
        <f t="shared" si="8"/>
        <v>828.3599999999999</v>
      </c>
      <c r="O47" s="58">
        <f t="shared" si="8"/>
        <v>828.3599999999999</v>
      </c>
      <c r="P47" s="58">
        <f t="shared" si="8"/>
        <v>828.3599999999999</v>
      </c>
      <c r="Q47" s="58">
        <f t="shared" si="8"/>
        <v>828.3599999999999</v>
      </c>
      <c r="R47" s="58">
        <f t="shared" si="8"/>
        <v>828.3599999999999</v>
      </c>
      <c r="S47" s="58">
        <f t="shared" si="8"/>
        <v>828.3599999999999</v>
      </c>
      <c r="T47" s="48"/>
      <c r="U47" s="48"/>
    </row>
    <row r="49" spans="1:21" ht="20.100000000000001" customHeight="1">
      <c r="A49" s="1484" t="s">
        <v>101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15"/>
    </row>
    <row r="51" spans="1:21" ht="20.100000000000001" customHeight="1">
      <c r="A51" s="1481" t="s">
        <v>13</v>
      </c>
      <c r="B51" s="1481" t="s">
        <v>70</v>
      </c>
      <c r="C51" s="46" t="s">
        <v>66</v>
      </c>
      <c r="D51" s="46" t="s">
        <v>39</v>
      </c>
      <c r="E51" s="46" t="s">
        <v>39</v>
      </c>
      <c r="F51" s="46" t="s">
        <v>43</v>
      </c>
      <c r="G51" s="46" t="s">
        <v>43</v>
      </c>
      <c r="H51" s="46" t="s">
        <v>42</v>
      </c>
      <c r="I51" s="46" t="s">
        <v>50</v>
      </c>
      <c r="J51" s="46" t="s">
        <v>50</v>
      </c>
      <c r="K51" s="46" t="s">
        <v>44</v>
      </c>
      <c r="L51" s="46" t="s">
        <v>51</v>
      </c>
      <c r="M51" s="46" t="s">
        <v>54</v>
      </c>
      <c r="N51" s="46" t="s">
        <v>45</v>
      </c>
      <c r="O51" s="46" t="s">
        <v>45</v>
      </c>
      <c r="P51" s="46" t="s">
        <v>71</v>
      </c>
      <c r="Q51" s="46" t="s">
        <v>56</v>
      </c>
      <c r="R51" s="46" t="s">
        <v>142</v>
      </c>
      <c r="S51" s="46" t="s">
        <v>148</v>
      </c>
      <c r="T51" s="46" t="s">
        <v>241</v>
      </c>
      <c r="U51" s="46" t="s">
        <v>239</v>
      </c>
    </row>
    <row r="52" spans="1:21" ht="20.100000000000001" customHeight="1">
      <c r="A52" s="1482"/>
      <c r="B52" s="1482"/>
      <c r="C52" s="57" t="s">
        <v>46</v>
      </c>
      <c r="D52" s="57" t="s">
        <v>46</v>
      </c>
      <c r="E52" s="57" t="s">
        <v>40</v>
      </c>
      <c r="F52" s="57" t="s">
        <v>40</v>
      </c>
      <c r="G52" s="57" t="s">
        <v>46</v>
      </c>
      <c r="H52" s="57" t="s">
        <v>46</v>
      </c>
      <c r="I52" s="57" t="s">
        <v>46</v>
      </c>
      <c r="J52" s="46" t="s">
        <v>40</v>
      </c>
      <c r="K52" s="57" t="s">
        <v>46</v>
      </c>
      <c r="L52" s="57" t="s">
        <v>46</v>
      </c>
      <c r="M52" s="57" t="s">
        <v>40</v>
      </c>
      <c r="N52" s="57" t="s">
        <v>46</v>
      </c>
      <c r="O52" s="57" t="s">
        <v>40</v>
      </c>
      <c r="P52" s="57" t="s">
        <v>40</v>
      </c>
      <c r="Q52" s="57" t="s">
        <v>72</v>
      </c>
      <c r="R52" s="46" t="s">
        <v>46</v>
      </c>
      <c r="S52" s="46" t="s">
        <v>40</v>
      </c>
      <c r="T52" s="46" t="s">
        <v>46</v>
      </c>
      <c r="U52" s="46" t="s">
        <v>72</v>
      </c>
    </row>
    <row r="53" spans="1:21" ht="20.100000000000001" customHeight="1">
      <c r="A53" s="1483"/>
      <c r="B53" s="1483"/>
      <c r="C53" s="47" t="s">
        <v>73</v>
      </c>
      <c r="D53" s="47" t="s">
        <v>74</v>
      </c>
      <c r="E53" s="47" t="s">
        <v>75</v>
      </c>
      <c r="F53" s="47" t="s">
        <v>76</v>
      </c>
      <c r="G53" s="47" t="s">
        <v>77</v>
      </c>
      <c r="H53" s="47" t="s">
        <v>78</v>
      </c>
      <c r="I53" s="47" t="s">
        <v>79</v>
      </c>
      <c r="J53" s="47" t="s">
        <v>80</v>
      </c>
      <c r="K53" s="47" t="s">
        <v>81</v>
      </c>
      <c r="L53" s="47" t="s">
        <v>82</v>
      </c>
      <c r="M53" s="47" t="s">
        <v>83</v>
      </c>
      <c r="N53" s="47" t="s">
        <v>84</v>
      </c>
      <c r="O53" s="47" t="s">
        <v>96</v>
      </c>
      <c r="P53" s="47" t="s">
        <v>86</v>
      </c>
      <c r="Q53" s="95" t="s">
        <v>87</v>
      </c>
      <c r="R53" s="47" t="s">
        <v>143</v>
      </c>
      <c r="S53" s="47" t="s">
        <v>149</v>
      </c>
      <c r="T53" s="47" t="s">
        <v>240</v>
      </c>
      <c r="U53" s="47" t="s">
        <v>87</v>
      </c>
    </row>
    <row r="54" spans="1:21" ht="20.100000000000001" customHeight="1">
      <c r="A54" s="48">
        <v>1</v>
      </c>
      <c r="B54" s="48" t="s">
        <v>88</v>
      </c>
      <c r="C54" s="67" t="s">
        <v>102</v>
      </c>
      <c r="D54" s="39" t="s">
        <v>248</v>
      </c>
      <c r="E54" s="39" t="s">
        <v>248</v>
      </c>
      <c r="F54" s="62" t="s">
        <v>103</v>
      </c>
      <c r="G54" s="62" t="s">
        <v>103</v>
      </c>
      <c r="H54" s="68" t="s">
        <v>104</v>
      </c>
      <c r="I54" s="68" t="s">
        <v>229</v>
      </c>
      <c r="J54" s="68" t="s">
        <v>144</v>
      </c>
      <c r="K54" s="68" t="s">
        <v>105</v>
      </c>
      <c r="L54" s="68" t="s">
        <v>106</v>
      </c>
      <c r="M54" s="68" t="s">
        <v>230</v>
      </c>
      <c r="N54" s="68" t="s">
        <v>107</v>
      </c>
      <c r="O54" s="68" t="s">
        <v>108</v>
      </c>
      <c r="P54" s="68" t="s">
        <v>109</v>
      </c>
      <c r="Q54" s="96" t="s">
        <v>110</v>
      </c>
      <c r="R54" s="68" t="s">
        <v>144</v>
      </c>
      <c r="S54" s="68" t="s">
        <v>102</v>
      </c>
      <c r="T54" s="48" t="s">
        <v>231</v>
      </c>
      <c r="U54" s="48" t="s">
        <v>232</v>
      </c>
    </row>
    <row r="55" spans="1:21" ht="20.100000000000001" customHeight="1">
      <c r="A55" s="48">
        <v>2</v>
      </c>
      <c r="B55" s="48" t="s">
        <v>90</v>
      </c>
      <c r="C55" s="69"/>
      <c r="D55" s="69"/>
      <c r="E55" s="69"/>
      <c r="F55" s="69"/>
      <c r="G55" s="69"/>
      <c r="H55" s="68" t="s">
        <v>111</v>
      </c>
      <c r="I55" s="68" t="s">
        <v>112</v>
      </c>
      <c r="J55" s="68" t="s">
        <v>112</v>
      </c>
      <c r="K55" s="68" t="s">
        <v>113</v>
      </c>
      <c r="L55" s="68" t="s">
        <v>113</v>
      </c>
      <c r="M55" s="69"/>
      <c r="N55" s="68" t="s">
        <v>114</v>
      </c>
      <c r="O55" s="68" t="s">
        <v>115</v>
      </c>
      <c r="P55" s="68" t="s">
        <v>116</v>
      </c>
      <c r="Q55" s="96" t="s">
        <v>117</v>
      </c>
      <c r="R55" s="68" t="s">
        <v>112</v>
      </c>
      <c r="S55" s="68"/>
      <c r="T55" s="48" t="s">
        <v>233</v>
      </c>
      <c r="U55" s="48" t="s">
        <v>234</v>
      </c>
    </row>
    <row r="56" spans="1:21" ht="20.100000000000001" customHeight="1">
      <c r="A56" s="48">
        <v>3</v>
      </c>
      <c r="B56" s="48" t="s">
        <v>91</v>
      </c>
      <c r="C56" s="70" t="s">
        <v>118</v>
      </c>
      <c r="D56" s="68" t="s">
        <v>119</v>
      </c>
      <c r="E56" s="68" t="s">
        <v>119</v>
      </c>
      <c r="F56" s="68" t="s">
        <v>120</v>
      </c>
      <c r="G56" s="68" t="s">
        <v>120</v>
      </c>
      <c r="H56" s="69"/>
      <c r="I56" s="69"/>
      <c r="J56" s="69"/>
      <c r="K56" s="69"/>
      <c r="L56" s="69"/>
      <c r="M56" s="68" t="s">
        <v>121</v>
      </c>
      <c r="N56" s="69"/>
      <c r="O56" s="69"/>
      <c r="P56" s="69"/>
      <c r="Q56" s="97"/>
      <c r="R56" s="69"/>
      <c r="S56" s="69" t="s">
        <v>118</v>
      </c>
      <c r="T56" s="48"/>
      <c r="U56" s="48"/>
    </row>
    <row r="57" spans="1:21" ht="20.100000000000001" customHeight="1">
      <c r="A57" s="48">
        <v>4</v>
      </c>
      <c r="B57" s="48" t="s">
        <v>92</v>
      </c>
      <c r="C57" s="71" t="s">
        <v>122</v>
      </c>
      <c r="D57" s="68" t="s">
        <v>235</v>
      </c>
      <c r="E57" s="68" t="s">
        <v>123</v>
      </c>
      <c r="F57" s="68" t="s">
        <v>124</v>
      </c>
      <c r="G57" s="68" t="s">
        <v>125</v>
      </c>
      <c r="H57" s="68" t="s">
        <v>126</v>
      </c>
      <c r="I57" s="68" t="s">
        <v>127</v>
      </c>
      <c r="J57" s="68" t="s">
        <v>145</v>
      </c>
      <c r="K57" s="68" t="s">
        <v>236</v>
      </c>
      <c r="L57" s="68" t="s">
        <v>237</v>
      </c>
      <c r="M57" s="56" t="s">
        <v>238</v>
      </c>
      <c r="N57" s="69"/>
      <c r="O57" s="69"/>
      <c r="P57" s="69"/>
      <c r="Q57" s="97"/>
      <c r="R57" s="100" t="s">
        <v>146</v>
      </c>
      <c r="S57" s="185" t="s">
        <v>264</v>
      </c>
      <c r="T57" s="48"/>
      <c r="U57" s="48"/>
    </row>
    <row r="58" spans="1:21" ht="20.100000000000001" customHeight="1">
      <c r="A58" s="1477">
        <v>6</v>
      </c>
      <c r="B58" s="1479" t="s">
        <v>98</v>
      </c>
      <c r="C58" s="48" t="s">
        <v>128</v>
      </c>
      <c r="D58" s="72" t="s">
        <v>129</v>
      </c>
      <c r="E58" s="72" t="s">
        <v>129</v>
      </c>
      <c r="F58" s="72" t="s">
        <v>130</v>
      </c>
      <c r="G58" s="72" t="s">
        <v>130</v>
      </c>
      <c r="H58" s="72" t="s">
        <v>131</v>
      </c>
      <c r="I58" s="72" t="s">
        <v>132</v>
      </c>
      <c r="J58" s="72" t="str">
        <f>I58</f>
        <v>PSR0D170/171/290/317</v>
      </c>
      <c r="K58" s="73" t="s">
        <v>133</v>
      </c>
      <c r="L58" s="73" t="s">
        <v>134</v>
      </c>
      <c r="M58" s="74" t="s">
        <v>135</v>
      </c>
      <c r="N58" s="74" t="s">
        <v>135</v>
      </c>
      <c r="O58" s="103" t="s">
        <v>136</v>
      </c>
      <c r="P58" s="74" t="s">
        <v>137</v>
      </c>
      <c r="Q58" s="98" t="s">
        <v>147</v>
      </c>
      <c r="R58" s="72" t="s">
        <v>132</v>
      </c>
      <c r="S58" s="72"/>
      <c r="T58" s="48"/>
      <c r="U58" s="48"/>
    </row>
    <row r="59" spans="1:21" ht="20.100000000000001" customHeight="1">
      <c r="A59" s="1478"/>
      <c r="B59" s="1480"/>
      <c r="C59" s="75"/>
      <c r="D59" s="75">
        <v>5513</v>
      </c>
      <c r="E59" s="75">
        <v>5513</v>
      </c>
      <c r="F59" s="75">
        <v>6648</v>
      </c>
      <c r="G59" s="75">
        <v>6648</v>
      </c>
      <c r="H59" s="75">
        <v>5723</v>
      </c>
      <c r="I59" s="75">
        <v>6067</v>
      </c>
      <c r="J59" s="75">
        <v>6067</v>
      </c>
      <c r="K59" s="75">
        <v>6914</v>
      </c>
      <c r="L59" s="75">
        <v>9028</v>
      </c>
      <c r="M59" s="75">
        <v>12884</v>
      </c>
      <c r="N59" s="75">
        <v>12884</v>
      </c>
      <c r="O59" s="75">
        <v>23862</v>
      </c>
      <c r="P59" s="75"/>
      <c r="Q59" s="99">
        <v>5887</v>
      </c>
      <c r="R59" s="75">
        <v>6067</v>
      </c>
      <c r="S59" s="75" t="s">
        <v>249</v>
      </c>
      <c r="T59" s="48"/>
      <c r="U59" s="48"/>
    </row>
    <row r="60" spans="1:21" ht="19.5" customHeight="1">
      <c r="A60" s="48">
        <v>7</v>
      </c>
      <c r="B60" s="48" t="s">
        <v>41</v>
      </c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97"/>
      <c r="R60" s="69"/>
      <c r="S60" s="69"/>
      <c r="T60" s="48"/>
      <c r="U60" s="48"/>
    </row>
    <row r="63" spans="1:21" ht="20.100000000000001" customHeight="1"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</row>
    <row r="64" spans="1:21" ht="20.100000000000001" customHeight="1">
      <c r="D64" s="76"/>
      <c r="E64" s="76"/>
      <c r="F64" s="76"/>
      <c r="G64" s="76"/>
      <c r="H64" s="76"/>
      <c r="I64" s="76"/>
      <c r="J64" s="76"/>
      <c r="L64" s="76"/>
      <c r="M64" s="76"/>
      <c r="N64" s="76"/>
      <c r="O64" s="76"/>
      <c r="P64" s="76"/>
      <c r="Q64" s="76"/>
      <c r="R64" s="76"/>
      <c r="S64" s="76"/>
      <c r="T64" s="76"/>
    </row>
    <row r="65" spans="3:20" ht="20.100000000000001" customHeight="1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</row>
    <row r="66" spans="3:20" ht="20.100000000000001" customHeight="1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</row>
    <row r="67" spans="3:20" ht="20.100000000000001" customHeight="1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</row>
    <row r="68" spans="3:20" ht="20.100000000000001" customHeight="1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</row>
    <row r="69" spans="3:20" ht="20.100000000000001" customHeight="1"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</row>
  </sheetData>
  <mergeCells count="17">
    <mergeCell ref="A15:A17"/>
    <mergeCell ref="B15:B17"/>
    <mergeCell ref="A25:R25"/>
    <mergeCell ref="A37:R37"/>
    <mergeCell ref="A1:R1"/>
    <mergeCell ref="A3:A5"/>
    <mergeCell ref="B3:B5"/>
    <mergeCell ref="A13:R13"/>
    <mergeCell ref="A27:A29"/>
    <mergeCell ref="B27:B29"/>
    <mergeCell ref="A58:A59"/>
    <mergeCell ref="B58:B59"/>
    <mergeCell ref="B39:B41"/>
    <mergeCell ref="A39:A41"/>
    <mergeCell ref="A49:R49"/>
    <mergeCell ref="A51:A53"/>
    <mergeCell ref="B51:B53"/>
  </mergeCells>
  <phoneticPr fontId="0" type="noConversion"/>
  <pageMargins left="0.75" right="0.75" top="1" bottom="1" header="0.5" footer="0.5"/>
  <pageSetup scale="37" orientation="portrait" r:id="rId1"/>
  <headerFooter alignWithMargins="0"/>
  <colBreaks count="1" manualBreakCount="1">
    <brk id="15" max="1048575" man="1"/>
  </colBreaks>
  <ignoredErrors>
    <ignoredError sqref="C43" evalError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"/>
  <sheetViews>
    <sheetView zoomScale="70" zoomScaleNormal="70" workbookViewId="0">
      <selection activeCell="E5" sqref="E5"/>
    </sheetView>
  </sheetViews>
  <sheetFormatPr defaultColWidth="6.85546875" defaultRowHeight="18"/>
  <cols>
    <col min="1" max="1" width="6.5703125" style="684" customWidth="1"/>
    <col min="2" max="2" width="13.85546875" style="684" bestFit="1" customWidth="1"/>
    <col min="3" max="3" width="35.42578125" style="684" customWidth="1"/>
    <col min="4" max="4" width="15" style="684" customWidth="1"/>
    <col min="5" max="5" width="14.85546875" style="684" customWidth="1"/>
    <col min="6" max="6" width="9.140625" style="684" customWidth="1"/>
    <col min="7" max="7" width="10.7109375" style="684" bestFit="1" customWidth="1"/>
    <col min="8" max="9" width="10.85546875" style="684" bestFit="1" customWidth="1"/>
    <col min="10" max="11" width="12.140625" style="684" bestFit="1" customWidth="1"/>
    <col min="12" max="13" width="14.42578125" style="684" bestFit="1" customWidth="1"/>
    <col min="14" max="14" width="12.140625" style="684" bestFit="1" customWidth="1"/>
    <col min="15" max="26" width="11.5703125" style="684" customWidth="1"/>
    <col min="27" max="181" width="6.85546875" style="684"/>
    <col min="182" max="182" width="6.85546875" style="684" customWidth="1"/>
    <col min="183" max="204" width="6.85546875" style="684"/>
    <col min="205" max="205" width="6.5703125" style="684" customWidth="1"/>
    <col min="206" max="206" width="13.85546875" style="684" bestFit="1" customWidth="1"/>
    <col min="207" max="207" width="35.42578125" style="684" customWidth="1"/>
    <col min="208" max="208" width="18.7109375" style="684" bestFit="1" customWidth="1"/>
    <col min="209" max="209" width="19" style="684" bestFit="1" customWidth="1"/>
    <col min="210" max="211" width="7.28515625" style="684" bestFit="1" customWidth="1"/>
    <col min="212" max="215" width="10.85546875" style="684" bestFit="1" customWidth="1"/>
    <col min="216" max="216" width="12.140625" style="684" bestFit="1" customWidth="1"/>
    <col min="217" max="217" width="10.85546875" style="684" bestFit="1" customWidth="1"/>
    <col min="218" max="218" width="12.140625" style="684" bestFit="1" customWidth="1"/>
    <col min="219" max="219" width="10.85546875" style="684" bestFit="1" customWidth="1"/>
    <col min="220" max="220" width="12.140625" style="684" bestFit="1" customWidth="1"/>
    <col min="221" max="221" width="10.85546875" style="684" bestFit="1" customWidth="1"/>
    <col min="222" max="222" width="14.42578125" style="684" bestFit="1" customWidth="1"/>
    <col min="223" max="225" width="10.85546875" style="684" bestFit="1" customWidth="1"/>
    <col min="226" max="226" width="12.140625" style="684" bestFit="1" customWidth="1"/>
    <col min="227" max="227" width="10.85546875" style="684" bestFit="1" customWidth="1"/>
    <col min="228" max="228" width="12.140625" style="684" bestFit="1" customWidth="1"/>
    <col min="229" max="229" width="10.85546875" style="684" bestFit="1" customWidth="1"/>
    <col min="230" max="230" width="12.140625" style="684" bestFit="1" customWidth="1"/>
    <col min="231" max="231" width="10.85546875" style="684" bestFit="1" customWidth="1"/>
    <col min="232" max="232" width="12.140625" style="684" bestFit="1" customWidth="1"/>
    <col min="233" max="233" width="10.85546875" style="684" bestFit="1" customWidth="1"/>
    <col min="234" max="234" width="14.42578125" style="684" bestFit="1" customWidth="1"/>
    <col min="235" max="239" width="10.85546875" style="684" bestFit="1" customWidth="1"/>
    <col min="240" max="240" width="12.140625" style="684" bestFit="1" customWidth="1"/>
    <col min="241" max="241" width="10.85546875" style="684" bestFit="1" customWidth="1"/>
    <col min="242" max="242" width="12.140625" style="684" bestFit="1" customWidth="1"/>
    <col min="243" max="243" width="10.85546875" style="684" bestFit="1" customWidth="1"/>
    <col min="244" max="244" width="12.140625" style="684" bestFit="1" customWidth="1"/>
    <col min="245" max="245" width="10.85546875" style="684" bestFit="1" customWidth="1"/>
    <col min="246" max="246" width="14.42578125" style="684" bestFit="1" customWidth="1"/>
    <col min="247" max="249" width="10.85546875" style="684" bestFit="1" customWidth="1"/>
    <col min="250" max="250" width="12.140625" style="684" bestFit="1" customWidth="1"/>
    <col min="251" max="251" width="10.85546875" style="684" bestFit="1" customWidth="1"/>
    <col min="252" max="252" width="12.140625" style="684" bestFit="1" customWidth="1"/>
    <col min="253" max="255" width="10.85546875" style="684" bestFit="1" customWidth="1"/>
    <col min="256" max="256" width="12.140625" style="684" bestFit="1" customWidth="1"/>
    <col min="257" max="257" width="10.85546875" style="684" bestFit="1" customWidth="1"/>
    <col min="258" max="258" width="14.42578125" style="684" bestFit="1" customWidth="1"/>
    <col min="259" max="259" width="10.85546875" style="684" bestFit="1" customWidth="1"/>
    <col min="260" max="260" width="12.140625" style="684" bestFit="1" customWidth="1"/>
    <col min="261" max="263" width="10.85546875" style="684" bestFit="1" customWidth="1"/>
    <col min="264" max="264" width="12.140625" style="684" bestFit="1" customWidth="1"/>
    <col min="265" max="265" width="10.85546875" style="684" bestFit="1" customWidth="1"/>
    <col min="266" max="266" width="12.140625" style="684" bestFit="1" customWidth="1"/>
    <col min="267" max="267" width="10.85546875" style="684" bestFit="1" customWidth="1"/>
    <col min="268" max="268" width="12.140625" style="684" bestFit="1" customWidth="1"/>
    <col min="269" max="269" width="10.85546875" style="684" bestFit="1" customWidth="1"/>
    <col min="270" max="270" width="14.42578125" style="684" bestFit="1" customWidth="1"/>
    <col min="271" max="437" width="6.85546875" style="684"/>
    <col min="438" max="438" width="6.85546875" style="684" customWidth="1"/>
    <col min="439" max="460" width="6.85546875" style="684"/>
    <col min="461" max="461" width="6.5703125" style="684" customWidth="1"/>
    <col min="462" max="462" width="13.85546875" style="684" bestFit="1" customWidth="1"/>
    <col min="463" max="463" width="35.42578125" style="684" customWidth="1"/>
    <col min="464" max="464" width="18.7109375" style="684" bestFit="1" customWidth="1"/>
    <col min="465" max="465" width="19" style="684" bestFit="1" customWidth="1"/>
    <col min="466" max="467" width="7.28515625" style="684" bestFit="1" customWidth="1"/>
    <col min="468" max="471" width="10.85546875" style="684" bestFit="1" customWidth="1"/>
    <col min="472" max="472" width="12.140625" style="684" bestFit="1" customWidth="1"/>
    <col min="473" max="473" width="10.85546875" style="684" bestFit="1" customWidth="1"/>
    <col min="474" max="474" width="12.140625" style="684" bestFit="1" customWidth="1"/>
    <col min="475" max="475" width="10.85546875" style="684" bestFit="1" customWidth="1"/>
    <col min="476" max="476" width="12.140625" style="684" bestFit="1" customWidth="1"/>
    <col min="477" max="477" width="10.85546875" style="684" bestFit="1" customWidth="1"/>
    <col min="478" max="478" width="14.42578125" style="684" bestFit="1" customWidth="1"/>
    <col min="479" max="481" width="10.85546875" style="684" bestFit="1" customWidth="1"/>
    <col min="482" max="482" width="12.140625" style="684" bestFit="1" customWidth="1"/>
    <col min="483" max="483" width="10.85546875" style="684" bestFit="1" customWidth="1"/>
    <col min="484" max="484" width="12.140625" style="684" bestFit="1" customWidth="1"/>
    <col min="485" max="485" width="10.85546875" style="684" bestFit="1" customWidth="1"/>
    <col min="486" max="486" width="12.140625" style="684" bestFit="1" customWidth="1"/>
    <col min="487" max="487" width="10.85546875" style="684" bestFit="1" customWidth="1"/>
    <col min="488" max="488" width="12.140625" style="684" bestFit="1" customWidth="1"/>
    <col min="489" max="489" width="10.85546875" style="684" bestFit="1" customWidth="1"/>
    <col min="490" max="490" width="14.42578125" style="684" bestFit="1" customWidth="1"/>
    <col min="491" max="495" width="10.85546875" style="684" bestFit="1" customWidth="1"/>
    <col min="496" max="496" width="12.140625" style="684" bestFit="1" customWidth="1"/>
    <col min="497" max="497" width="10.85546875" style="684" bestFit="1" customWidth="1"/>
    <col min="498" max="498" width="12.140625" style="684" bestFit="1" customWidth="1"/>
    <col min="499" max="499" width="10.85546875" style="684" bestFit="1" customWidth="1"/>
    <col min="500" max="500" width="12.140625" style="684" bestFit="1" customWidth="1"/>
    <col min="501" max="501" width="10.85546875" style="684" bestFit="1" customWidth="1"/>
    <col min="502" max="502" width="14.42578125" style="684" bestFit="1" customWidth="1"/>
    <col min="503" max="505" width="10.85546875" style="684" bestFit="1" customWidth="1"/>
    <col min="506" max="506" width="12.140625" style="684" bestFit="1" customWidth="1"/>
    <col min="507" max="507" width="10.85546875" style="684" bestFit="1" customWidth="1"/>
    <col min="508" max="508" width="12.140625" style="684" bestFit="1" customWidth="1"/>
    <col min="509" max="511" width="10.85546875" style="684" bestFit="1" customWidth="1"/>
    <col min="512" max="512" width="12.140625" style="684" bestFit="1" customWidth="1"/>
    <col min="513" max="513" width="10.85546875" style="684" bestFit="1" customWidth="1"/>
    <col min="514" max="514" width="14.42578125" style="684" bestFit="1" customWidth="1"/>
    <col min="515" max="515" width="10.85546875" style="684" bestFit="1" customWidth="1"/>
    <col min="516" max="516" width="12.140625" style="684" bestFit="1" customWidth="1"/>
    <col min="517" max="519" width="10.85546875" style="684" bestFit="1" customWidth="1"/>
    <col min="520" max="520" width="12.140625" style="684" bestFit="1" customWidth="1"/>
    <col min="521" max="521" width="10.85546875" style="684" bestFit="1" customWidth="1"/>
    <col min="522" max="522" width="12.140625" style="684" bestFit="1" customWidth="1"/>
    <col min="523" max="523" width="10.85546875" style="684" bestFit="1" customWidth="1"/>
    <col min="524" max="524" width="12.140625" style="684" bestFit="1" customWidth="1"/>
    <col min="525" max="525" width="10.85546875" style="684" bestFit="1" customWidth="1"/>
    <col min="526" max="526" width="14.42578125" style="684" bestFit="1" customWidth="1"/>
    <col min="527" max="693" width="6.85546875" style="684"/>
    <col min="694" max="694" width="6.85546875" style="684" customWidth="1"/>
    <col min="695" max="716" width="6.85546875" style="684"/>
    <col min="717" max="717" width="6.5703125" style="684" customWidth="1"/>
    <col min="718" max="718" width="13.85546875" style="684" bestFit="1" customWidth="1"/>
    <col min="719" max="719" width="35.42578125" style="684" customWidth="1"/>
    <col min="720" max="720" width="18.7109375" style="684" bestFit="1" customWidth="1"/>
    <col min="721" max="721" width="19" style="684" bestFit="1" customWidth="1"/>
    <col min="722" max="723" width="7.28515625" style="684" bestFit="1" customWidth="1"/>
    <col min="724" max="727" width="10.85546875" style="684" bestFit="1" customWidth="1"/>
    <col min="728" max="728" width="12.140625" style="684" bestFit="1" customWidth="1"/>
    <col min="729" max="729" width="10.85546875" style="684" bestFit="1" customWidth="1"/>
    <col min="730" max="730" width="12.140625" style="684" bestFit="1" customWidth="1"/>
    <col min="731" max="731" width="10.85546875" style="684" bestFit="1" customWidth="1"/>
    <col min="732" max="732" width="12.140625" style="684" bestFit="1" customWidth="1"/>
    <col min="733" max="733" width="10.85546875" style="684" bestFit="1" customWidth="1"/>
    <col min="734" max="734" width="14.42578125" style="684" bestFit="1" customWidth="1"/>
    <col min="735" max="737" width="10.85546875" style="684" bestFit="1" customWidth="1"/>
    <col min="738" max="738" width="12.140625" style="684" bestFit="1" customWidth="1"/>
    <col min="739" max="739" width="10.85546875" style="684" bestFit="1" customWidth="1"/>
    <col min="740" max="740" width="12.140625" style="684" bestFit="1" customWidth="1"/>
    <col min="741" max="741" width="10.85546875" style="684" bestFit="1" customWidth="1"/>
    <col min="742" max="742" width="12.140625" style="684" bestFit="1" customWidth="1"/>
    <col min="743" max="743" width="10.85546875" style="684" bestFit="1" customWidth="1"/>
    <col min="744" max="744" width="12.140625" style="684" bestFit="1" customWidth="1"/>
    <col min="745" max="745" width="10.85546875" style="684" bestFit="1" customWidth="1"/>
    <col min="746" max="746" width="14.42578125" style="684" bestFit="1" customWidth="1"/>
    <col min="747" max="751" width="10.85546875" style="684" bestFit="1" customWidth="1"/>
    <col min="752" max="752" width="12.140625" style="684" bestFit="1" customWidth="1"/>
    <col min="753" max="753" width="10.85546875" style="684" bestFit="1" customWidth="1"/>
    <col min="754" max="754" width="12.140625" style="684" bestFit="1" customWidth="1"/>
    <col min="755" max="755" width="10.85546875" style="684" bestFit="1" customWidth="1"/>
    <col min="756" max="756" width="12.140625" style="684" bestFit="1" customWidth="1"/>
    <col min="757" max="757" width="10.85546875" style="684" bestFit="1" customWidth="1"/>
    <col min="758" max="758" width="14.42578125" style="684" bestFit="1" customWidth="1"/>
    <col min="759" max="761" width="10.85546875" style="684" bestFit="1" customWidth="1"/>
    <col min="762" max="762" width="12.140625" style="684" bestFit="1" customWidth="1"/>
    <col min="763" max="763" width="10.85546875" style="684" bestFit="1" customWidth="1"/>
    <col min="764" max="764" width="12.140625" style="684" bestFit="1" customWidth="1"/>
    <col min="765" max="767" width="10.85546875" style="684" bestFit="1" customWidth="1"/>
    <col min="768" max="768" width="12.140625" style="684" bestFit="1" customWidth="1"/>
    <col min="769" max="769" width="10.85546875" style="684" bestFit="1" customWidth="1"/>
    <col min="770" max="770" width="14.42578125" style="684" bestFit="1" customWidth="1"/>
    <col min="771" max="771" width="10.85546875" style="684" bestFit="1" customWidth="1"/>
    <col min="772" max="772" width="12.140625" style="684" bestFit="1" customWidth="1"/>
    <col min="773" max="775" width="10.85546875" style="684" bestFit="1" customWidth="1"/>
    <col min="776" max="776" width="12.140625" style="684" bestFit="1" customWidth="1"/>
    <col min="777" max="777" width="10.85546875" style="684" bestFit="1" customWidth="1"/>
    <col min="778" max="778" width="12.140625" style="684" bestFit="1" customWidth="1"/>
    <col min="779" max="779" width="10.85546875" style="684" bestFit="1" customWidth="1"/>
    <col min="780" max="780" width="12.140625" style="684" bestFit="1" customWidth="1"/>
    <col min="781" max="781" width="10.85546875" style="684" bestFit="1" customWidth="1"/>
    <col min="782" max="782" width="14.42578125" style="684" bestFit="1" customWidth="1"/>
    <col min="783" max="949" width="6.85546875" style="684"/>
    <col min="950" max="950" width="6.85546875" style="684" customWidth="1"/>
    <col min="951" max="972" width="6.85546875" style="684"/>
    <col min="973" max="973" width="6.5703125" style="684" customWidth="1"/>
    <col min="974" max="974" width="13.85546875" style="684" bestFit="1" customWidth="1"/>
    <col min="975" max="975" width="35.42578125" style="684" customWidth="1"/>
    <col min="976" max="976" width="18.7109375" style="684" bestFit="1" customWidth="1"/>
    <col min="977" max="977" width="19" style="684" bestFit="1" customWidth="1"/>
    <col min="978" max="979" width="7.28515625" style="684" bestFit="1" customWidth="1"/>
    <col min="980" max="983" width="10.85546875" style="684" bestFit="1" customWidth="1"/>
    <col min="984" max="984" width="12.140625" style="684" bestFit="1" customWidth="1"/>
    <col min="985" max="985" width="10.85546875" style="684" bestFit="1" customWidth="1"/>
    <col min="986" max="986" width="12.140625" style="684" bestFit="1" customWidth="1"/>
    <col min="987" max="987" width="10.85546875" style="684" bestFit="1" customWidth="1"/>
    <col min="988" max="988" width="12.140625" style="684" bestFit="1" customWidth="1"/>
    <col min="989" max="989" width="10.85546875" style="684" bestFit="1" customWidth="1"/>
    <col min="990" max="990" width="14.42578125" style="684" bestFit="1" customWidth="1"/>
    <col min="991" max="993" width="10.85546875" style="684" bestFit="1" customWidth="1"/>
    <col min="994" max="994" width="12.140625" style="684" bestFit="1" customWidth="1"/>
    <col min="995" max="995" width="10.85546875" style="684" bestFit="1" customWidth="1"/>
    <col min="996" max="996" width="12.140625" style="684" bestFit="1" customWidth="1"/>
    <col min="997" max="997" width="10.85546875" style="684" bestFit="1" customWidth="1"/>
    <col min="998" max="998" width="12.140625" style="684" bestFit="1" customWidth="1"/>
    <col min="999" max="999" width="10.85546875" style="684" bestFit="1" customWidth="1"/>
    <col min="1000" max="1000" width="12.140625" style="684" bestFit="1" customWidth="1"/>
    <col min="1001" max="1001" width="10.85546875" style="684" bestFit="1" customWidth="1"/>
    <col min="1002" max="1002" width="14.42578125" style="684" bestFit="1" customWidth="1"/>
    <col min="1003" max="1007" width="10.85546875" style="684" bestFit="1" customWidth="1"/>
    <col min="1008" max="1008" width="12.140625" style="684" bestFit="1" customWidth="1"/>
    <col min="1009" max="1009" width="10.85546875" style="684" bestFit="1" customWidth="1"/>
    <col min="1010" max="1010" width="12.140625" style="684" bestFit="1" customWidth="1"/>
    <col min="1011" max="1011" width="10.85546875" style="684" bestFit="1" customWidth="1"/>
    <col min="1012" max="1012" width="12.140625" style="684" bestFit="1" customWidth="1"/>
    <col min="1013" max="1013" width="10.85546875" style="684" bestFit="1" customWidth="1"/>
    <col min="1014" max="1014" width="14.42578125" style="684" bestFit="1" customWidth="1"/>
    <col min="1015" max="1017" width="10.85546875" style="684" bestFit="1" customWidth="1"/>
    <col min="1018" max="1018" width="12.140625" style="684" bestFit="1" customWidth="1"/>
    <col min="1019" max="1019" width="10.85546875" style="684" bestFit="1" customWidth="1"/>
    <col min="1020" max="1020" width="12.140625" style="684" bestFit="1" customWidth="1"/>
    <col min="1021" max="1023" width="10.85546875" style="684" bestFit="1" customWidth="1"/>
    <col min="1024" max="1024" width="12.140625" style="684" bestFit="1" customWidth="1"/>
    <col min="1025" max="1025" width="10.85546875" style="684" bestFit="1" customWidth="1"/>
    <col min="1026" max="1026" width="14.42578125" style="684" bestFit="1" customWidth="1"/>
    <col min="1027" max="1027" width="10.85546875" style="684" bestFit="1" customWidth="1"/>
    <col min="1028" max="1028" width="12.140625" style="684" bestFit="1" customWidth="1"/>
    <col min="1029" max="1031" width="10.85546875" style="684" bestFit="1" customWidth="1"/>
    <col min="1032" max="1032" width="12.140625" style="684" bestFit="1" customWidth="1"/>
    <col min="1033" max="1033" width="10.85546875" style="684" bestFit="1" customWidth="1"/>
    <col min="1034" max="1034" width="12.140625" style="684" bestFit="1" customWidth="1"/>
    <col min="1035" max="1035" width="10.85546875" style="684" bestFit="1" customWidth="1"/>
    <col min="1036" max="1036" width="12.140625" style="684" bestFit="1" customWidth="1"/>
    <col min="1037" max="1037" width="10.85546875" style="684" bestFit="1" customWidth="1"/>
    <col min="1038" max="1038" width="14.42578125" style="684" bestFit="1" customWidth="1"/>
    <col min="1039" max="1205" width="6.85546875" style="684"/>
    <col min="1206" max="1206" width="6.85546875" style="684" customWidth="1"/>
    <col min="1207" max="1228" width="6.85546875" style="684"/>
    <col min="1229" max="1229" width="6.5703125" style="684" customWidth="1"/>
    <col min="1230" max="1230" width="13.85546875" style="684" bestFit="1" customWidth="1"/>
    <col min="1231" max="1231" width="35.42578125" style="684" customWidth="1"/>
    <col min="1232" max="1232" width="18.7109375" style="684" bestFit="1" customWidth="1"/>
    <col min="1233" max="1233" width="19" style="684" bestFit="1" customWidth="1"/>
    <col min="1234" max="1235" width="7.28515625" style="684" bestFit="1" customWidth="1"/>
    <col min="1236" max="1239" width="10.85546875" style="684" bestFit="1" customWidth="1"/>
    <col min="1240" max="1240" width="12.140625" style="684" bestFit="1" customWidth="1"/>
    <col min="1241" max="1241" width="10.85546875" style="684" bestFit="1" customWidth="1"/>
    <col min="1242" max="1242" width="12.140625" style="684" bestFit="1" customWidth="1"/>
    <col min="1243" max="1243" width="10.85546875" style="684" bestFit="1" customWidth="1"/>
    <col min="1244" max="1244" width="12.140625" style="684" bestFit="1" customWidth="1"/>
    <col min="1245" max="1245" width="10.85546875" style="684" bestFit="1" customWidth="1"/>
    <col min="1246" max="1246" width="14.42578125" style="684" bestFit="1" customWidth="1"/>
    <col min="1247" max="1249" width="10.85546875" style="684" bestFit="1" customWidth="1"/>
    <col min="1250" max="1250" width="12.140625" style="684" bestFit="1" customWidth="1"/>
    <col min="1251" max="1251" width="10.85546875" style="684" bestFit="1" customWidth="1"/>
    <col min="1252" max="1252" width="12.140625" style="684" bestFit="1" customWidth="1"/>
    <col min="1253" max="1253" width="10.85546875" style="684" bestFit="1" customWidth="1"/>
    <col min="1254" max="1254" width="12.140625" style="684" bestFit="1" customWidth="1"/>
    <col min="1255" max="1255" width="10.85546875" style="684" bestFit="1" customWidth="1"/>
    <col min="1256" max="1256" width="12.140625" style="684" bestFit="1" customWidth="1"/>
    <col min="1257" max="1257" width="10.85546875" style="684" bestFit="1" customWidth="1"/>
    <col min="1258" max="1258" width="14.42578125" style="684" bestFit="1" customWidth="1"/>
    <col min="1259" max="1263" width="10.85546875" style="684" bestFit="1" customWidth="1"/>
    <col min="1264" max="1264" width="12.140625" style="684" bestFit="1" customWidth="1"/>
    <col min="1265" max="1265" width="10.85546875" style="684" bestFit="1" customWidth="1"/>
    <col min="1266" max="1266" width="12.140625" style="684" bestFit="1" customWidth="1"/>
    <col min="1267" max="1267" width="10.85546875" style="684" bestFit="1" customWidth="1"/>
    <col min="1268" max="1268" width="12.140625" style="684" bestFit="1" customWidth="1"/>
    <col min="1269" max="1269" width="10.85546875" style="684" bestFit="1" customWidth="1"/>
    <col min="1270" max="1270" width="14.42578125" style="684" bestFit="1" customWidth="1"/>
    <col min="1271" max="1273" width="10.85546875" style="684" bestFit="1" customWidth="1"/>
    <col min="1274" max="1274" width="12.140625" style="684" bestFit="1" customWidth="1"/>
    <col min="1275" max="1275" width="10.85546875" style="684" bestFit="1" customWidth="1"/>
    <col min="1276" max="1276" width="12.140625" style="684" bestFit="1" customWidth="1"/>
    <col min="1277" max="1279" width="10.85546875" style="684" bestFit="1" customWidth="1"/>
    <col min="1280" max="1280" width="12.140625" style="684" bestFit="1" customWidth="1"/>
    <col min="1281" max="1281" width="10.85546875" style="684" bestFit="1" customWidth="1"/>
    <col min="1282" max="1282" width="14.42578125" style="684" bestFit="1" customWidth="1"/>
    <col min="1283" max="1283" width="10.85546875" style="684" bestFit="1" customWidth="1"/>
    <col min="1284" max="1284" width="12.140625" style="684" bestFit="1" customWidth="1"/>
    <col min="1285" max="1287" width="10.85546875" style="684" bestFit="1" customWidth="1"/>
    <col min="1288" max="1288" width="12.140625" style="684" bestFit="1" customWidth="1"/>
    <col min="1289" max="1289" width="10.85546875" style="684" bestFit="1" customWidth="1"/>
    <col min="1290" max="1290" width="12.140625" style="684" bestFit="1" customWidth="1"/>
    <col min="1291" max="1291" width="10.85546875" style="684" bestFit="1" customWidth="1"/>
    <col min="1292" max="1292" width="12.140625" style="684" bestFit="1" customWidth="1"/>
    <col min="1293" max="1293" width="10.85546875" style="684" bestFit="1" customWidth="1"/>
    <col min="1294" max="1294" width="14.42578125" style="684" bestFit="1" customWidth="1"/>
    <col min="1295" max="1461" width="6.85546875" style="684"/>
    <col min="1462" max="1462" width="6.85546875" style="684" customWidth="1"/>
    <col min="1463" max="1484" width="6.85546875" style="684"/>
    <col min="1485" max="1485" width="6.5703125" style="684" customWidth="1"/>
    <col min="1486" max="1486" width="13.85546875" style="684" bestFit="1" customWidth="1"/>
    <col min="1487" max="1487" width="35.42578125" style="684" customWidth="1"/>
    <col min="1488" max="1488" width="18.7109375" style="684" bestFit="1" customWidth="1"/>
    <col min="1489" max="1489" width="19" style="684" bestFit="1" customWidth="1"/>
    <col min="1490" max="1491" width="7.28515625" style="684" bestFit="1" customWidth="1"/>
    <col min="1492" max="1495" width="10.85546875" style="684" bestFit="1" customWidth="1"/>
    <col min="1496" max="1496" width="12.140625" style="684" bestFit="1" customWidth="1"/>
    <col min="1497" max="1497" width="10.85546875" style="684" bestFit="1" customWidth="1"/>
    <col min="1498" max="1498" width="12.140625" style="684" bestFit="1" customWidth="1"/>
    <col min="1499" max="1499" width="10.85546875" style="684" bestFit="1" customWidth="1"/>
    <col min="1500" max="1500" width="12.140625" style="684" bestFit="1" customWidth="1"/>
    <col min="1501" max="1501" width="10.85546875" style="684" bestFit="1" customWidth="1"/>
    <col min="1502" max="1502" width="14.42578125" style="684" bestFit="1" customWidth="1"/>
    <col min="1503" max="1505" width="10.85546875" style="684" bestFit="1" customWidth="1"/>
    <col min="1506" max="1506" width="12.140625" style="684" bestFit="1" customWidth="1"/>
    <col min="1507" max="1507" width="10.85546875" style="684" bestFit="1" customWidth="1"/>
    <col min="1508" max="1508" width="12.140625" style="684" bestFit="1" customWidth="1"/>
    <col min="1509" max="1509" width="10.85546875" style="684" bestFit="1" customWidth="1"/>
    <col min="1510" max="1510" width="12.140625" style="684" bestFit="1" customWidth="1"/>
    <col min="1511" max="1511" width="10.85546875" style="684" bestFit="1" customWidth="1"/>
    <col min="1512" max="1512" width="12.140625" style="684" bestFit="1" customWidth="1"/>
    <col min="1513" max="1513" width="10.85546875" style="684" bestFit="1" customWidth="1"/>
    <col min="1514" max="1514" width="14.42578125" style="684" bestFit="1" customWidth="1"/>
    <col min="1515" max="1519" width="10.85546875" style="684" bestFit="1" customWidth="1"/>
    <col min="1520" max="1520" width="12.140625" style="684" bestFit="1" customWidth="1"/>
    <col min="1521" max="1521" width="10.85546875" style="684" bestFit="1" customWidth="1"/>
    <col min="1522" max="1522" width="12.140625" style="684" bestFit="1" customWidth="1"/>
    <col min="1523" max="1523" width="10.85546875" style="684" bestFit="1" customWidth="1"/>
    <col min="1524" max="1524" width="12.140625" style="684" bestFit="1" customWidth="1"/>
    <col min="1525" max="1525" width="10.85546875" style="684" bestFit="1" customWidth="1"/>
    <col min="1526" max="1526" width="14.42578125" style="684" bestFit="1" customWidth="1"/>
    <col min="1527" max="1529" width="10.85546875" style="684" bestFit="1" customWidth="1"/>
    <col min="1530" max="1530" width="12.140625" style="684" bestFit="1" customWidth="1"/>
    <col min="1531" max="1531" width="10.85546875" style="684" bestFit="1" customWidth="1"/>
    <col min="1532" max="1532" width="12.140625" style="684" bestFit="1" customWidth="1"/>
    <col min="1533" max="1535" width="10.85546875" style="684" bestFit="1" customWidth="1"/>
    <col min="1536" max="1536" width="12.140625" style="684" bestFit="1" customWidth="1"/>
    <col min="1537" max="1537" width="10.85546875" style="684" bestFit="1" customWidth="1"/>
    <col min="1538" max="1538" width="14.42578125" style="684" bestFit="1" customWidth="1"/>
    <col min="1539" max="1539" width="10.85546875" style="684" bestFit="1" customWidth="1"/>
    <col min="1540" max="1540" width="12.140625" style="684" bestFit="1" customWidth="1"/>
    <col min="1541" max="1543" width="10.85546875" style="684" bestFit="1" customWidth="1"/>
    <col min="1544" max="1544" width="12.140625" style="684" bestFit="1" customWidth="1"/>
    <col min="1545" max="1545" width="10.85546875" style="684" bestFit="1" customWidth="1"/>
    <col min="1546" max="1546" width="12.140625" style="684" bestFit="1" customWidth="1"/>
    <col min="1547" max="1547" width="10.85546875" style="684" bestFit="1" customWidth="1"/>
    <col min="1548" max="1548" width="12.140625" style="684" bestFit="1" customWidth="1"/>
    <col min="1549" max="1549" width="10.85546875" style="684" bestFit="1" customWidth="1"/>
    <col min="1550" max="1550" width="14.42578125" style="684" bestFit="1" customWidth="1"/>
    <col min="1551" max="1717" width="6.85546875" style="684"/>
    <col min="1718" max="1718" width="6.85546875" style="684" customWidth="1"/>
    <col min="1719" max="1740" width="6.85546875" style="684"/>
    <col min="1741" max="1741" width="6.5703125" style="684" customWidth="1"/>
    <col min="1742" max="1742" width="13.85546875" style="684" bestFit="1" customWidth="1"/>
    <col min="1743" max="1743" width="35.42578125" style="684" customWidth="1"/>
    <col min="1744" max="1744" width="18.7109375" style="684" bestFit="1" customWidth="1"/>
    <col min="1745" max="1745" width="19" style="684" bestFit="1" customWidth="1"/>
    <col min="1746" max="1747" width="7.28515625" style="684" bestFit="1" customWidth="1"/>
    <col min="1748" max="1751" width="10.85546875" style="684" bestFit="1" customWidth="1"/>
    <col min="1752" max="1752" width="12.140625" style="684" bestFit="1" customWidth="1"/>
    <col min="1753" max="1753" width="10.85546875" style="684" bestFit="1" customWidth="1"/>
    <col min="1754" max="1754" width="12.140625" style="684" bestFit="1" customWidth="1"/>
    <col min="1755" max="1755" width="10.85546875" style="684" bestFit="1" customWidth="1"/>
    <col min="1756" max="1756" width="12.140625" style="684" bestFit="1" customWidth="1"/>
    <col min="1757" max="1757" width="10.85546875" style="684" bestFit="1" customWidth="1"/>
    <col min="1758" max="1758" width="14.42578125" style="684" bestFit="1" customWidth="1"/>
    <col min="1759" max="1761" width="10.85546875" style="684" bestFit="1" customWidth="1"/>
    <col min="1762" max="1762" width="12.140625" style="684" bestFit="1" customWidth="1"/>
    <col min="1763" max="1763" width="10.85546875" style="684" bestFit="1" customWidth="1"/>
    <col min="1764" max="1764" width="12.140625" style="684" bestFit="1" customWidth="1"/>
    <col min="1765" max="1765" width="10.85546875" style="684" bestFit="1" customWidth="1"/>
    <col min="1766" max="1766" width="12.140625" style="684" bestFit="1" customWidth="1"/>
    <col min="1767" max="1767" width="10.85546875" style="684" bestFit="1" customWidth="1"/>
    <col min="1768" max="1768" width="12.140625" style="684" bestFit="1" customWidth="1"/>
    <col min="1769" max="1769" width="10.85546875" style="684" bestFit="1" customWidth="1"/>
    <col min="1770" max="1770" width="14.42578125" style="684" bestFit="1" customWidth="1"/>
    <col min="1771" max="1775" width="10.85546875" style="684" bestFit="1" customWidth="1"/>
    <col min="1776" max="1776" width="12.140625" style="684" bestFit="1" customWidth="1"/>
    <col min="1777" max="1777" width="10.85546875" style="684" bestFit="1" customWidth="1"/>
    <col min="1778" max="1778" width="12.140625" style="684" bestFit="1" customWidth="1"/>
    <col min="1779" max="1779" width="10.85546875" style="684" bestFit="1" customWidth="1"/>
    <col min="1780" max="1780" width="12.140625" style="684" bestFit="1" customWidth="1"/>
    <col min="1781" max="1781" width="10.85546875" style="684" bestFit="1" customWidth="1"/>
    <col min="1782" max="1782" width="14.42578125" style="684" bestFit="1" customWidth="1"/>
    <col min="1783" max="1785" width="10.85546875" style="684" bestFit="1" customWidth="1"/>
    <col min="1786" max="1786" width="12.140625" style="684" bestFit="1" customWidth="1"/>
    <col min="1787" max="1787" width="10.85546875" style="684" bestFit="1" customWidth="1"/>
    <col min="1788" max="1788" width="12.140625" style="684" bestFit="1" customWidth="1"/>
    <col min="1789" max="1791" width="10.85546875" style="684" bestFit="1" customWidth="1"/>
    <col min="1792" max="1792" width="12.140625" style="684" bestFit="1" customWidth="1"/>
    <col min="1793" max="1793" width="10.85546875" style="684" bestFit="1" customWidth="1"/>
    <col min="1794" max="1794" width="14.42578125" style="684" bestFit="1" customWidth="1"/>
    <col min="1795" max="1795" width="10.85546875" style="684" bestFit="1" customWidth="1"/>
    <col min="1796" max="1796" width="12.140625" style="684" bestFit="1" customWidth="1"/>
    <col min="1797" max="1799" width="10.85546875" style="684" bestFit="1" customWidth="1"/>
    <col min="1800" max="1800" width="12.140625" style="684" bestFit="1" customWidth="1"/>
    <col min="1801" max="1801" width="10.85546875" style="684" bestFit="1" customWidth="1"/>
    <col min="1802" max="1802" width="12.140625" style="684" bestFit="1" customWidth="1"/>
    <col min="1803" max="1803" width="10.85546875" style="684" bestFit="1" customWidth="1"/>
    <col min="1804" max="1804" width="12.140625" style="684" bestFit="1" customWidth="1"/>
    <col min="1805" max="1805" width="10.85546875" style="684" bestFit="1" customWidth="1"/>
    <col min="1806" max="1806" width="14.42578125" style="684" bestFit="1" customWidth="1"/>
    <col min="1807" max="1973" width="6.85546875" style="684"/>
    <col min="1974" max="1974" width="6.85546875" style="684" customWidth="1"/>
    <col min="1975" max="1996" width="6.85546875" style="684"/>
    <col min="1997" max="1997" width="6.5703125" style="684" customWidth="1"/>
    <col min="1998" max="1998" width="13.85546875" style="684" bestFit="1" customWidth="1"/>
    <col min="1999" max="1999" width="35.42578125" style="684" customWidth="1"/>
    <col min="2000" max="2000" width="18.7109375" style="684" bestFit="1" customWidth="1"/>
    <col min="2001" max="2001" width="19" style="684" bestFit="1" customWidth="1"/>
    <col min="2002" max="2003" width="7.28515625" style="684" bestFit="1" customWidth="1"/>
    <col min="2004" max="2007" width="10.85546875" style="684" bestFit="1" customWidth="1"/>
    <col min="2008" max="2008" width="12.140625" style="684" bestFit="1" customWidth="1"/>
    <col min="2009" max="2009" width="10.85546875" style="684" bestFit="1" customWidth="1"/>
    <col min="2010" max="2010" width="12.140625" style="684" bestFit="1" customWidth="1"/>
    <col min="2011" max="2011" width="10.85546875" style="684" bestFit="1" customWidth="1"/>
    <col min="2012" max="2012" width="12.140625" style="684" bestFit="1" customWidth="1"/>
    <col min="2013" max="2013" width="10.85546875" style="684" bestFit="1" customWidth="1"/>
    <col min="2014" max="2014" width="14.42578125" style="684" bestFit="1" customWidth="1"/>
    <col min="2015" max="2017" width="10.85546875" style="684" bestFit="1" customWidth="1"/>
    <col min="2018" max="2018" width="12.140625" style="684" bestFit="1" customWidth="1"/>
    <col min="2019" max="2019" width="10.85546875" style="684" bestFit="1" customWidth="1"/>
    <col min="2020" max="2020" width="12.140625" style="684" bestFit="1" customWidth="1"/>
    <col min="2021" max="2021" width="10.85546875" style="684" bestFit="1" customWidth="1"/>
    <col min="2022" max="2022" width="12.140625" style="684" bestFit="1" customWidth="1"/>
    <col min="2023" max="2023" width="10.85546875" style="684" bestFit="1" customWidth="1"/>
    <col min="2024" max="2024" width="12.140625" style="684" bestFit="1" customWidth="1"/>
    <col min="2025" max="2025" width="10.85546875" style="684" bestFit="1" customWidth="1"/>
    <col min="2026" max="2026" width="14.42578125" style="684" bestFit="1" customWidth="1"/>
    <col min="2027" max="2031" width="10.85546875" style="684" bestFit="1" customWidth="1"/>
    <col min="2032" max="2032" width="12.140625" style="684" bestFit="1" customWidth="1"/>
    <col min="2033" max="2033" width="10.85546875" style="684" bestFit="1" customWidth="1"/>
    <col min="2034" max="2034" width="12.140625" style="684" bestFit="1" customWidth="1"/>
    <col min="2035" max="2035" width="10.85546875" style="684" bestFit="1" customWidth="1"/>
    <col min="2036" max="2036" width="12.140625" style="684" bestFit="1" customWidth="1"/>
    <col min="2037" max="2037" width="10.85546875" style="684" bestFit="1" customWidth="1"/>
    <col min="2038" max="2038" width="14.42578125" style="684" bestFit="1" customWidth="1"/>
    <col min="2039" max="2041" width="10.85546875" style="684" bestFit="1" customWidth="1"/>
    <col min="2042" max="2042" width="12.140625" style="684" bestFit="1" customWidth="1"/>
    <col min="2043" max="2043" width="10.85546875" style="684" bestFit="1" customWidth="1"/>
    <col min="2044" max="2044" width="12.140625" style="684" bestFit="1" customWidth="1"/>
    <col min="2045" max="2047" width="10.85546875" style="684" bestFit="1" customWidth="1"/>
    <col min="2048" max="2048" width="12.140625" style="684" bestFit="1" customWidth="1"/>
    <col min="2049" max="2049" width="10.85546875" style="684" bestFit="1" customWidth="1"/>
    <col min="2050" max="2050" width="14.42578125" style="684" bestFit="1" customWidth="1"/>
    <col min="2051" max="2051" width="10.85546875" style="684" bestFit="1" customWidth="1"/>
    <col min="2052" max="2052" width="12.140625" style="684" bestFit="1" customWidth="1"/>
    <col min="2053" max="2055" width="10.85546875" style="684" bestFit="1" customWidth="1"/>
    <col min="2056" max="2056" width="12.140625" style="684" bestFit="1" customWidth="1"/>
    <col min="2057" max="2057" width="10.85546875" style="684" bestFit="1" customWidth="1"/>
    <col min="2058" max="2058" width="12.140625" style="684" bestFit="1" customWidth="1"/>
    <col min="2059" max="2059" width="10.85546875" style="684" bestFit="1" customWidth="1"/>
    <col min="2060" max="2060" width="12.140625" style="684" bestFit="1" customWidth="1"/>
    <col min="2061" max="2061" width="10.85546875" style="684" bestFit="1" customWidth="1"/>
    <col min="2062" max="2062" width="14.42578125" style="684" bestFit="1" customWidth="1"/>
    <col min="2063" max="2229" width="6.85546875" style="684"/>
    <col min="2230" max="2230" width="6.85546875" style="684" customWidth="1"/>
    <col min="2231" max="2252" width="6.85546875" style="684"/>
    <col min="2253" max="2253" width="6.5703125" style="684" customWidth="1"/>
    <col min="2254" max="2254" width="13.85546875" style="684" bestFit="1" customWidth="1"/>
    <col min="2255" max="2255" width="35.42578125" style="684" customWidth="1"/>
    <col min="2256" max="2256" width="18.7109375" style="684" bestFit="1" customWidth="1"/>
    <col min="2257" max="2257" width="19" style="684" bestFit="1" customWidth="1"/>
    <col min="2258" max="2259" width="7.28515625" style="684" bestFit="1" customWidth="1"/>
    <col min="2260" max="2263" width="10.85546875" style="684" bestFit="1" customWidth="1"/>
    <col min="2264" max="2264" width="12.140625" style="684" bestFit="1" customWidth="1"/>
    <col min="2265" max="2265" width="10.85546875" style="684" bestFit="1" customWidth="1"/>
    <col min="2266" max="2266" width="12.140625" style="684" bestFit="1" customWidth="1"/>
    <col min="2267" max="2267" width="10.85546875" style="684" bestFit="1" customWidth="1"/>
    <col min="2268" max="2268" width="12.140625" style="684" bestFit="1" customWidth="1"/>
    <col min="2269" max="2269" width="10.85546875" style="684" bestFit="1" customWidth="1"/>
    <col min="2270" max="2270" width="14.42578125" style="684" bestFit="1" customWidth="1"/>
    <col min="2271" max="2273" width="10.85546875" style="684" bestFit="1" customWidth="1"/>
    <col min="2274" max="2274" width="12.140625" style="684" bestFit="1" customWidth="1"/>
    <col min="2275" max="2275" width="10.85546875" style="684" bestFit="1" customWidth="1"/>
    <col min="2276" max="2276" width="12.140625" style="684" bestFit="1" customWidth="1"/>
    <col min="2277" max="2277" width="10.85546875" style="684" bestFit="1" customWidth="1"/>
    <col min="2278" max="2278" width="12.140625" style="684" bestFit="1" customWidth="1"/>
    <col min="2279" max="2279" width="10.85546875" style="684" bestFit="1" customWidth="1"/>
    <col min="2280" max="2280" width="12.140625" style="684" bestFit="1" customWidth="1"/>
    <col min="2281" max="2281" width="10.85546875" style="684" bestFit="1" customWidth="1"/>
    <col min="2282" max="2282" width="14.42578125" style="684" bestFit="1" customWidth="1"/>
    <col min="2283" max="2287" width="10.85546875" style="684" bestFit="1" customWidth="1"/>
    <col min="2288" max="2288" width="12.140625" style="684" bestFit="1" customWidth="1"/>
    <col min="2289" max="2289" width="10.85546875" style="684" bestFit="1" customWidth="1"/>
    <col min="2290" max="2290" width="12.140625" style="684" bestFit="1" customWidth="1"/>
    <col min="2291" max="2291" width="10.85546875" style="684" bestFit="1" customWidth="1"/>
    <col min="2292" max="2292" width="12.140625" style="684" bestFit="1" customWidth="1"/>
    <col min="2293" max="2293" width="10.85546875" style="684" bestFit="1" customWidth="1"/>
    <col min="2294" max="2294" width="14.42578125" style="684" bestFit="1" customWidth="1"/>
    <col min="2295" max="2297" width="10.85546875" style="684" bestFit="1" customWidth="1"/>
    <col min="2298" max="2298" width="12.140625" style="684" bestFit="1" customWidth="1"/>
    <col min="2299" max="2299" width="10.85546875" style="684" bestFit="1" customWidth="1"/>
    <col min="2300" max="2300" width="12.140625" style="684" bestFit="1" customWidth="1"/>
    <col min="2301" max="2303" width="10.85546875" style="684" bestFit="1" customWidth="1"/>
    <col min="2304" max="2304" width="12.140625" style="684" bestFit="1" customWidth="1"/>
    <col min="2305" max="2305" width="10.85546875" style="684" bestFit="1" customWidth="1"/>
    <col min="2306" max="2306" width="14.42578125" style="684" bestFit="1" customWidth="1"/>
    <col min="2307" max="2307" width="10.85546875" style="684" bestFit="1" customWidth="1"/>
    <col min="2308" max="2308" width="12.140625" style="684" bestFit="1" customWidth="1"/>
    <col min="2309" max="2311" width="10.85546875" style="684" bestFit="1" customWidth="1"/>
    <col min="2312" max="2312" width="12.140625" style="684" bestFit="1" customWidth="1"/>
    <col min="2313" max="2313" width="10.85546875" style="684" bestFit="1" customWidth="1"/>
    <col min="2314" max="2314" width="12.140625" style="684" bestFit="1" customWidth="1"/>
    <col min="2315" max="2315" width="10.85546875" style="684" bestFit="1" customWidth="1"/>
    <col min="2316" max="2316" width="12.140625" style="684" bestFit="1" customWidth="1"/>
    <col min="2317" max="2317" width="10.85546875" style="684" bestFit="1" customWidth="1"/>
    <col min="2318" max="2318" width="14.42578125" style="684" bestFit="1" customWidth="1"/>
    <col min="2319" max="2485" width="6.85546875" style="684"/>
    <col min="2486" max="2486" width="6.85546875" style="684" customWidth="1"/>
    <col min="2487" max="2508" width="6.85546875" style="684"/>
    <col min="2509" max="2509" width="6.5703125" style="684" customWidth="1"/>
    <col min="2510" max="2510" width="13.85546875" style="684" bestFit="1" customWidth="1"/>
    <col min="2511" max="2511" width="35.42578125" style="684" customWidth="1"/>
    <col min="2512" max="2512" width="18.7109375" style="684" bestFit="1" customWidth="1"/>
    <col min="2513" max="2513" width="19" style="684" bestFit="1" customWidth="1"/>
    <col min="2514" max="2515" width="7.28515625" style="684" bestFit="1" customWidth="1"/>
    <col min="2516" max="2519" width="10.85546875" style="684" bestFit="1" customWidth="1"/>
    <col min="2520" max="2520" width="12.140625" style="684" bestFit="1" customWidth="1"/>
    <col min="2521" max="2521" width="10.85546875" style="684" bestFit="1" customWidth="1"/>
    <col min="2522" max="2522" width="12.140625" style="684" bestFit="1" customWidth="1"/>
    <col min="2523" max="2523" width="10.85546875" style="684" bestFit="1" customWidth="1"/>
    <col min="2524" max="2524" width="12.140625" style="684" bestFit="1" customWidth="1"/>
    <col min="2525" max="2525" width="10.85546875" style="684" bestFit="1" customWidth="1"/>
    <col min="2526" max="2526" width="14.42578125" style="684" bestFit="1" customWidth="1"/>
    <col min="2527" max="2529" width="10.85546875" style="684" bestFit="1" customWidth="1"/>
    <col min="2530" max="2530" width="12.140625" style="684" bestFit="1" customWidth="1"/>
    <col min="2531" max="2531" width="10.85546875" style="684" bestFit="1" customWidth="1"/>
    <col min="2532" max="2532" width="12.140625" style="684" bestFit="1" customWidth="1"/>
    <col min="2533" max="2533" width="10.85546875" style="684" bestFit="1" customWidth="1"/>
    <col min="2534" max="2534" width="12.140625" style="684" bestFit="1" customWidth="1"/>
    <col min="2535" max="2535" width="10.85546875" style="684" bestFit="1" customWidth="1"/>
    <col min="2536" max="2536" width="12.140625" style="684" bestFit="1" customWidth="1"/>
    <col min="2537" max="2537" width="10.85546875" style="684" bestFit="1" customWidth="1"/>
    <col min="2538" max="2538" width="14.42578125" style="684" bestFit="1" customWidth="1"/>
    <col min="2539" max="2543" width="10.85546875" style="684" bestFit="1" customWidth="1"/>
    <col min="2544" max="2544" width="12.140625" style="684" bestFit="1" customWidth="1"/>
    <col min="2545" max="2545" width="10.85546875" style="684" bestFit="1" customWidth="1"/>
    <col min="2546" max="2546" width="12.140625" style="684" bestFit="1" customWidth="1"/>
    <col min="2547" max="2547" width="10.85546875" style="684" bestFit="1" customWidth="1"/>
    <col min="2548" max="2548" width="12.140625" style="684" bestFit="1" customWidth="1"/>
    <col min="2549" max="2549" width="10.85546875" style="684" bestFit="1" customWidth="1"/>
    <col min="2550" max="2550" width="14.42578125" style="684" bestFit="1" customWidth="1"/>
    <col min="2551" max="2553" width="10.85546875" style="684" bestFit="1" customWidth="1"/>
    <col min="2554" max="2554" width="12.140625" style="684" bestFit="1" customWidth="1"/>
    <col min="2555" max="2555" width="10.85546875" style="684" bestFit="1" customWidth="1"/>
    <col min="2556" max="2556" width="12.140625" style="684" bestFit="1" customWidth="1"/>
    <col min="2557" max="2559" width="10.85546875" style="684" bestFit="1" customWidth="1"/>
    <col min="2560" max="2560" width="12.140625" style="684" bestFit="1" customWidth="1"/>
    <col min="2561" max="2561" width="10.85546875" style="684" bestFit="1" customWidth="1"/>
    <col min="2562" max="2562" width="14.42578125" style="684" bestFit="1" customWidth="1"/>
    <col min="2563" max="2563" width="10.85546875" style="684" bestFit="1" customWidth="1"/>
    <col min="2564" max="2564" width="12.140625" style="684" bestFit="1" customWidth="1"/>
    <col min="2565" max="2567" width="10.85546875" style="684" bestFit="1" customWidth="1"/>
    <col min="2568" max="2568" width="12.140625" style="684" bestFit="1" customWidth="1"/>
    <col min="2569" max="2569" width="10.85546875" style="684" bestFit="1" customWidth="1"/>
    <col min="2570" max="2570" width="12.140625" style="684" bestFit="1" customWidth="1"/>
    <col min="2571" max="2571" width="10.85546875" style="684" bestFit="1" customWidth="1"/>
    <col min="2572" max="2572" width="12.140625" style="684" bestFit="1" customWidth="1"/>
    <col min="2573" max="2573" width="10.85546875" style="684" bestFit="1" customWidth="1"/>
    <col min="2574" max="2574" width="14.42578125" style="684" bestFit="1" customWidth="1"/>
    <col min="2575" max="2741" width="6.85546875" style="684"/>
    <col min="2742" max="2742" width="6.85546875" style="684" customWidth="1"/>
    <col min="2743" max="2764" width="6.85546875" style="684"/>
    <col min="2765" max="2765" width="6.5703125" style="684" customWidth="1"/>
    <col min="2766" max="2766" width="13.85546875" style="684" bestFit="1" customWidth="1"/>
    <col min="2767" max="2767" width="35.42578125" style="684" customWidth="1"/>
    <col min="2768" max="2768" width="18.7109375" style="684" bestFit="1" customWidth="1"/>
    <col min="2769" max="2769" width="19" style="684" bestFit="1" customWidth="1"/>
    <col min="2770" max="2771" width="7.28515625" style="684" bestFit="1" customWidth="1"/>
    <col min="2772" max="2775" width="10.85546875" style="684" bestFit="1" customWidth="1"/>
    <col min="2776" max="2776" width="12.140625" style="684" bestFit="1" customWidth="1"/>
    <col min="2777" max="2777" width="10.85546875" style="684" bestFit="1" customWidth="1"/>
    <col min="2778" max="2778" width="12.140625" style="684" bestFit="1" customWidth="1"/>
    <col min="2779" max="2779" width="10.85546875" style="684" bestFit="1" customWidth="1"/>
    <col min="2780" max="2780" width="12.140625" style="684" bestFit="1" customWidth="1"/>
    <col min="2781" max="2781" width="10.85546875" style="684" bestFit="1" customWidth="1"/>
    <col min="2782" max="2782" width="14.42578125" style="684" bestFit="1" customWidth="1"/>
    <col min="2783" max="2785" width="10.85546875" style="684" bestFit="1" customWidth="1"/>
    <col min="2786" max="2786" width="12.140625" style="684" bestFit="1" customWidth="1"/>
    <col min="2787" max="2787" width="10.85546875" style="684" bestFit="1" customWidth="1"/>
    <col min="2788" max="2788" width="12.140625" style="684" bestFit="1" customWidth="1"/>
    <col min="2789" max="2789" width="10.85546875" style="684" bestFit="1" customWidth="1"/>
    <col min="2790" max="2790" width="12.140625" style="684" bestFit="1" customWidth="1"/>
    <col min="2791" max="2791" width="10.85546875" style="684" bestFit="1" customWidth="1"/>
    <col min="2792" max="2792" width="12.140625" style="684" bestFit="1" customWidth="1"/>
    <col min="2793" max="2793" width="10.85546875" style="684" bestFit="1" customWidth="1"/>
    <col min="2794" max="2794" width="14.42578125" style="684" bestFit="1" customWidth="1"/>
    <col min="2795" max="2799" width="10.85546875" style="684" bestFit="1" customWidth="1"/>
    <col min="2800" max="2800" width="12.140625" style="684" bestFit="1" customWidth="1"/>
    <col min="2801" max="2801" width="10.85546875" style="684" bestFit="1" customWidth="1"/>
    <col min="2802" max="2802" width="12.140625" style="684" bestFit="1" customWidth="1"/>
    <col min="2803" max="2803" width="10.85546875" style="684" bestFit="1" customWidth="1"/>
    <col min="2804" max="2804" width="12.140625" style="684" bestFit="1" customWidth="1"/>
    <col min="2805" max="2805" width="10.85546875" style="684" bestFit="1" customWidth="1"/>
    <col min="2806" max="2806" width="14.42578125" style="684" bestFit="1" customWidth="1"/>
    <col min="2807" max="2809" width="10.85546875" style="684" bestFit="1" customWidth="1"/>
    <col min="2810" max="2810" width="12.140625" style="684" bestFit="1" customWidth="1"/>
    <col min="2811" max="2811" width="10.85546875" style="684" bestFit="1" customWidth="1"/>
    <col min="2812" max="2812" width="12.140625" style="684" bestFit="1" customWidth="1"/>
    <col min="2813" max="2815" width="10.85546875" style="684" bestFit="1" customWidth="1"/>
    <col min="2816" max="2816" width="12.140625" style="684" bestFit="1" customWidth="1"/>
    <col min="2817" max="2817" width="10.85546875" style="684" bestFit="1" customWidth="1"/>
    <col min="2818" max="2818" width="14.42578125" style="684" bestFit="1" customWidth="1"/>
    <col min="2819" max="2819" width="10.85546875" style="684" bestFit="1" customWidth="1"/>
    <col min="2820" max="2820" width="12.140625" style="684" bestFit="1" customWidth="1"/>
    <col min="2821" max="2823" width="10.85546875" style="684" bestFit="1" customWidth="1"/>
    <col min="2824" max="2824" width="12.140625" style="684" bestFit="1" customWidth="1"/>
    <col min="2825" max="2825" width="10.85546875" style="684" bestFit="1" customWidth="1"/>
    <col min="2826" max="2826" width="12.140625" style="684" bestFit="1" customWidth="1"/>
    <col min="2827" max="2827" width="10.85546875" style="684" bestFit="1" customWidth="1"/>
    <col min="2828" max="2828" width="12.140625" style="684" bestFit="1" customWidth="1"/>
    <col min="2829" max="2829" width="10.85546875" style="684" bestFit="1" customWidth="1"/>
    <col min="2830" max="2830" width="14.42578125" style="684" bestFit="1" customWidth="1"/>
    <col min="2831" max="2997" width="6.85546875" style="684"/>
    <col min="2998" max="2998" width="6.85546875" style="684" customWidth="1"/>
    <col min="2999" max="3020" width="6.85546875" style="684"/>
    <col min="3021" max="3021" width="6.5703125" style="684" customWidth="1"/>
    <col min="3022" max="3022" width="13.85546875" style="684" bestFit="1" customWidth="1"/>
    <col min="3023" max="3023" width="35.42578125" style="684" customWidth="1"/>
    <col min="3024" max="3024" width="18.7109375" style="684" bestFit="1" customWidth="1"/>
    <col min="3025" max="3025" width="19" style="684" bestFit="1" customWidth="1"/>
    <col min="3026" max="3027" width="7.28515625" style="684" bestFit="1" customWidth="1"/>
    <col min="3028" max="3031" width="10.85546875" style="684" bestFit="1" customWidth="1"/>
    <col min="3032" max="3032" width="12.140625" style="684" bestFit="1" customWidth="1"/>
    <col min="3033" max="3033" width="10.85546875" style="684" bestFit="1" customWidth="1"/>
    <col min="3034" max="3034" width="12.140625" style="684" bestFit="1" customWidth="1"/>
    <col min="3035" max="3035" width="10.85546875" style="684" bestFit="1" customWidth="1"/>
    <col min="3036" max="3036" width="12.140625" style="684" bestFit="1" customWidth="1"/>
    <col min="3037" max="3037" width="10.85546875" style="684" bestFit="1" customWidth="1"/>
    <col min="3038" max="3038" width="14.42578125" style="684" bestFit="1" customWidth="1"/>
    <col min="3039" max="3041" width="10.85546875" style="684" bestFit="1" customWidth="1"/>
    <col min="3042" max="3042" width="12.140625" style="684" bestFit="1" customWidth="1"/>
    <col min="3043" max="3043" width="10.85546875" style="684" bestFit="1" customWidth="1"/>
    <col min="3044" max="3044" width="12.140625" style="684" bestFit="1" customWidth="1"/>
    <col min="3045" max="3045" width="10.85546875" style="684" bestFit="1" customWidth="1"/>
    <col min="3046" max="3046" width="12.140625" style="684" bestFit="1" customWidth="1"/>
    <col min="3047" max="3047" width="10.85546875" style="684" bestFit="1" customWidth="1"/>
    <col min="3048" max="3048" width="12.140625" style="684" bestFit="1" customWidth="1"/>
    <col min="3049" max="3049" width="10.85546875" style="684" bestFit="1" customWidth="1"/>
    <col min="3050" max="3050" width="14.42578125" style="684" bestFit="1" customWidth="1"/>
    <col min="3051" max="3055" width="10.85546875" style="684" bestFit="1" customWidth="1"/>
    <col min="3056" max="3056" width="12.140625" style="684" bestFit="1" customWidth="1"/>
    <col min="3057" max="3057" width="10.85546875" style="684" bestFit="1" customWidth="1"/>
    <col min="3058" max="3058" width="12.140625" style="684" bestFit="1" customWidth="1"/>
    <col min="3059" max="3059" width="10.85546875" style="684" bestFit="1" customWidth="1"/>
    <col min="3060" max="3060" width="12.140625" style="684" bestFit="1" customWidth="1"/>
    <col min="3061" max="3061" width="10.85546875" style="684" bestFit="1" customWidth="1"/>
    <col min="3062" max="3062" width="14.42578125" style="684" bestFit="1" customWidth="1"/>
    <col min="3063" max="3065" width="10.85546875" style="684" bestFit="1" customWidth="1"/>
    <col min="3066" max="3066" width="12.140625" style="684" bestFit="1" customWidth="1"/>
    <col min="3067" max="3067" width="10.85546875" style="684" bestFit="1" customWidth="1"/>
    <col min="3068" max="3068" width="12.140625" style="684" bestFit="1" customWidth="1"/>
    <col min="3069" max="3071" width="10.85546875" style="684" bestFit="1" customWidth="1"/>
    <col min="3072" max="3072" width="12.140625" style="684" bestFit="1" customWidth="1"/>
    <col min="3073" max="3073" width="10.85546875" style="684" bestFit="1" customWidth="1"/>
    <col min="3074" max="3074" width="14.42578125" style="684" bestFit="1" customWidth="1"/>
    <col min="3075" max="3075" width="10.85546875" style="684" bestFit="1" customWidth="1"/>
    <col min="3076" max="3076" width="12.140625" style="684" bestFit="1" customWidth="1"/>
    <col min="3077" max="3079" width="10.85546875" style="684" bestFit="1" customWidth="1"/>
    <col min="3080" max="3080" width="12.140625" style="684" bestFit="1" customWidth="1"/>
    <col min="3081" max="3081" width="10.85546875" style="684" bestFit="1" customWidth="1"/>
    <col min="3082" max="3082" width="12.140625" style="684" bestFit="1" customWidth="1"/>
    <col min="3083" max="3083" width="10.85546875" style="684" bestFit="1" customWidth="1"/>
    <col min="3084" max="3084" width="12.140625" style="684" bestFit="1" customWidth="1"/>
    <col min="3085" max="3085" width="10.85546875" style="684" bestFit="1" customWidth="1"/>
    <col min="3086" max="3086" width="14.42578125" style="684" bestFit="1" customWidth="1"/>
    <col min="3087" max="3253" width="6.85546875" style="684"/>
    <col min="3254" max="3254" width="6.85546875" style="684" customWidth="1"/>
    <col min="3255" max="3276" width="6.85546875" style="684"/>
    <col min="3277" max="3277" width="6.5703125" style="684" customWidth="1"/>
    <col min="3278" max="3278" width="13.85546875" style="684" bestFit="1" customWidth="1"/>
    <col min="3279" max="3279" width="35.42578125" style="684" customWidth="1"/>
    <col min="3280" max="3280" width="18.7109375" style="684" bestFit="1" customWidth="1"/>
    <col min="3281" max="3281" width="19" style="684" bestFit="1" customWidth="1"/>
    <col min="3282" max="3283" width="7.28515625" style="684" bestFit="1" customWidth="1"/>
    <col min="3284" max="3287" width="10.85546875" style="684" bestFit="1" customWidth="1"/>
    <col min="3288" max="3288" width="12.140625" style="684" bestFit="1" customWidth="1"/>
    <col min="3289" max="3289" width="10.85546875" style="684" bestFit="1" customWidth="1"/>
    <col min="3290" max="3290" width="12.140625" style="684" bestFit="1" customWidth="1"/>
    <col min="3291" max="3291" width="10.85546875" style="684" bestFit="1" customWidth="1"/>
    <col min="3292" max="3292" width="12.140625" style="684" bestFit="1" customWidth="1"/>
    <col min="3293" max="3293" width="10.85546875" style="684" bestFit="1" customWidth="1"/>
    <col min="3294" max="3294" width="14.42578125" style="684" bestFit="1" customWidth="1"/>
    <col min="3295" max="3297" width="10.85546875" style="684" bestFit="1" customWidth="1"/>
    <col min="3298" max="3298" width="12.140625" style="684" bestFit="1" customWidth="1"/>
    <col min="3299" max="3299" width="10.85546875" style="684" bestFit="1" customWidth="1"/>
    <col min="3300" max="3300" width="12.140625" style="684" bestFit="1" customWidth="1"/>
    <col min="3301" max="3301" width="10.85546875" style="684" bestFit="1" customWidth="1"/>
    <col min="3302" max="3302" width="12.140625" style="684" bestFit="1" customWidth="1"/>
    <col min="3303" max="3303" width="10.85546875" style="684" bestFit="1" customWidth="1"/>
    <col min="3304" max="3304" width="12.140625" style="684" bestFit="1" customWidth="1"/>
    <col min="3305" max="3305" width="10.85546875" style="684" bestFit="1" customWidth="1"/>
    <col min="3306" max="3306" width="14.42578125" style="684" bestFit="1" customWidth="1"/>
    <col min="3307" max="3311" width="10.85546875" style="684" bestFit="1" customWidth="1"/>
    <col min="3312" max="3312" width="12.140625" style="684" bestFit="1" customWidth="1"/>
    <col min="3313" max="3313" width="10.85546875" style="684" bestFit="1" customWidth="1"/>
    <col min="3314" max="3314" width="12.140625" style="684" bestFit="1" customWidth="1"/>
    <col min="3315" max="3315" width="10.85546875" style="684" bestFit="1" customWidth="1"/>
    <col min="3316" max="3316" width="12.140625" style="684" bestFit="1" customWidth="1"/>
    <col min="3317" max="3317" width="10.85546875" style="684" bestFit="1" customWidth="1"/>
    <col min="3318" max="3318" width="14.42578125" style="684" bestFit="1" customWidth="1"/>
    <col min="3319" max="3321" width="10.85546875" style="684" bestFit="1" customWidth="1"/>
    <col min="3322" max="3322" width="12.140625" style="684" bestFit="1" customWidth="1"/>
    <col min="3323" max="3323" width="10.85546875" style="684" bestFit="1" customWidth="1"/>
    <col min="3324" max="3324" width="12.140625" style="684" bestFit="1" customWidth="1"/>
    <col min="3325" max="3327" width="10.85546875" style="684" bestFit="1" customWidth="1"/>
    <col min="3328" max="3328" width="12.140625" style="684" bestFit="1" customWidth="1"/>
    <col min="3329" max="3329" width="10.85546875" style="684" bestFit="1" customWidth="1"/>
    <col min="3330" max="3330" width="14.42578125" style="684" bestFit="1" customWidth="1"/>
    <col min="3331" max="3331" width="10.85546875" style="684" bestFit="1" customWidth="1"/>
    <col min="3332" max="3332" width="12.140625" style="684" bestFit="1" customWidth="1"/>
    <col min="3333" max="3335" width="10.85546875" style="684" bestFit="1" customWidth="1"/>
    <col min="3336" max="3336" width="12.140625" style="684" bestFit="1" customWidth="1"/>
    <col min="3337" max="3337" width="10.85546875" style="684" bestFit="1" customWidth="1"/>
    <col min="3338" max="3338" width="12.140625" style="684" bestFit="1" customWidth="1"/>
    <col min="3339" max="3339" width="10.85546875" style="684" bestFit="1" customWidth="1"/>
    <col min="3340" max="3340" width="12.140625" style="684" bestFit="1" customWidth="1"/>
    <col min="3341" max="3341" width="10.85546875" style="684" bestFit="1" customWidth="1"/>
    <col min="3342" max="3342" width="14.42578125" style="684" bestFit="1" customWidth="1"/>
    <col min="3343" max="3509" width="6.85546875" style="684"/>
    <col min="3510" max="3510" width="6.85546875" style="684" customWidth="1"/>
    <col min="3511" max="3532" width="6.85546875" style="684"/>
    <col min="3533" max="3533" width="6.5703125" style="684" customWidth="1"/>
    <col min="3534" max="3534" width="13.85546875" style="684" bestFit="1" customWidth="1"/>
    <col min="3535" max="3535" width="35.42578125" style="684" customWidth="1"/>
    <col min="3536" max="3536" width="18.7109375" style="684" bestFit="1" customWidth="1"/>
    <col min="3537" max="3537" width="19" style="684" bestFit="1" customWidth="1"/>
    <col min="3538" max="3539" width="7.28515625" style="684" bestFit="1" customWidth="1"/>
    <col min="3540" max="3543" width="10.85546875" style="684" bestFit="1" customWidth="1"/>
    <col min="3544" max="3544" width="12.140625" style="684" bestFit="1" customWidth="1"/>
    <col min="3545" max="3545" width="10.85546875" style="684" bestFit="1" customWidth="1"/>
    <col min="3546" max="3546" width="12.140625" style="684" bestFit="1" customWidth="1"/>
    <col min="3547" max="3547" width="10.85546875" style="684" bestFit="1" customWidth="1"/>
    <col min="3548" max="3548" width="12.140625" style="684" bestFit="1" customWidth="1"/>
    <col min="3549" max="3549" width="10.85546875" style="684" bestFit="1" customWidth="1"/>
    <col min="3550" max="3550" width="14.42578125" style="684" bestFit="1" customWidth="1"/>
    <col min="3551" max="3553" width="10.85546875" style="684" bestFit="1" customWidth="1"/>
    <col min="3554" max="3554" width="12.140625" style="684" bestFit="1" customWidth="1"/>
    <col min="3555" max="3555" width="10.85546875" style="684" bestFit="1" customWidth="1"/>
    <col min="3556" max="3556" width="12.140625" style="684" bestFit="1" customWidth="1"/>
    <col min="3557" max="3557" width="10.85546875" style="684" bestFit="1" customWidth="1"/>
    <col min="3558" max="3558" width="12.140625" style="684" bestFit="1" customWidth="1"/>
    <col min="3559" max="3559" width="10.85546875" style="684" bestFit="1" customWidth="1"/>
    <col min="3560" max="3560" width="12.140625" style="684" bestFit="1" customWidth="1"/>
    <col min="3561" max="3561" width="10.85546875" style="684" bestFit="1" customWidth="1"/>
    <col min="3562" max="3562" width="14.42578125" style="684" bestFit="1" customWidth="1"/>
    <col min="3563" max="3567" width="10.85546875" style="684" bestFit="1" customWidth="1"/>
    <col min="3568" max="3568" width="12.140625" style="684" bestFit="1" customWidth="1"/>
    <col min="3569" max="3569" width="10.85546875" style="684" bestFit="1" customWidth="1"/>
    <col min="3570" max="3570" width="12.140625" style="684" bestFit="1" customWidth="1"/>
    <col min="3571" max="3571" width="10.85546875" style="684" bestFit="1" customWidth="1"/>
    <col min="3572" max="3572" width="12.140625" style="684" bestFit="1" customWidth="1"/>
    <col min="3573" max="3573" width="10.85546875" style="684" bestFit="1" customWidth="1"/>
    <col min="3574" max="3574" width="14.42578125" style="684" bestFit="1" customWidth="1"/>
    <col min="3575" max="3577" width="10.85546875" style="684" bestFit="1" customWidth="1"/>
    <col min="3578" max="3578" width="12.140625" style="684" bestFit="1" customWidth="1"/>
    <col min="3579" max="3579" width="10.85546875" style="684" bestFit="1" customWidth="1"/>
    <col min="3580" max="3580" width="12.140625" style="684" bestFit="1" customWidth="1"/>
    <col min="3581" max="3583" width="10.85546875" style="684" bestFit="1" customWidth="1"/>
    <col min="3584" max="3584" width="12.140625" style="684" bestFit="1" customWidth="1"/>
    <col min="3585" max="3585" width="10.85546875" style="684" bestFit="1" customWidth="1"/>
    <col min="3586" max="3586" width="14.42578125" style="684" bestFit="1" customWidth="1"/>
    <col min="3587" max="3587" width="10.85546875" style="684" bestFit="1" customWidth="1"/>
    <col min="3588" max="3588" width="12.140625" style="684" bestFit="1" customWidth="1"/>
    <col min="3589" max="3591" width="10.85546875" style="684" bestFit="1" customWidth="1"/>
    <col min="3592" max="3592" width="12.140625" style="684" bestFit="1" customWidth="1"/>
    <col min="3593" max="3593" width="10.85546875" style="684" bestFit="1" customWidth="1"/>
    <col min="3594" max="3594" width="12.140625" style="684" bestFit="1" customWidth="1"/>
    <col min="3595" max="3595" width="10.85546875" style="684" bestFit="1" customWidth="1"/>
    <col min="3596" max="3596" width="12.140625" style="684" bestFit="1" customWidth="1"/>
    <col min="3597" max="3597" width="10.85546875" style="684" bestFit="1" customWidth="1"/>
    <col min="3598" max="3598" width="14.42578125" style="684" bestFit="1" customWidth="1"/>
    <col min="3599" max="3765" width="6.85546875" style="684"/>
    <col min="3766" max="3766" width="6.85546875" style="684" customWidth="1"/>
    <col min="3767" max="3788" width="6.85546875" style="684"/>
    <col min="3789" max="3789" width="6.5703125" style="684" customWidth="1"/>
    <col min="3790" max="3790" width="13.85546875" style="684" bestFit="1" customWidth="1"/>
    <col min="3791" max="3791" width="35.42578125" style="684" customWidth="1"/>
    <col min="3792" max="3792" width="18.7109375" style="684" bestFit="1" customWidth="1"/>
    <col min="3793" max="3793" width="19" style="684" bestFit="1" customWidth="1"/>
    <col min="3794" max="3795" width="7.28515625" style="684" bestFit="1" customWidth="1"/>
    <col min="3796" max="3799" width="10.85546875" style="684" bestFit="1" customWidth="1"/>
    <col min="3800" max="3800" width="12.140625" style="684" bestFit="1" customWidth="1"/>
    <col min="3801" max="3801" width="10.85546875" style="684" bestFit="1" customWidth="1"/>
    <col min="3802" max="3802" width="12.140625" style="684" bestFit="1" customWidth="1"/>
    <col min="3803" max="3803" width="10.85546875" style="684" bestFit="1" customWidth="1"/>
    <col min="3804" max="3804" width="12.140625" style="684" bestFit="1" customWidth="1"/>
    <col min="3805" max="3805" width="10.85546875" style="684" bestFit="1" customWidth="1"/>
    <col min="3806" max="3806" width="14.42578125" style="684" bestFit="1" customWidth="1"/>
    <col min="3807" max="3809" width="10.85546875" style="684" bestFit="1" customWidth="1"/>
    <col min="3810" max="3810" width="12.140625" style="684" bestFit="1" customWidth="1"/>
    <col min="3811" max="3811" width="10.85546875" style="684" bestFit="1" customWidth="1"/>
    <col min="3812" max="3812" width="12.140625" style="684" bestFit="1" customWidth="1"/>
    <col min="3813" max="3813" width="10.85546875" style="684" bestFit="1" customWidth="1"/>
    <col min="3814" max="3814" width="12.140625" style="684" bestFit="1" customWidth="1"/>
    <col min="3815" max="3815" width="10.85546875" style="684" bestFit="1" customWidth="1"/>
    <col min="3816" max="3816" width="12.140625" style="684" bestFit="1" customWidth="1"/>
    <col min="3817" max="3817" width="10.85546875" style="684" bestFit="1" customWidth="1"/>
    <col min="3818" max="3818" width="14.42578125" style="684" bestFit="1" customWidth="1"/>
    <col min="3819" max="3823" width="10.85546875" style="684" bestFit="1" customWidth="1"/>
    <col min="3824" max="3824" width="12.140625" style="684" bestFit="1" customWidth="1"/>
    <col min="3825" max="3825" width="10.85546875" style="684" bestFit="1" customWidth="1"/>
    <col min="3826" max="3826" width="12.140625" style="684" bestFit="1" customWidth="1"/>
    <col min="3827" max="3827" width="10.85546875" style="684" bestFit="1" customWidth="1"/>
    <col min="3828" max="3828" width="12.140625" style="684" bestFit="1" customWidth="1"/>
    <col min="3829" max="3829" width="10.85546875" style="684" bestFit="1" customWidth="1"/>
    <col min="3830" max="3830" width="14.42578125" style="684" bestFit="1" customWidth="1"/>
    <col min="3831" max="3833" width="10.85546875" style="684" bestFit="1" customWidth="1"/>
    <col min="3834" max="3834" width="12.140625" style="684" bestFit="1" customWidth="1"/>
    <col min="3835" max="3835" width="10.85546875" style="684" bestFit="1" customWidth="1"/>
    <col min="3836" max="3836" width="12.140625" style="684" bestFit="1" customWidth="1"/>
    <col min="3837" max="3839" width="10.85546875" style="684" bestFit="1" customWidth="1"/>
    <col min="3840" max="3840" width="12.140625" style="684" bestFit="1" customWidth="1"/>
    <col min="3841" max="3841" width="10.85546875" style="684" bestFit="1" customWidth="1"/>
    <col min="3842" max="3842" width="14.42578125" style="684" bestFit="1" customWidth="1"/>
    <col min="3843" max="3843" width="10.85546875" style="684" bestFit="1" customWidth="1"/>
    <col min="3844" max="3844" width="12.140625" style="684" bestFit="1" customWidth="1"/>
    <col min="3845" max="3847" width="10.85546875" style="684" bestFit="1" customWidth="1"/>
    <col min="3848" max="3848" width="12.140625" style="684" bestFit="1" customWidth="1"/>
    <col min="3849" max="3849" width="10.85546875" style="684" bestFit="1" customWidth="1"/>
    <col min="3850" max="3850" width="12.140625" style="684" bestFit="1" customWidth="1"/>
    <col min="3851" max="3851" width="10.85546875" style="684" bestFit="1" customWidth="1"/>
    <col min="3852" max="3852" width="12.140625" style="684" bestFit="1" customWidth="1"/>
    <col min="3853" max="3853" width="10.85546875" style="684" bestFit="1" customWidth="1"/>
    <col min="3854" max="3854" width="14.42578125" style="684" bestFit="1" customWidth="1"/>
    <col min="3855" max="4021" width="6.85546875" style="684"/>
    <col min="4022" max="4022" width="6.85546875" style="684" customWidth="1"/>
    <col min="4023" max="4044" width="6.85546875" style="684"/>
    <col min="4045" max="4045" width="6.5703125" style="684" customWidth="1"/>
    <col min="4046" max="4046" width="13.85546875" style="684" bestFit="1" customWidth="1"/>
    <col min="4047" max="4047" width="35.42578125" style="684" customWidth="1"/>
    <col min="4048" max="4048" width="18.7109375" style="684" bestFit="1" customWidth="1"/>
    <col min="4049" max="4049" width="19" style="684" bestFit="1" customWidth="1"/>
    <col min="4050" max="4051" width="7.28515625" style="684" bestFit="1" customWidth="1"/>
    <col min="4052" max="4055" width="10.85546875" style="684" bestFit="1" customWidth="1"/>
    <col min="4056" max="4056" width="12.140625" style="684" bestFit="1" customWidth="1"/>
    <col min="4057" max="4057" width="10.85546875" style="684" bestFit="1" customWidth="1"/>
    <col min="4058" max="4058" width="12.140625" style="684" bestFit="1" customWidth="1"/>
    <col min="4059" max="4059" width="10.85546875" style="684" bestFit="1" customWidth="1"/>
    <col min="4060" max="4060" width="12.140625" style="684" bestFit="1" customWidth="1"/>
    <col min="4061" max="4061" width="10.85546875" style="684" bestFit="1" customWidth="1"/>
    <col min="4062" max="4062" width="14.42578125" style="684" bestFit="1" customWidth="1"/>
    <col min="4063" max="4065" width="10.85546875" style="684" bestFit="1" customWidth="1"/>
    <col min="4066" max="4066" width="12.140625" style="684" bestFit="1" customWidth="1"/>
    <col min="4067" max="4067" width="10.85546875" style="684" bestFit="1" customWidth="1"/>
    <col min="4068" max="4068" width="12.140625" style="684" bestFit="1" customWidth="1"/>
    <col min="4069" max="4069" width="10.85546875" style="684" bestFit="1" customWidth="1"/>
    <col min="4070" max="4070" width="12.140625" style="684" bestFit="1" customWidth="1"/>
    <col min="4071" max="4071" width="10.85546875" style="684" bestFit="1" customWidth="1"/>
    <col min="4072" max="4072" width="12.140625" style="684" bestFit="1" customWidth="1"/>
    <col min="4073" max="4073" width="10.85546875" style="684" bestFit="1" customWidth="1"/>
    <col min="4074" max="4074" width="14.42578125" style="684" bestFit="1" customWidth="1"/>
    <col min="4075" max="4079" width="10.85546875" style="684" bestFit="1" customWidth="1"/>
    <col min="4080" max="4080" width="12.140625" style="684" bestFit="1" customWidth="1"/>
    <col min="4081" max="4081" width="10.85546875" style="684" bestFit="1" customWidth="1"/>
    <col min="4082" max="4082" width="12.140625" style="684" bestFit="1" customWidth="1"/>
    <col min="4083" max="4083" width="10.85546875" style="684" bestFit="1" customWidth="1"/>
    <col min="4084" max="4084" width="12.140625" style="684" bestFit="1" customWidth="1"/>
    <col min="4085" max="4085" width="10.85546875" style="684" bestFit="1" customWidth="1"/>
    <col min="4086" max="4086" width="14.42578125" style="684" bestFit="1" customWidth="1"/>
    <col min="4087" max="4089" width="10.85546875" style="684" bestFit="1" customWidth="1"/>
    <col min="4090" max="4090" width="12.140625" style="684" bestFit="1" customWidth="1"/>
    <col min="4091" max="4091" width="10.85546875" style="684" bestFit="1" customWidth="1"/>
    <col min="4092" max="4092" width="12.140625" style="684" bestFit="1" customWidth="1"/>
    <col min="4093" max="4095" width="10.85546875" style="684" bestFit="1" customWidth="1"/>
    <col min="4096" max="4096" width="12.140625" style="684" bestFit="1" customWidth="1"/>
    <col min="4097" max="4097" width="10.85546875" style="684" bestFit="1" customWidth="1"/>
    <col min="4098" max="4098" width="14.42578125" style="684" bestFit="1" customWidth="1"/>
    <col min="4099" max="4099" width="10.85546875" style="684" bestFit="1" customWidth="1"/>
    <col min="4100" max="4100" width="12.140625" style="684" bestFit="1" customWidth="1"/>
    <col min="4101" max="4103" width="10.85546875" style="684" bestFit="1" customWidth="1"/>
    <col min="4104" max="4104" width="12.140625" style="684" bestFit="1" customWidth="1"/>
    <col min="4105" max="4105" width="10.85546875" style="684" bestFit="1" customWidth="1"/>
    <col min="4106" max="4106" width="12.140625" style="684" bestFit="1" customWidth="1"/>
    <col min="4107" max="4107" width="10.85546875" style="684" bestFit="1" customWidth="1"/>
    <col min="4108" max="4108" width="12.140625" style="684" bestFit="1" customWidth="1"/>
    <col min="4109" max="4109" width="10.85546875" style="684" bestFit="1" customWidth="1"/>
    <col min="4110" max="4110" width="14.42578125" style="684" bestFit="1" customWidth="1"/>
    <col min="4111" max="4277" width="6.85546875" style="684"/>
    <col min="4278" max="4278" width="6.85546875" style="684" customWidth="1"/>
    <col min="4279" max="4300" width="6.85546875" style="684"/>
    <col min="4301" max="4301" width="6.5703125" style="684" customWidth="1"/>
    <col min="4302" max="4302" width="13.85546875" style="684" bestFit="1" customWidth="1"/>
    <col min="4303" max="4303" width="35.42578125" style="684" customWidth="1"/>
    <col min="4304" max="4304" width="18.7109375" style="684" bestFit="1" customWidth="1"/>
    <col min="4305" max="4305" width="19" style="684" bestFit="1" customWidth="1"/>
    <col min="4306" max="4307" width="7.28515625" style="684" bestFit="1" customWidth="1"/>
    <col min="4308" max="4311" width="10.85546875" style="684" bestFit="1" customWidth="1"/>
    <col min="4312" max="4312" width="12.140625" style="684" bestFit="1" customWidth="1"/>
    <col min="4313" max="4313" width="10.85546875" style="684" bestFit="1" customWidth="1"/>
    <col min="4314" max="4314" width="12.140625" style="684" bestFit="1" customWidth="1"/>
    <col min="4315" max="4315" width="10.85546875" style="684" bestFit="1" customWidth="1"/>
    <col min="4316" max="4316" width="12.140625" style="684" bestFit="1" customWidth="1"/>
    <col min="4317" max="4317" width="10.85546875" style="684" bestFit="1" customWidth="1"/>
    <col min="4318" max="4318" width="14.42578125" style="684" bestFit="1" customWidth="1"/>
    <col min="4319" max="4321" width="10.85546875" style="684" bestFit="1" customWidth="1"/>
    <col min="4322" max="4322" width="12.140625" style="684" bestFit="1" customWidth="1"/>
    <col min="4323" max="4323" width="10.85546875" style="684" bestFit="1" customWidth="1"/>
    <col min="4324" max="4324" width="12.140625" style="684" bestFit="1" customWidth="1"/>
    <col min="4325" max="4325" width="10.85546875" style="684" bestFit="1" customWidth="1"/>
    <col min="4326" max="4326" width="12.140625" style="684" bestFit="1" customWidth="1"/>
    <col min="4327" max="4327" width="10.85546875" style="684" bestFit="1" customWidth="1"/>
    <col min="4328" max="4328" width="12.140625" style="684" bestFit="1" customWidth="1"/>
    <col min="4329" max="4329" width="10.85546875" style="684" bestFit="1" customWidth="1"/>
    <col min="4330" max="4330" width="14.42578125" style="684" bestFit="1" customWidth="1"/>
    <col min="4331" max="4335" width="10.85546875" style="684" bestFit="1" customWidth="1"/>
    <col min="4336" max="4336" width="12.140625" style="684" bestFit="1" customWidth="1"/>
    <col min="4337" max="4337" width="10.85546875" style="684" bestFit="1" customWidth="1"/>
    <col min="4338" max="4338" width="12.140625" style="684" bestFit="1" customWidth="1"/>
    <col min="4339" max="4339" width="10.85546875" style="684" bestFit="1" customWidth="1"/>
    <col min="4340" max="4340" width="12.140625" style="684" bestFit="1" customWidth="1"/>
    <col min="4341" max="4341" width="10.85546875" style="684" bestFit="1" customWidth="1"/>
    <col min="4342" max="4342" width="14.42578125" style="684" bestFit="1" customWidth="1"/>
    <col min="4343" max="4345" width="10.85546875" style="684" bestFit="1" customWidth="1"/>
    <col min="4346" max="4346" width="12.140625" style="684" bestFit="1" customWidth="1"/>
    <col min="4347" max="4347" width="10.85546875" style="684" bestFit="1" customWidth="1"/>
    <col min="4348" max="4348" width="12.140625" style="684" bestFit="1" customWidth="1"/>
    <col min="4349" max="4351" width="10.85546875" style="684" bestFit="1" customWidth="1"/>
    <col min="4352" max="4352" width="12.140625" style="684" bestFit="1" customWidth="1"/>
    <col min="4353" max="4353" width="10.85546875" style="684" bestFit="1" customWidth="1"/>
    <col min="4354" max="4354" width="14.42578125" style="684" bestFit="1" customWidth="1"/>
    <col min="4355" max="4355" width="10.85546875" style="684" bestFit="1" customWidth="1"/>
    <col min="4356" max="4356" width="12.140625" style="684" bestFit="1" customWidth="1"/>
    <col min="4357" max="4359" width="10.85546875" style="684" bestFit="1" customWidth="1"/>
    <col min="4360" max="4360" width="12.140625" style="684" bestFit="1" customWidth="1"/>
    <col min="4361" max="4361" width="10.85546875" style="684" bestFit="1" customWidth="1"/>
    <col min="4362" max="4362" width="12.140625" style="684" bestFit="1" customWidth="1"/>
    <col min="4363" max="4363" width="10.85546875" style="684" bestFit="1" customWidth="1"/>
    <col min="4364" max="4364" width="12.140625" style="684" bestFit="1" customWidth="1"/>
    <col min="4365" max="4365" width="10.85546875" style="684" bestFit="1" customWidth="1"/>
    <col min="4366" max="4366" width="14.42578125" style="684" bestFit="1" customWidth="1"/>
    <col min="4367" max="4533" width="6.85546875" style="684"/>
    <col min="4534" max="4534" width="6.85546875" style="684" customWidth="1"/>
    <col min="4535" max="4556" width="6.85546875" style="684"/>
    <col min="4557" max="4557" width="6.5703125" style="684" customWidth="1"/>
    <col min="4558" max="4558" width="13.85546875" style="684" bestFit="1" customWidth="1"/>
    <col min="4559" max="4559" width="35.42578125" style="684" customWidth="1"/>
    <col min="4560" max="4560" width="18.7109375" style="684" bestFit="1" customWidth="1"/>
    <col min="4561" max="4561" width="19" style="684" bestFit="1" customWidth="1"/>
    <col min="4562" max="4563" width="7.28515625" style="684" bestFit="1" customWidth="1"/>
    <col min="4564" max="4567" width="10.85546875" style="684" bestFit="1" customWidth="1"/>
    <col min="4568" max="4568" width="12.140625" style="684" bestFit="1" customWidth="1"/>
    <col min="4569" max="4569" width="10.85546875" style="684" bestFit="1" customWidth="1"/>
    <col min="4570" max="4570" width="12.140625" style="684" bestFit="1" customWidth="1"/>
    <col min="4571" max="4571" width="10.85546875" style="684" bestFit="1" customWidth="1"/>
    <col min="4572" max="4572" width="12.140625" style="684" bestFit="1" customWidth="1"/>
    <col min="4573" max="4573" width="10.85546875" style="684" bestFit="1" customWidth="1"/>
    <col min="4574" max="4574" width="14.42578125" style="684" bestFit="1" customWidth="1"/>
    <col min="4575" max="4577" width="10.85546875" style="684" bestFit="1" customWidth="1"/>
    <col min="4578" max="4578" width="12.140625" style="684" bestFit="1" customWidth="1"/>
    <col min="4579" max="4579" width="10.85546875" style="684" bestFit="1" customWidth="1"/>
    <col min="4580" max="4580" width="12.140625" style="684" bestFit="1" customWidth="1"/>
    <col min="4581" max="4581" width="10.85546875" style="684" bestFit="1" customWidth="1"/>
    <col min="4582" max="4582" width="12.140625" style="684" bestFit="1" customWidth="1"/>
    <col min="4583" max="4583" width="10.85546875" style="684" bestFit="1" customWidth="1"/>
    <col min="4584" max="4584" width="12.140625" style="684" bestFit="1" customWidth="1"/>
    <col min="4585" max="4585" width="10.85546875" style="684" bestFit="1" customWidth="1"/>
    <col min="4586" max="4586" width="14.42578125" style="684" bestFit="1" customWidth="1"/>
    <col min="4587" max="4591" width="10.85546875" style="684" bestFit="1" customWidth="1"/>
    <col min="4592" max="4592" width="12.140625" style="684" bestFit="1" customWidth="1"/>
    <col min="4593" max="4593" width="10.85546875" style="684" bestFit="1" customWidth="1"/>
    <col min="4594" max="4594" width="12.140625" style="684" bestFit="1" customWidth="1"/>
    <col min="4595" max="4595" width="10.85546875" style="684" bestFit="1" customWidth="1"/>
    <col min="4596" max="4596" width="12.140625" style="684" bestFit="1" customWidth="1"/>
    <col min="4597" max="4597" width="10.85546875" style="684" bestFit="1" customWidth="1"/>
    <col min="4598" max="4598" width="14.42578125" style="684" bestFit="1" customWidth="1"/>
    <col min="4599" max="4601" width="10.85546875" style="684" bestFit="1" customWidth="1"/>
    <col min="4602" max="4602" width="12.140625" style="684" bestFit="1" customWidth="1"/>
    <col min="4603" max="4603" width="10.85546875" style="684" bestFit="1" customWidth="1"/>
    <col min="4604" max="4604" width="12.140625" style="684" bestFit="1" customWidth="1"/>
    <col min="4605" max="4607" width="10.85546875" style="684" bestFit="1" customWidth="1"/>
    <col min="4608" max="4608" width="12.140625" style="684" bestFit="1" customWidth="1"/>
    <col min="4609" max="4609" width="10.85546875" style="684" bestFit="1" customWidth="1"/>
    <col min="4610" max="4610" width="14.42578125" style="684" bestFit="1" customWidth="1"/>
    <col min="4611" max="4611" width="10.85546875" style="684" bestFit="1" customWidth="1"/>
    <col min="4612" max="4612" width="12.140625" style="684" bestFit="1" customWidth="1"/>
    <col min="4613" max="4615" width="10.85546875" style="684" bestFit="1" customWidth="1"/>
    <col min="4616" max="4616" width="12.140625" style="684" bestFit="1" customWidth="1"/>
    <col min="4617" max="4617" width="10.85546875" style="684" bestFit="1" customWidth="1"/>
    <col min="4618" max="4618" width="12.140625" style="684" bestFit="1" customWidth="1"/>
    <col min="4619" max="4619" width="10.85546875" style="684" bestFit="1" customWidth="1"/>
    <col min="4620" max="4620" width="12.140625" style="684" bestFit="1" customWidth="1"/>
    <col min="4621" max="4621" width="10.85546875" style="684" bestFit="1" customWidth="1"/>
    <col min="4622" max="4622" width="14.42578125" style="684" bestFit="1" customWidth="1"/>
    <col min="4623" max="4789" width="6.85546875" style="684"/>
    <col min="4790" max="4790" width="6.85546875" style="684" customWidth="1"/>
    <col min="4791" max="4812" width="6.85546875" style="684"/>
    <col min="4813" max="4813" width="6.5703125" style="684" customWidth="1"/>
    <col min="4814" max="4814" width="13.85546875" style="684" bestFit="1" customWidth="1"/>
    <col min="4815" max="4815" width="35.42578125" style="684" customWidth="1"/>
    <col min="4816" max="4816" width="18.7109375" style="684" bestFit="1" customWidth="1"/>
    <col min="4817" max="4817" width="19" style="684" bestFit="1" customWidth="1"/>
    <col min="4818" max="4819" width="7.28515625" style="684" bestFit="1" customWidth="1"/>
    <col min="4820" max="4823" width="10.85546875" style="684" bestFit="1" customWidth="1"/>
    <col min="4824" max="4824" width="12.140625" style="684" bestFit="1" customWidth="1"/>
    <col min="4825" max="4825" width="10.85546875" style="684" bestFit="1" customWidth="1"/>
    <col min="4826" max="4826" width="12.140625" style="684" bestFit="1" customWidth="1"/>
    <col min="4827" max="4827" width="10.85546875" style="684" bestFit="1" customWidth="1"/>
    <col min="4828" max="4828" width="12.140625" style="684" bestFit="1" customWidth="1"/>
    <col min="4829" max="4829" width="10.85546875" style="684" bestFit="1" customWidth="1"/>
    <col min="4830" max="4830" width="14.42578125" style="684" bestFit="1" customWidth="1"/>
    <col min="4831" max="4833" width="10.85546875" style="684" bestFit="1" customWidth="1"/>
    <col min="4834" max="4834" width="12.140625" style="684" bestFit="1" customWidth="1"/>
    <col min="4835" max="4835" width="10.85546875" style="684" bestFit="1" customWidth="1"/>
    <col min="4836" max="4836" width="12.140625" style="684" bestFit="1" customWidth="1"/>
    <col min="4837" max="4837" width="10.85546875" style="684" bestFit="1" customWidth="1"/>
    <col min="4838" max="4838" width="12.140625" style="684" bestFit="1" customWidth="1"/>
    <col min="4839" max="4839" width="10.85546875" style="684" bestFit="1" customWidth="1"/>
    <col min="4840" max="4840" width="12.140625" style="684" bestFit="1" customWidth="1"/>
    <col min="4841" max="4841" width="10.85546875" style="684" bestFit="1" customWidth="1"/>
    <col min="4842" max="4842" width="14.42578125" style="684" bestFit="1" customWidth="1"/>
    <col min="4843" max="4847" width="10.85546875" style="684" bestFit="1" customWidth="1"/>
    <col min="4848" max="4848" width="12.140625" style="684" bestFit="1" customWidth="1"/>
    <col min="4849" max="4849" width="10.85546875" style="684" bestFit="1" customWidth="1"/>
    <col min="4850" max="4850" width="12.140625" style="684" bestFit="1" customWidth="1"/>
    <col min="4851" max="4851" width="10.85546875" style="684" bestFit="1" customWidth="1"/>
    <col min="4852" max="4852" width="12.140625" style="684" bestFit="1" customWidth="1"/>
    <col min="4853" max="4853" width="10.85546875" style="684" bestFit="1" customWidth="1"/>
    <col min="4854" max="4854" width="14.42578125" style="684" bestFit="1" customWidth="1"/>
    <col min="4855" max="4857" width="10.85546875" style="684" bestFit="1" customWidth="1"/>
    <col min="4858" max="4858" width="12.140625" style="684" bestFit="1" customWidth="1"/>
    <col min="4859" max="4859" width="10.85546875" style="684" bestFit="1" customWidth="1"/>
    <col min="4860" max="4860" width="12.140625" style="684" bestFit="1" customWidth="1"/>
    <col min="4861" max="4863" width="10.85546875" style="684" bestFit="1" customWidth="1"/>
    <col min="4864" max="4864" width="12.140625" style="684" bestFit="1" customWidth="1"/>
    <col min="4865" max="4865" width="10.85546875" style="684" bestFit="1" customWidth="1"/>
    <col min="4866" max="4866" width="14.42578125" style="684" bestFit="1" customWidth="1"/>
    <col min="4867" max="4867" width="10.85546875" style="684" bestFit="1" customWidth="1"/>
    <col min="4868" max="4868" width="12.140625" style="684" bestFit="1" customWidth="1"/>
    <col min="4869" max="4871" width="10.85546875" style="684" bestFit="1" customWidth="1"/>
    <col min="4872" max="4872" width="12.140625" style="684" bestFit="1" customWidth="1"/>
    <col min="4873" max="4873" width="10.85546875" style="684" bestFit="1" customWidth="1"/>
    <col min="4874" max="4874" width="12.140625" style="684" bestFit="1" customWidth="1"/>
    <col min="4875" max="4875" width="10.85546875" style="684" bestFit="1" customWidth="1"/>
    <col min="4876" max="4876" width="12.140625" style="684" bestFit="1" customWidth="1"/>
    <col min="4877" max="4877" width="10.85546875" style="684" bestFit="1" customWidth="1"/>
    <col min="4878" max="4878" width="14.42578125" style="684" bestFit="1" customWidth="1"/>
    <col min="4879" max="5045" width="6.85546875" style="684"/>
    <col min="5046" max="5046" width="6.85546875" style="684" customWidth="1"/>
    <col min="5047" max="5068" width="6.85546875" style="684"/>
    <col min="5069" max="5069" width="6.5703125" style="684" customWidth="1"/>
    <col min="5070" max="5070" width="13.85546875" style="684" bestFit="1" customWidth="1"/>
    <col min="5071" max="5071" width="35.42578125" style="684" customWidth="1"/>
    <col min="5072" max="5072" width="18.7109375" style="684" bestFit="1" customWidth="1"/>
    <col min="5073" max="5073" width="19" style="684" bestFit="1" customWidth="1"/>
    <col min="5074" max="5075" width="7.28515625" style="684" bestFit="1" customWidth="1"/>
    <col min="5076" max="5079" width="10.85546875" style="684" bestFit="1" customWidth="1"/>
    <col min="5080" max="5080" width="12.140625" style="684" bestFit="1" customWidth="1"/>
    <col min="5081" max="5081" width="10.85546875" style="684" bestFit="1" customWidth="1"/>
    <col min="5082" max="5082" width="12.140625" style="684" bestFit="1" customWidth="1"/>
    <col min="5083" max="5083" width="10.85546875" style="684" bestFit="1" customWidth="1"/>
    <col min="5084" max="5084" width="12.140625" style="684" bestFit="1" customWidth="1"/>
    <col min="5085" max="5085" width="10.85546875" style="684" bestFit="1" customWidth="1"/>
    <col min="5086" max="5086" width="14.42578125" style="684" bestFit="1" customWidth="1"/>
    <col min="5087" max="5089" width="10.85546875" style="684" bestFit="1" customWidth="1"/>
    <col min="5090" max="5090" width="12.140625" style="684" bestFit="1" customWidth="1"/>
    <col min="5091" max="5091" width="10.85546875" style="684" bestFit="1" customWidth="1"/>
    <col min="5092" max="5092" width="12.140625" style="684" bestFit="1" customWidth="1"/>
    <col min="5093" max="5093" width="10.85546875" style="684" bestFit="1" customWidth="1"/>
    <col min="5094" max="5094" width="12.140625" style="684" bestFit="1" customWidth="1"/>
    <col min="5095" max="5095" width="10.85546875" style="684" bestFit="1" customWidth="1"/>
    <col min="5096" max="5096" width="12.140625" style="684" bestFit="1" customWidth="1"/>
    <col min="5097" max="5097" width="10.85546875" style="684" bestFit="1" customWidth="1"/>
    <col min="5098" max="5098" width="14.42578125" style="684" bestFit="1" customWidth="1"/>
    <col min="5099" max="5103" width="10.85546875" style="684" bestFit="1" customWidth="1"/>
    <col min="5104" max="5104" width="12.140625" style="684" bestFit="1" customWidth="1"/>
    <col min="5105" max="5105" width="10.85546875" style="684" bestFit="1" customWidth="1"/>
    <col min="5106" max="5106" width="12.140625" style="684" bestFit="1" customWidth="1"/>
    <col min="5107" max="5107" width="10.85546875" style="684" bestFit="1" customWidth="1"/>
    <col min="5108" max="5108" width="12.140625" style="684" bestFit="1" customWidth="1"/>
    <col min="5109" max="5109" width="10.85546875" style="684" bestFit="1" customWidth="1"/>
    <col min="5110" max="5110" width="14.42578125" style="684" bestFit="1" customWidth="1"/>
    <col min="5111" max="5113" width="10.85546875" style="684" bestFit="1" customWidth="1"/>
    <col min="5114" max="5114" width="12.140625" style="684" bestFit="1" customWidth="1"/>
    <col min="5115" max="5115" width="10.85546875" style="684" bestFit="1" customWidth="1"/>
    <col min="5116" max="5116" width="12.140625" style="684" bestFit="1" customWidth="1"/>
    <col min="5117" max="5119" width="10.85546875" style="684" bestFit="1" customWidth="1"/>
    <col min="5120" max="5120" width="12.140625" style="684" bestFit="1" customWidth="1"/>
    <col min="5121" max="5121" width="10.85546875" style="684" bestFit="1" customWidth="1"/>
    <col min="5122" max="5122" width="14.42578125" style="684" bestFit="1" customWidth="1"/>
    <col min="5123" max="5123" width="10.85546875" style="684" bestFit="1" customWidth="1"/>
    <col min="5124" max="5124" width="12.140625" style="684" bestFit="1" customWidth="1"/>
    <col min="5125" max="5127" width="10.85546875" style="684" bestFit="1" customWidth="1"/>
    <col min="5128" max="5128" width="12.140625" style="684" bestFit="1" customWidth="1"/>
    <col min="5129" max="5129" width="10.85546875" style="684" bestFit="1" customWidth="1"/>
    <col min="5130" max="5130" width="12.140625" style="684" bestFit="1" customWidth="1"/>
    <col min="5131" max="5131" width="10.85546875" style="684" bestFit="1" customWidth="1"/>
    <col min="5132" max="5132" width="12.140625" style="684" bestFit="1" customWidth="1"/>
    <col min="5133" max="5133" width="10.85546875" style="684" bestFit="1" customWidth="1"/>
    <col min="5134" max="5134" width="14.42578125" style="684" bestFit="1" customWidth="1"/>
    <col min="5135" max="5301" width="6.85546875" style="684"/>
    <col min="5302" max="5302" width="6.85546875" style="684" customWidth="1"/>
    <col min="5303" max="5324" width="6.85546875" style="684"/>
    <col min="5325" max="5325" width="6.5703125" style="684" customWidth="1"/>
    <col min="5326" max="5326" width="13.85546875" style="684" bestFit="1" customWidth="1"/>
    <col min="5327" max="5327" width="35.42578125" style="684" customWidth="1"/>
    <col min="5328" max="5328" width="18.7109375" style="684" bestFit="1" customWidth="1"/>
    <col min="5329" max="5329" width="19" style="684" bestFit="1" customWidth="1"/>
    <col min="5330" max="5331" width="7.28515625" style="684" bestFit="1" customWidth="1"/>
    <col min="5332" max="5335" width="10.85546875" style="684" bestFit="1" customWidth="1"/>
    <col min="5336" max="5336" width="12.140625" style="684" bestFit="1" customWidth="1"/>
    <col min="5337" max="5337" width="10.85546875" style="684" bestFit="1" customWidth="1"/>
    <col min="5338" max="5338" width="12.140625" style="684" bestFit="1" customWidth="1"/>
    <col min="5339" max="5339" width="10.85546875" style="684" bestFit="1" customWidth="1"/>
    <col min="5340" max="5340" width="12.140625" style="684" bestFit="1" customWidth="1"/>
    <col min="5341" max="5341" width="10.85546875" style="684" bestFit="1" customWidth="1"/>
    <col min="5342" max="5342" width="14.42578125" style="684" bestFit="1" customWidth="1"/>
    <col min="5343" max="5345" width="10.85546875" style="684" bestFit="1" customWidth="1"/>
    <col min="5346" max="5346" width="12.140625" style="684" bestFit="1" customWidth="1"/>
    <col min="5347" max="5347" width="10.85546875" style="684" bestFit="1" customWidth="1"/>
    <col min="5348" max="5348" width="12.140625" style="684" bestFit="1" customWidth="1"/>
    <col min="5349" max="5349" width="10.85546875" style="684" bestFit="1" customWidth="1"/>
    <col min="5350" max="5350" width="12.140625" style="684" bestFit="1" customWidth="1"/>
    <col min="5351" max="5351" width="10.85546875" style="684" bestFit="1" customWidth="1"/>
    <col min="5352" max="5352" width="12.140625" style="684" bestFit="1" customWidth="1"/>
    <col min="5353" max="5353" width="10.85546875" style="684" bestFit="1" customWidth="1"/>
    <col min="5354" max="5354" width="14.42578125" style="684" bestFit="1" customWidth="1"/>
    <col min="5355" max="5359" width="10.85546875" style="684" bestFit="1" customWidth="1"/>
    <col min="5360" max="5360" width="12.140625" style="684" bestFit="1" customWidth="1"/>
    <col min="5361" max="5361" width="10.85546875" style="684" bestFit="1" customWidth="1"/>
    <col min="5362" max="5362" width="12.140625" style="684" bestFit="1" customWidth="1"/>
    <col min="5363" max="5363" width="10.85546875" style="684" bestFit="1" customWidth="1"/>
    <col min="5364" max="5364" width="12.140625" style="684" bestFit="1" customWidth="1"/>
    <col min="5365" max="5365" width="10.85546875" style="684" bestFit="1" customWidth="1"/>
    <col min="5366" max="5366" width="14.42578125" style="684" bestFit="1" customWidth="1"/>
    <col min="5367" max="5369" width="10.85546875" style="684" bestFit="1" customWidth="1"/>
    <col min="5370" max="5370" width="12.140625" style="684" bestFit="1" customWidth="1"/>
    <col min="5371" max="5371" width="10.85546875" style="684" bestFit="1" customWidth="1"/>
    <col min="5372" max="5372" width="12.140625" style="684" bestFit="1" customWidth="1"/>
    <col min="5373" max="5375" width="10.85546875" style="684" bestFit="1" customWidth="1"/>
    <col min="5376" max="5376" width="12.140625" style="684" bestFit="1" customWidth="1"/>
    <col min="5377" max="5377" width="10.85546875" style="684" bestFit="1" customWidth="1"/>
    <col min="5378" max="5378" width="14.42578125" style="684" bestFit="1" customWidth="1"/>
    <col min="5379" max="5379" width="10.85546875" style="684" bestFit="1" customWidth="1"/>
    <col min="5380" max="5380" width="12.140625" style="684" bestFit="1" customWidth="1"/>
    <col min="5381" max="5383" width="10.85546875" style="684" bestFit="1" customWidth="1"/>
    <col min="5384" max="5384" width="12.140625" style="684" bestFit="1" customWidth="1"/>
    <col min="5385" max="5385" width="10.85546875" style="684" bestFit="1" customWidth="1"/>
    <col min="5386" max="5386" width="12.140625" style="684" bestFit="1" customWidth="1"/>
    <col min="5387" max="5387" width="10.85546875" style="684" bestFit="1" customWidth="1"/>
    <col min="5388" max="5388" width="12.140625" style="684" bestFit="1" customWidth="1"/>
    <col min="5389" max="5389" width="10.85546875" style="684" bestFit="1" customWidth="1"/>
    <col min="5390" max="5390" width="14.42578125" style="684" bestFit="1" customWidth="1"/>
    <col min="5391" max="5557" width="6.85546875" style="684"/>
    <col min="5558" max="5558" width="6.85546875" style="684" customWidth="1"/>
    <col min="5559" max="5580" width="6.85546875" style="684"/>
    <col min="5581" max="5581" width="6.5703125" style="684" customWidth="1"/>
    <col min="5582" max="5582" width="13.85546875" style="684" bestFit="1" customWidth="1"/>
    <col min="5583" max="5583" width="35.42578125" style="684" customWidth="1"/>
    <col min="5584" max="5584" width="18.7109375" style="684" bestFit="1" customWidth="1"/>
    <col min="5585" max="5585" width="19" style="684" bestFit="1" customWidth="1"/>
    <col min="5586" max="5587" width="7.28515625" style="684" bestFit="1" customWidth="1"/>
    <col min="5588" max="5591" width="10.85546875" style="684" bestFit="1" customWidth="1"/>
    <col min="5592" max="5592" width="12.140625" style="684" bestFit="1" customWidth="1"/>
    <col min="5593" max="5593" width="10.85546875" style="684" bestFit="1" customWidth="1"/>
    <col min="5594" max="5594" width="12.140625" style="684" bestFit="1" customWidth="1"/>
    <col min="5595" max="5595" width="10.85546875" style="684" bestFit="1" customWidth="1"/>
    <col min="5596" max="5596" width="12.140625" style="684" bestFit="1" customWidth="1"/>
    <col min="5597" max="5597" width="10.85546875" style="684" bestFit="1" customWidth="1"/>
    <col min="5598" max="5598" width="14.42578125" style="684" bestFit="1" customWidth="1"/>
    <col min="5599" max="5601" width="10.85546875" style="684" bestFit="1" customWidth="1"/>
    <col min="5602" max="5602" width="12.140625" style="684" bestFit="1" customWidth="1"/>
    <col min="5603" max="5603" width="10.85546875" style="684" bestFit="1" customWidth="1"/>
    <col min="5604" max="5604" width="12.140625" style="684" bestFit="1" customWidth="1"/>
    <col min="5605" max="5605" width="10.85546875" style="684" bestFit="1" customWidth="1"/>
    <col min="5606" max="5606" width="12.140625" style="684" bestFit="1" customWidth="1"/>
    <col min="5607" max="5607" width="10.85546875" style="684" bestFit="1" customWidth="1"/>
    <col min="5608" max="5608" width="12.140625" style="684" bestFit="1" customWidth="1"/>
    <col min="5609" max="5609" width="10.85546875" style="684" bestFit="1" customWidth="1"/>
    <col min="5610" max="5610" width="14.42578125" style="684" bestFit="1" customWidth="1"/>
    <col min="5611" max="5615" width="10.85546875" style="684" bestFit="1" customWidth="1"/>
    <col min="5616" max="5616" width="12.140625" style="684" bestFit="1" customWidth="1"/>
    <col min="5617" max="5617" width="10.85546875" style="684" bestFit="1" customWidth="1"/>
    <col min="5618" max="5618" width="12.140625" style="684" bestFit="1" customWidth="1"/>
    <col min="5619" max="5619" width="10.85546875" style="684" bestFit="1" customWidth="1"/>
    <col min="5620" max="5620" width="12.140625" style="684" bestFit="1" customWidth="1"/>
    <col min="5621" max="5621" width="10.85546875" style="684" bestFit="1" customWidth="1"/>
    <col min="5622" max="5622" width="14.42578125" style="684" bestFit="1" customWidth="1"/>
    <col min="5623" max="5625" width="10.85546875" style="684" bestFit="1" customWidth="1"/>
    <col min="5626" max="5626" width="12.140625" style="684" bestFit="1" customWidth="1"/>
    <col min="5627" max="5627" width="10.85546875" style="684" bestFit="1" customWidth="1"/>
    <col min="5628" max="5628" width="12.140625" style="684" bestFit="1" customWidth="1"/>
    <col min="5629" max="5631" width="10.85546875" style="684" bestFit="1" customWidth="1"/>
    <col min="5632" max="5632" width="12.140625" style="684" bestFit="1" customWidth="1"/>
    <col min="5633" max="5633" width="10.85546875" style="684" bestFit="1" customWidth="1"/>
    <col min="5634" max="5634" width="14.42578125" style="684" bestFit="1" customWidth="1"/>
    <col min="5635" max="5635" width="10.85546875" style="684" bestFit="1" customWidth="1"/>
    <col min="5636" max="5636" width="12.140625" style="684" bestFit="1" customWidth="1"/>
    <col min="5637" max="5639" width="10.85546875" style="684" bestFit="1" customWidth="1"/>
    <col min="5640" max="5640" width="12.140625" style="684" bestFit="1" customWidth="1"/>
    <col min="5641" max="5641" width="10.85546875" style="684" bestFit="1" customWidth="1"/>
    <col min="5642" max="5642" width="12.140625" style="684" bestFit="1" customWidth="1"/>
    <col min="5643" max="5643" width="10.85546875" style="684" bestFit="1" customWidth="1"/>
    <col min="5644" max="5644" width="12.140625" style="684" bestFit="1" customWidth="1"/>
    <col min="5645" max="5645" width="10.85546875" style="684" bestFit="1" customWidth="1"/>
    <col min="5646" max="5646" width="14.42578125" style="684" bestFit="1" customWidth="1"/>
    <col min="5647" max="5813" width="6.85546875" style="684"/>
    <col min="5814" max="5814" width="6.85546875" style="684" customWidth="1"/>
    <col min="5815" max="5836" width="6.85546875" style="684"/>
    <col min="5837" max="5837" width="6.5703125" style="684" customWidth="1"/>
    <col min="5838" max="5838" width="13.85546875" style="684" bestFit="1" customWidth="1"/>
    <col min="5839" max="5839" width="35.42578125" style="684" customWidth="1"/>
    <col min="5840" max="5840" width="18.7109375" style="684" bestFit="1" customWidth="1"/>
    <col min="5841" max="5841" width="19" style="684" bestFit="1" customWidth="1"/>
    <col min="5842" max="5843" width="7.28515625" style="684" bestFit="1" customWidth="1"/>
    <col min="5844" max="5847" width="10.85546875" style="684" bestFit="1" customWidth="1"/>
    <col min="5848" max="5848" width="12.140625" style="684" bestFit="1" customWidth="1"/>
    <col min="5849" max="5849" width="10.85546875" style="684" bestFit="1" customWidth="1"/>
    <col min="5850" max="5850" width="12.140625" style="684" bestFit="1" customWidth="1"/>
    <col min="5851" max="5851" width="10.85546875" style="684" bestFit="1" customWidth="1"/>
    <col min="5852" max="5852" width="12.140625" style="684" bestFit="1" customWidth="1"/>
    <col min="5853" max="5853" width="10.85546875" style="684" bestFit="1" customWidth="1"/>
    <col min="5854" max="5854" width="14.42578125" style="684" bestFit="1" customWidth="1"/>
    <col min="5855" max="5857" width="10.85546875" style="684" bestFit="1" customWidth="1"/>
    <col min="5858" max="5858" width="12.140625" style="684" bestFit="1" customWidth="1"/>
    <col min="5859" max="5859" width="10.85546875" style="684" bestFit="1" customWidth="1"/>
    <col min="5860" max="5860" width="12.140625" style="684" bestFit="1" customWidth="1"/>
    <col min="5861" max="5861" width="10.85546875" style="684" bestFit="1" customWidth="1"/>
    <col min="5862" max="5862" width="12.140625" style="684" bestFit="1" customWidth="1"/>
    <col min="5863" max="5863" width="10.85546875" style="684" bestFit="1" customWidth="1"/>
    <col min="5864" max="5864" width="12.140625" style="684" bestFit="1" customWidth="1"/>
    <col min="5865" max="5865" width="10.85546875" style="684" bestFit="1" customWidth="1"/>
    <col min="5866" max="5866" width="14.42578125" style="684" bestFit="1" customWidth="1"/>
    <col min="5867" max="5871" width="10.85546875" style="684" bestFit="1" customWidth="1"/>
    <col min="5872" max="5872" width="12.140625" style="684" bestFit="1" customWidth="1"/>
    <col min="5873" max="5873" width="10.85546875" style="684" bestFit="1" customWidth="1"/>
    <col min="5874" max="5874" width="12.140625" style="684" bestFit="1" customWidth="1"/>
    <col min="5875" max="5875" width="10.85546875" style="684" bestFit="1" customWidth="1"/>
    <col min="5876" max="5876" width="12.140625" style="684" bestFit="1" customWidth="1"/>
    <col min="5877" max="5877" width="10.85546875" style="684" bestFit="1" customWidth="1"/>
    <col min="5878" max="5878" width="14.42578125" style="684" bestFit="1" customWidth="1"/>
    <col min="5879" max="5881" width="10.85546875" style="684" bestFit="1" customWidth="1"/>
    <col min="5882" max="5882" width="12.140625" style="684" bestFit="1" customWidth="1"/>
    <col min="5883" max="5883" width="10.85546875" style="684" bestFit="1" customWidth="1"/>
    <col min="5884" max="5884" width="12.140625" style="684" bestFit="1" customWidth="1"/>
    <col min="5885" max="5887" width="10.85546875" style="684" bestFit="1" customWidth="1"/>
    <col min="5888" max="5888" width="12.140625" style="684" bestFit="1" customWidth="1"/>
    <col min="5889" max="5889" width="10.85546875" style="684" bestFit="1" customWidth="1"/>
    <col min="5890" max="5890" width="14.42578125" style="684" bestFit="1" customWidth="1"/>
    <col min="5891" max="5891" width="10.85546875" style="684" bestFit="1" customWidth="1"/>
    <col min="5892" max="5892" width="12.140625" style="684" bestFit="1" customWidth="1"/>
    <col min="5893" max="5895" width="10.85546875" style="684" bestFit="1" customWidth="1"/>
    <col min="5896" max="5896" width="12.140625" style="684" bestFit="1" customWidth="1"/>
    <col min="5897" max="5897" width="10.85546875" style="684" bestFit="1" customWidth="1"/>
    <col min="5898" max="5898" width="12.140625" style="684" bestFit="1" customWidth="1"/>
    <col min="5899" max="5899" width="10.85546875" style="684" bestFit="1" customWidth="1"/>
    <col min="5900" max="5900" width="12.140625" style="684" bestFit="1" customWidth="1"/>
    <col min="5901" max="5901" width="10.85546875" style="684" bestFit="1" customWidth="1"/>
    <col min="5902" max="5902" width="14.42578125" style="684" bestFit="1" customWidth="1"/>
    <col min="5903" max="6069" width="6.85546875" style="684"/>
    <col min="6070" max="6070" width="6.85546875" style="684" customWidth="1"/>
    <col min="6071" max="6092" width="6.85546875" style="684"/>
    <col min="6093" max="6093" width="6.5703125" style="684" customWidth="1"/>
    <col min="6094" max="6094" width="13.85546875" style="684" bestFit="1" customWidth="1"/>
    <col min="6095" max="6095" width="35.42578125" style="684" customWidth="1"/>
    <col min="6096" max="6096" width="18.7109375" style="684" bestFit="1" customWidth="1"/>
    <col min="6097" max="6097" width="19" style="684" bestFit="1" customWidth="1"/>
    <col min="6098" max="6099" width="7.28515625" style="684" bestFit="1" customWidth="1"/>
    <col min="6100" max="6103" width="10.85546875" style="684" bestFit="1" customWidth="1"/>
    <col min="6104" max="6104" width="12.140625" style="684" bestFit="1" customWidth="1"/>
    <col min="6105" max="6105" width="10.85546875" style="684" bestFit="1" customWidth="1"/>
    <col min="6106" max="6106" width="12.140625" style="684" bestFit="1" customWidth="1"/>
    <col min="6107" max="6107" width="10.85546875" style="684" bestFit="1" customWidth="1"/>
    <col min="6108" max="6108" width="12.140625" style="684" bestFit="1" customWidth="1"/>
    <col min="6109" max="6109" width="10.85546875" style="684" bestFit="1" customWidth="1"/>
    <col min="6110" max="6110" width="14.42578125" style="684" bestFit="1" customWidth="1"/>
    <col min="6111" max="6113" width="10.85546875" style="684" bestFit="1" customWidth="1"/>
    <col min="6114" max="6114" width="12.140625" style="684" bestFit="1" customWidth="1"/>
    <col min="6115" max="6115" width="10.85546875" style="684" bestFit="1" customWidth="1"/>
    <col min="6116" max="6116" width="12.140625" style="684" bestFit="1" customWidth="1"/>
    <col min="6117" max="6117" width="10.85546875" style="684" bestFit="1" customWidth="1"/>
    <col min="6118" max="6118" width="12.140625" style="684" bestFit="1" customWidth="1"/>
    <col min="6119" max="6119" width="10.85546875" style="684" bestFit="1" customWidth="1"/>
    <col min="6120" max="6120" width="12.140625" style="684" bestFit="1" customWidth="1"/>
    <col min="6121" max="6121" width="10.85546875" style="684" bestFit="1" customWidth="1"/>
    <col min="6122" max="6122" width="14.42578125" style="684" bestFit="1" customWidth="1"/>
    <col min="6123" max="6127" width="10.85546875" style="684" bestFit="1" customWidth="1"/>
    <col min="6128" max="6128" width="12.140625" style="684" bestFit="1" customWidth="1"/>
    <col min="6129" max="6129" width="10.85546875" style="684" bestFit="1" customWidth="1"/>
    <col min="6130" max="6130" width="12.140625" style="684" bestFit="1" customWidth="1"/>
    <col min="6131" max="6131" width="10.85546875" style="684" bestFit="1" customWidth="1"/>
    <col min="6132" max="6132" width="12.140625" style="684" bestFit="1" customWidth="1"/>
    <col min="6133" max="6133" width="10.85546875" style="684" bestFit="1" customWidth="1"/>
    <col min="6134" max="6134" width="14.42578125" style="684" bestFit="1" customWidth="1"/>
    <col min="6135" max="6137" width="10.85546875" style="684" bestFit="1" customWidth="1"/>
    <col min="6138" max="6138" width="12.140625" style="684" bestFit="1" customWidth="1"/>
    <col min="6139" max="6139" width="10.85546875" style="684" bestFit="1" customWidth="1"/>
    <col min="6140" max="6140" width="12.140625" style="684" bestFit="1" customWidth="1"/>
    <col min="6141" max="6143" width="10.85546875" style="684" bestFit="1" customWidth="1"/>
    <col min="6144" max="6144" width="12.140625" style="684" bestFit="1" customWidth="1"/>
    <col min="6145" max="6145" width="10.85546875" style="684" bestFit="1" customWidth="1"/>
    <col min="6146" max="6146" width="14.42578125" style="684" bestFit="1" customWidth="1"/>
    <col min="6147" max="6147" width="10.85546875" style="684" bestFit="1" customWidth="1"/>
    <col min="6148" max="6148" width="12.140625" style="684" bestFit="1" customWidth="1"/>
    <col min="6149" max="6151" width="10.85546875" style="684" bestFit="1" customWidth="1"/>
    <col min="6152" max="6152" width="12.140625" style="684" bestFit="1" customWidth="1"/>
    <col min="6153" max="6153" width="10.85546875" style="684" bestFit="1" customWidth="1"/>
    <col min="6154" max="6154" width="12.140625" style="684" bestFit="1" customWidth="1"/>
    <col min="6155" max="6155" width="10.85546875" style="684" bestFit="1" customWidth="1"/>
    <col min="6156" max="6156" width="12.140625" style="684" bestFit="1" customWidth="1"/>
    <col min="6157" max="6157" width="10.85546875" style="684" bestFit="1" customWidth="1"/>
    <col min="6158" max="6158" width="14.42578125" style="684" bestFit="1" customWidth="1"/>
    <col min="6159" max="6325" width="6.85546875" style="684"/>
    <col min="6326" max="6326" width="6.85546875" style="684" customWidth="1"/>
    <col min="6327" max="6348" width="6.85546875" style="684"/>
    <col min="6349" max="6349" width="6.5703125" style="684" customWidth="1"/>
    <col min="6350" max="6350" width="13.85546875" style="684" bestFit="1" customWidth="1"/>
    <col min="6351" max="6351" width="35.42578125" style="684" customWidth="1"/>
    <col min="6352" max="6352" width="18.7109375" style="684" bestFit="1" customWidth="1"/>
    <col min="6353" max="6353" width="19" style="684" bestFit="1" customWidth="1"/>
    <col min="6354" max="6355" width="7.28515625" style="684" bestFit="1" customWidth="1"/>
    <col min="6356" max="6359" width="10.85546875" style="684" bestFit="1" customWidth="1"/>
    <col min="6360" max="6360" width="12.140625" style="684" bestFit="1" customWidth="1"/>
    <col min="6361" max="6361" width="10.85546875" style="684" bestFit="1" customWidth="1"/>
    <col min="6362" max="6362" width="12.140625" style="684" bestFit="1" customWidth="1"/>
    <col min="6363" max="6363" width="10.85546875" style="684" bestFit="1" customWidth="1"/>
    <col min="6364" max="6364" width="12.140625" style="684" bestFit="1" customWidth="1"/>
    <col min="6365" max="6365" width="10.85546875" style="684" bestFit="1" customWidth="1"/>
    <col min="6366" max="6366" width="14.42578125" style="684" bestFit="1" customWidth="1"/>
    <col min="6367" max="6369" width="10.85546875" style="684" bestFit="1" customWidth="1"/>
    <col min="6370" max="6370" width="12.140625" style="684" bestFit="1" customWidth="1"/>
    <col min="6371" max="6371" width="10.85546875" style="684" bestFit="1" customWidth="1"/>
    <col min="6372" max="6372" width="12.140625" style="684" bestFit="1" customWidth="1"/>
    <col min="6373" max="6373" width="10.85546875" style="684" bestFit="1" customWidth="1"/>
    <col min="6374" max="6374" width="12.140625" style="684" bestFit="1" customWidth="1"/>
    <col min="6375" max="6375" width="10.85546875" style="684" bestFit="1" customWidth="1"/>
    <col min="6376" max="6376" width="12.140625" style="684" bestFit="1" customWidth="1"/>
    <col min="6377" max="6377" width="10.85546875" style="684" bestFit="1" customWidth="1"/>
    <col min="6378" max="6378" width="14.42578125" style="684" bestFit="1" customWidth="1"/>
    <col min="6379" max="6383" width="10.85546875" style="684" bestFit="1" customWidth="1"/>
    <col min="6384" max="6384" width="12.140625" style="684" bestFit="1" customWidth="1"/>
    <col min="6385" max="6385" width="10.85546875" style="684" bestFit="1" customWidth="1"/>
    <col min="6386" max="6386" width="12.140625" style="684" bestFit="1" customWidth="1"/>
    <col min="6387" max="6387" width="10.85546875" style="684" bestFit="1" customWidth="1"/>
    <col min="6388" max="6388" width="12.140625" style="684" bestFit="1" customWidth="1"/>
    <col min="6389" max="6389" width="10.85546875" style="684" bestFit="1" customWidth="1"/>
    <col min="6390" max="6390" width="14.42578125" style="684" bestFit="1" customWidth="1"/>
    <col min="6391" max="6393" width="10.85546875" style="684" bestFit="1" customWidth="1"/>
    <col min="6394" max="6394" width="12.140625" style="684" bestFit="1" customWidth="1"/>
    <col min="6395" max="6395" width="10.85546875" style="684" bestFit="1" customWidth="1"/>
    <col min="6396" max="6396" width="12.140625" style="684" bestFit="1" customWidth="1"/>
    <col min="6397" max="6399" width="10.85546875" style="684" bestFit="1" customWidth="1"/>
    <col min="6400" max="6400" width="12.140625" style="684" bestFit="1" customWidth="1"/>
    <col min="6401" max="6401" width="10.85546875" style="684" bestFit="1" customWidth="1"/>
    <col min="6402" max="6402" width="14.42578125" style="684" bestFit="1" customWidth="1"/>
    <col min="6403" max="6403" width="10.85546875" style="684" bestFit="1" customWidth="1"/>
    <col min="6404" max="6404" width="12.140625" style="684" bestFit="1" customWidth="1"/>
    <col min="6405" max="6407" width="10.85546875" style="684" bestFit="1" customWidth="1"/>
    <col min="6408" max="6408" width="12.140625" style="684" bestFit="1" customWidth="1"/>
    <col min="6409" max="6409" width="10.85546875" style="684" bestFit="1" customWidth="1"/>
    <col min="6410" max="6410" width="12.140625" style="684" bestFit="1" customWidth="1"/>
    <col min="6411" max="6411" width="10.85546875" style="684" bestFit="1" customWidth="1"/>
    <col min="6412" max="6412" width="12.140625" style="684" bestFit="1" customWidth="1"/>
    <col min="6413" max="6413" width="10.85546875" style="684" bestFit="1" customWidth="1"/>
    <col min="6414" max="6414" width="14.42578125" style="684" bestFit="1" customWidth="1"/>
    <col min="6415" max="6581" width="6.85546875" style="684"/>
    <col min="6582" max="6582" width="6.85546875" style="684" customWidth="1"/>
    <col min="6583" max="6604" width="6.85546875" style="684"/>
    <col min="6605" max="6605" width="6.5703125" style="684" customWidth="1"/>
    <col min="6606" max="6606" width="13.85546875" style="684" bestFit="1" customWidth="1"/>
    <col min="6607" max="6607" width="35.42578125" style="684" customWidth="1"/>
    <col min="6608" max="6608" width="18.7109375" style="684" bestFit="1" customWidth="1"/>
    <col min="6609" max="6609" width="19" style="684" bestFit="1" customWidth="1"/>
    <col min="6610" max="6611" width="7.28515625" style="684" bestFit="1" customWidth="1"/>
    <col min="6612" max="6615" width="10.85546875" style="684" bestFit="1" customWidth="1"/>
    <col min="6616" max="6616" width="12.140625" style="684" bestFit="1" customWidth="1"/>
    <col min="6617" max="6617" width="10.85546875" style="684" bestFit="1" customWidth="1"/>
    <col min="6618" max="6618" width="12.140625" style="684" bestFit="1" customWidth="1"/>
    <col min="6619" max="6619" width="10.85546875" style="684" bestFit="1" customWidth="1"/>
    <col min="6620" max="6620" width="12.140625" style="684" bestFit="1" customWidth="1"/>
    <col min="6621" max="6621" width="10.85546875" style="684" bestFit="1" customWidth="1"/>
    <col min="6622" max="6622" width="14.42578125" style="684" bestFit="1" customWidth="1"/>
    <col min="6623" max="6625" width="10.85546875" style="684" bestFit="1" customWidth="1"/>
    <col min="6626" max="6626" width="12.140625" style="684" bestFit="1" customWidth="1"/>
    <col min="6627" max="6627" width="10.85546875" style="684" bestFit="1" customWidth="1"/>
    <col min="6628" max="6628" width="12.140625" style="684" bestFit="1" customWidth="1"/>
    <col min="6629" max="6629" width="10.85546875" style="684" bestFit="1" customWidth="1"/>
    <col min="6630" max="6630" width="12.140625" style="684" bestFit="1" customWidth="1"/>
    <col min="6631" max="6631" width="10.85546875" style="684" bestFit="1" customWidth="1"/>
    <col min="6632" max="6632" width="12.140625" style="684" bestFit="1" customWidth="1"/>
    <col min="6633" max="6633" width="10.85546875" style="684" bestFit="1" customWidth="1"/>
    <col min="6634" max="6634" width="14.42578125" style="684" bestFit="1" customWidth="1"/>
    <col min="6635" max="6639" width="10.85546875" style="684" bestFit="1" customWidth="1"/>
    <col min="6640" max="6640" width="12.140625" style="684" bestFit="1" customWidth="1"/>
    <col min="6641" max="6641" width="10.85546875" style="684" bestFit="1" customWidth="1"/>
    <col min="6642" max="6642" width="12.140625" style="684" bestFit="1" customWidth="1"/>
    <col min="6643" max="6643" width="10.85546875" style="684" bestFit="1" customWidth="1"/>
    <col min="6644" max="6644" width="12.140625" style="684" bestFit="1" customWidth="1"/>
    <col min="6645" max="6645" width="10.85546875" style="684" bestFit="1" customWidth="1"/>
    <col min="6646" max="6646" width="14.42578125" style="684" bestFit="1" customWidth="1"/>
    <col min="6647" max="6649" width="10.85546875" style="684" bestFit="1" customWidth="1"/>
    <col min="6650" max="6650" width="12.140625" style="684" bestFit="1" customWidth="1"/>
    <col min="6651" max="6651" width="10.85546875" style="684" bestFit="1" customWidth="1"/>
    <col min="6652" max="6652" width="12.140625" style="684" bestFit="1" customWidth="1"/>
    <col min="6653" max="6655" width="10.85546875" style="684" bestFit="1" customWidth="1"/>
    <col min="6656" max="6656" width="12.140625" style="684" bestFit="1" customWidth="1"/>
    <col min="6657" max="6657" width="10.85546875" style="684" bestFit="1" customWidth="1"/>
    <col min="6658" max="6658" width="14.42578125" style="684" bestFit="1" customWidth="1"/>
    <col min="6659" max="6659" width="10.85546875" style="684" bestFit="1" customWidth="1"/>
    <col min="6660" max="6660" width="12.140625" style="684" bestFit="1" customWidth="1"/>
    <col min="6661" max="6663" width="10.85546875" style="684" bestFit="1" customWidth="1"/>
    <col min="6664" max="6664" width="12.140625" style="684" bestFit="1" customWidth="1"/>
    <col min="6665" max="6665" width="10.85546875" style="684" bestFit="1" customWidth="1"/>
    <col min="6666" max="6666" width="12.140625" style="684" bestFit="1" customWidth="1"/>
    <col min="6667" max="6667" width="10.85546875" style="684" bestFit="1" customWidth="1"/>
    <col min="6668" max="6668" width="12.140625" style="684" bestFit="1" customWidth="1"/>
    <col min="6669" max="6669" width="10.85546875" style="684" bestFit="1" customWidth="1"/>
    <col min="6670" max="6670" width="14.42578125" style="684" bestFit="1" customWidth="1"/>
    <col min="6671" max="6837" width="6.85546875" style="684"/>
    <col min="6838" max="6838" width="6.85546875" style="684" customWidth="1"/>
    <col min="6839" max="6860" width="6.85546875" style="684"/>
    <col min="6861" max="6861" width="6.5703125" style="684" customWidth="1"/>
    <col min="6862" max="6862" width="13.85546875" style="684" bestFit="1" customWidth="1"/>
    <col min="6863" max="6863" width="35.42578125" style="684" customWidth="1"/>
    <col min="6864" max="6864" width="18.7109375" style="684" bestFit="1" customWidth="1"/>
    <col min="6865" max="6865" width="19" style="684" bestFit="1" customWidth="1"/>
    <col min="6866" max="6867" width="7.28515625" style="684" bestFit="1" customWidth="1"/>
    <col min="6868" max="6871" width="10.85546875" style="684" bestFit="1" customWidth="1"/>
    <col min="6872" max="6872" width="12.140625" style="684" bestFit="1" customWidth="1"/>
    <col min="6873" max="6873" width="10.85546875" style="684" bestFit="1" customWidth="1"/>
    <col min="6874" max="6874" width="12.140625" style="684" bestFit="1" customWidth="1"/>
    <col min="6875" max="6875" width="10.85546875" style="684" bestFit="1" customWidth="1"/>
    <col min="6876" max="6876" width="12.140625" style="684" bestFit="1" customWidth="1"/>
    <col min="6877" max="6877" width="10.85546875" style="684" bestFit="1" customWidth="1"/>
    <col min="6878" max="6878" width="14.42578125" style="684" bestFit="1" customWidth="1"/>
    <col min="6879" max="6881" width="10.85546875" style="684" bestFit="1" customWidth="1"/>
    <col min="6882" max="6882" width="12.140625" style="684" bestFit="1" customWidth="1"/>
    <col min="6883" max="6883" width="10.85546875" style="684" bestFit="1" customWidth="1"/>
    <col min="6884" max="6884" width="12.140625" style="684" bestFit="1" customWidth="1"/>
    <col min="6885" max="6885" width="10.85546875" style="684" bestFit="1" customWidth="1"/>
    <col min="6886" max="6886" width="12.140625" style="684" bestFit="1" customWidth="1"/>
    <col min="6887" max="6887" width="10.85546875" style="684" bestFit="1" customWidth="1"/>
    <col min="6888" max="6888" width="12.140625" style="684" bestFit="1" customWidth="1"/>
    <col min="6889" max="6889" width="10.85546875" style="684" bestFit="1" customWidth="1"/>
    <col min="6890" max="6890" width="14.42578125" style="684" bestFit="1" customWidth="1"/>
    <col min="6891" max="6895" width="10.85546875" style="684" bestFit="1" customWidth="1"/>
    <col min="6896" max="6896" width="12.140625" style="684" bestFit="1" customWidth="1"/>
    <col min="6897" max="6897" width="10.85546875" style="684" bestFit="1" customWidth="1"/>
    <col min="6898" max="6898" width="12.140625" style="684" bestFit="1" customWidth="1"/>
    <col min="6899" max="6899" width="10.85546875" style="684" bestFit="1" customWidth="1"/>
    <col min="6900" max="6900" width="12.140625" style="684" bestFit="1" customWidth="1"/>
    <col min="6901" max="6901" width="10.85546875" style="684" bestFit="1" customWidth="1"/>
    <col min="6902" max="6902" width="14.42578125" style="684" bestFit="1" customWidth="1"/>
    <col min="6903" max="6905" width="10.85546875" style="684" bestFit="1" customWidth="1"/>
    <col min="6906" max="6906" width="12.140625" style="684" bestFit="1" customWidth="1"/>
    <col min="6907" max="6907" width="10.85546875" style="684" bestFit="1" customWidth="1"/>
    <col min="6908" max="6908" width="12.140625" style="684" bestFit="1" customWidth="1"/>
    <col min="6909" max="6911" width="10.85546875" style="684" bestFit="1" customWidth="1"/>
    <col min="6912" max="6912" width="12.140625" style="684" bestFit="1" customWidth="1"/>
    <col min="6913" max="6913" width="10.85546875" style="684" bestFit="1" customWidth="1"/>
    <col min="6914" max="6914" width="14.42578125" style="684" bestFit="1" customWidth="1"/>
    <col min="6915" max="6915" width="10.85546875" style="684" bestFit="1" customWidth="1"/>
    <col min="6916" max="6916" width="12.140625" style="684" bestFit="1" customWidth="1"/>
    <col min="6917" max="6919" width="10.85546875" style="684" bestFit="1" customWidth="1"/>
    <col min="6920" max="6920" width="12.140625" style="684" bestFit="1" customWidth="1"/>
    <col min="6921" max="6921" width="10.85546875" style="684" bestFit="1" customWidth="1"/>
    <col min="6922" max="6922" width="12.140625" style="684" bestFit="1" customWidth="1"/>
    <col min="6923" max="6923" width="10.85546875" style="684" bestFit="1" customWidth="1"/>
    <col min="6924" max="6924" width="12.140625" style="684" bestFit="1" customWidth="1"/>
    <col min="6925" max="6925" width="10.85546875" style="684" bestFit="1" customWidth="1"/>
    <col min="6926" max="6926" width="14.42578125" style="684" bestFit="1" customWidth="1"/>
    <col min="6927" max="7093" width="6.85546875" style="684"/>
    <col min="7094" max="7094" width="6.85546875" style="684" customWidth="1"/>
    <col min="7095" max="7116" width="6.85546875" style="684"/>
    <col min="7117" max="7117" width="6.5703125" style="684" customWidth="1"/>
    <col min="7118" max="7118" width="13.85546875" style="684" bestFit="1" customWidth="1"/>
    <col min="7119" max="7119" width="35.42578125" style="684" customWidth="1"/>
    <col min="7120" max="7120" width="18.7109375" style="684" bestFit="1" customWidth="1"/>
    <col min="7121" max="7121" width="19" style="684" bestFit="1" customWidth="1"/>
    <col min="7122" max="7123" width="7.28515625" style="684" bestFit="1" customWidth="1"/>
    <col min="7124" max="7127" width="10.85546875" style="684" bestFit="1" customWidth="1"/>
    <col min="7128" max="7128" width="12.140625" style="684" bestFit="1" customWidth="1"/>
    <col min="7129" max="7129" width="10.85546875" style="684" bestFit="1" customWidth="1"/>
    <col min="7130" max="7130" width="12.140625" style="684" bestFit="1" customWidth="1"/>
    <col min="7131" max="7131" width="10.85546875" style="684" bestFit="1" customWidth="1"/>
    <col min="7132" max="7132" width="12.140625" style="684" bestFit="1" customWidth="1"/>
    <col min="7133" max="7133" width="10.85546875" style="684" bestFit="1" customWidth="1"/>
    <col min="7134" max="7134" width="14.42578125" style="684" bestFit="1" customWidth="1"/>
    <col min="7135" max="7137" width="10.85546875" style="684" bestFit="1" customWidth="1"/>
    <col min="7138" max="7138" width="12.140625" style="684" bestFit="1" customWidth="1"/>
    <col min="7139" max="7139" width="10.85546875" style="684" bestFit="1" customWidth="1"/>
    <col min="7140" max="7140" width="12.140625" style="684" bestFit="1" customWidth="1"/>
    <col min="7141" max="7141" width="10.85546875" style="684" bestFit="1" customWidth="1"/>
    <col min="7142" max="7142" width="12.140625" style="684" bestFit="1" customWidth="1"/>
    <col min="7143" max="7143" width="10.85546875" style="684" bestFit="1" customWidth="1"/>
    <col min="7144" max="7144" width="12.140625" style="684" bestFit="1" customWidth="1"/>
    <col min="7145" max="7145" width="10.85546875" style="684" bestFit="1" customWidth="1"/>
    <col min="7146" max="7146" width="14.42578125" style="684" bestFit="1" customWidth="1"/>
    <col min="7147" max="7151" width="10.85546875" style="684" bestFit="1" customWidth="1"/>
    <col min="7152" max="7152" width="12.140625" style="684" bestFit="1" customWidth="1"/>
    <col min="7153" max="7153" width="10.85546875" style="684" bestFit="1" customWidth="1"/>
    <col min="7154" max="7154" width="12.140625" style="684" bestFit="1" customWidth="1"/>
    <col min="7155" max="7155" width="10.85546875" style="684" bestFit="1" customWidth="1"/>
    <col min="7156" max="7156" width="12.140625" style="684" bestFit="1" customWidth="1"/>
    <col min="7157" max="7157" width="10.85546875" style="684" bestFit="1" customWidth="1"/>
    <col min="7158" max="7158" width="14.42578125" style="684" bestFit="1" customWidth="1"/>
    <col min="7159" max="7161" width="10.85546875" style="684" bestFit="1" customWidth="1"/>
    <col min="7162" max="7162" width="12.140625" style="684" bestFit="1" customWidth="1"/>
    <col min="7163" max="7163" width="10.85546875" style="684" bestFit="1" customWidth="1"/>
    <col min="7164" max="7164" width="12.140625" style="684" bestFit="1" customWidth="1"/>
    <col min="7165" max="7167" width="10.85546875" style="684" bestFit="1" customWidth="1"/>
    <col min="7168" max="7168" width="12.140625" style="684" bestFit="1" customWidth="1"/>
    <col min="7169" max="7169" width="10.85546875" style="684" bestFit="1" customWidth="1"/>
    <col min="7170" max="7170" width="14.42578125" style="684" bestFit="1" customWidth="1"/>
    <col min="7171" max="7171" width="10.85546875" style="684" bestFit="1" customWidth="1"/>
    <col min="7172" max="7172" width="12.140625" style="684" bestFit="1" customWidth="1"/>
    <col min="7173" max="7175" width="10.85546875" style="684" bestFit="1" customWidth="1"/>
    <col min="7176" max="7176" width="12.140625" style="684" bestFit="1" customWidth="1"/>
    <col min="7177" max="7177" width="10.85546875" style="684" bestFit="1" customWidth="1"/>
    <col min="7178" max="7178" width="12.140625" style="684" bestFit="1" customWidth="1"/>
    <col min="7179" max="7179" width="10.85546875" style="684" bestFit="1" customWidth="1"/>
    <col min="7180" max="7180" width="12.140625" style="684" bestFit="1" customWidth="1"/>
    <col min="7181" max="7181" width="10.85546875" style="684" bestFit="1" customWidth="1"/>
    <col min="7182" max="7182" width="14.42578125" style="684" bestFit="1" customWidth="1"/>
    <col min="7183" max="7349" width="6.85546875" style="684"/>
    <col min="7350" max="7350" width="6.85546875" style="684" customWidth="1"/>
    <col min="7351" max="7372" width="6.85546875" style="684"/>
    <col min="7373" max="7373" width="6.5703125" style="684" customWidth="1"/>
    <col min="7374" max="7374" width="13.85546875" style="684" bestFit="1" customWidth="1"/>
    <col min="7375" max="7375" width="35.42578125" style="684" customWidth="1"/>
    <col min="7376" max="7376" width="18.7109375" style="684" bestFit="1" customWidth="1"/>
    <col min="7377" max="7377" width="19" style="684" bestFit="1" customWidth="1"/>
    <col min="7378" max="7379" width="7.28515625" style="684" bestFit="1" customWidth="1"/>
    <col min="7380" max="7383" width="10.85546875" style="684" bestFit="1" customWidth="1"/>
    <col min="7384" max="7384" width="12.140625" style="684" bestFit="1" customWidth="1"/>
    <col min="7385" max="7385" width="10.85546875" style="684" bestFit="1" customWidth="1"/>
    <col min="7386" max="7386" width="12.140625" style="684" bestFit="1" customWidth="1"/>
    <col min="7387" max="7387" width="10.85546875" style="684" bestFit="1" customWidth="1"/>
    <col min="7388" max="7388" width="12.140625" style="684" bestFit="1" customWidth="1"/>
    <col min="7389" max="7389" width="10.85546875" style="684" bestFit="1" customWidth="1"/>
    <col min="7390" max="7390" width="14.42578125" style="684" bestFit="1" customWidth="1"/>
    <col min="7391" max="7393" width="10.85546875" style="684" bestFit="1" customWidth="1"/>
    <col min="7394" max="7394" width="12.140625" style="684" bestFit="1" customWidth="1"/>
    <col min="7395" max="7395" width="10.85546875" style="684" bestFit="1" customWidth="1"/>
    <col min="7396" max="7396" width="12.140625" style="684" bestFit="1" customWidth="1"/>
    <col min="7397" max="7397" width="10.85546875" style="684" bestFit="1" customWidth="1"/>
    <col min="7398" max="7398" width="12.140625" style="684" bestFit="1" customWidth="1"/>
    <col min="7399" max="7399" width="10.85546875" style="684" bestFit="1" customWidth="1"/>
    <col min="7400" max="7400" width="12.140625" style="684" bestFit="1" customWidth="1"/>
    <col min="7401" max="7401" width="10.85546875" style="684" bestFit="1" customWidth="1"/>
    <col min="7402" max="7402" width="14.42578125" style="684" bestFit="1" customWidth="1"/>
    <col min="7403" max="7407" width="10.85546875" style="684" bestFit="1" customWidth="1"/>
    <col min="7408" max="7408" width="12.140625" style="684" bestFit="1" customWidth="1"/>
    <col min="7409" max="7409" width="10.85546875" style="684" bestFit="1" customWidth="1"/>
    <col min="7410" max="7410" width="12.140625" style="684" bestFit="1" customWidth="1"/>
    <col min="7411" max="7411" width="10.85546875" style="684" bestFit="1" customWidth="1"/>
    <col min="7412" max="7412" width="12.140625" style="684" bestFit="1" customWidth="1"/>
    <col min="7413" max="7413" width="10.85546875" style="684" bestFit="1" customWidth="1"/>
    <col min="7414" max="7414" width="14.42578125" style="684" bestFit="1" customWidth="1"/>
    <col min="7415" max="7417" width="10.85546875" style="684" bestFit="1" customWidth="1"/>
    <col min="7418" max="7418" width="12.140625" style="684" bestFit="1" customWidth="1"/>
    <col min="7419" max="7419" width="10.85546875" style="684" bestFit="1" customWidth="1"/>
    <col min="7420" max="7420" width="12.140625" style="684" bestFit="1" customWidth="1"/>
    <col min="7421" max="7423" width="10.85546875" style="684" bestFit="1" customWidth="1"/>
    <col min="7424" max="7424" width="12.140625" style="684" bestFit="1" customWidth="1"/>
    <col min="7425" max="7425" width="10.85546875" style="684" bestFit="1" customWidth="1"/>
    <col min="7426" max="7426" width="14.42578125" style="684" bestFit="1" customWidth="1"/>
    <col min="7427" max="7427" width="10.85546875" style="684" bestFit="1" customWidth="1"/>
    <col min="7428" max="7428" width="12.140625" style="684" bestFit="1" customWidth="1"/>
    <col min="7429" max="7431" width="10.85546875" style="684" bestFit="1" customWidth="1"/>
    <col min="7432" max="7432" width="12.140625" style="684" bestFit="1" customWidth="1"/>
    <col min="7433" max="7433" width="10.85546875" style="684" bestFit="1" customWidth="1"/>
    <col min="7434" max="7434" width="12.140625" style="684" bestFit="1" customWidth="1"/>
    <col min="7435" max="7435" width="10.85546875" style="684" bestFit="1" customWidth="1"/>
    <col min="7436" max="7436" width="12.140625" style="684" bestFit="1" customWidth="1"/>
    <col min="7437" max="7437" width="10.85546875" style="684" bestFit="1" customWidth="1"/>
    <col min="7438" max="7438" width="14.42578125" style="684" bestFit="1" customWidth="1"/>
    <col min="7439" max="7605" width="6.85546875" style="684"/>
    <col min="7606" max="7606" width="6.85546875" style="684" customWidth="1"/>
    <col min="7607" max="7628" width="6.85546875" style="684"/>
    <col min="7629" max="7629" width="6.5703125" style="684" customWidth="1"/>
    <col min="7630" max="7630" width="13.85546875" style="684" bestFit="1" customWidth="1"/>
    <col min="7631" max="7631" width="35.42578125" style="684" customWidth="1"/>
    <col min="7632" max="7632" width="18.7109375" style="684" bestFit="1" customWidth="1"/>
    <col min="7633" max="7633" width="19" style="684" bestFit="1" customWidth="1"/>
    <col min="7634" max="7635" width="7.28515625" style="684" bestFit="1" customWidth="1"/>
    <col min="7636" max="7639" width="10.85546875" style="684" bestFit="1" customWidth="1"/>
    <col min="7640" max="7640" width="12.140625" style="684" bestFit="1" customWidth="1"/>
    <col min="7641" max="7641" width="10.85546875" style="684" bestFit="1" customWidth="1"/>
    <col min="7642" max="7642" width="12.140625" style="684" bestFit="1" customWidth="1"/>
    <col min="7643" max="7643" width="10.85546875" style="684" bestFit="1" customWidth="1"/>
    <col min="7644" max="7644" width="12.140625" style="684" bestFit="1" customWidth="1"/>
    <col min="7645" max="7645" width="10.85546875" style="684" bestFit="1" customWidth="1"/>
    <col min="7646" max="7646" width="14.42578125" style="684" bestFit="1" customWidth="1"/>
    <col min="7647" max="7649" width="10.85546875" style="684" bestFit="1" customWidth="1"/>
    <col min="7650" max="7650" width="12.140625" style="684" bestFit="1" customWidth="1"/>
    <col min="7651" max="7651" width="10.85546875" style="684" bestFit="1" customWidth="1"/>
    <col min="7652" max="7652" width="12.140625" style="684" bestFit="1" customWidth="1"/>
    <col min="7653" max="7653" width="10.85546875" style="684" bestFit="1" customWidth="1"/>
    <col min="7654" max="7654" width="12.140625" style="684" bestFit="1" customWidth="1"/>
    <col min="7655" max="7655" width="10.85546875" style="684" bestFit="1" customWidth="1"/>
    <col min="7656" max="7656" width="12.140625" style="684" bestFit="1" customWidth="1"/>
    <col min="7657" max="7657" width="10.85546875" style="684" bestFit="1" customWidth="1"/>
    <col min="7658" max="7658" width="14.42578125" style="684" bestFit="1" customWidth="1"/>
    <col min="7659" max="7663" width="10.85546875" style="684" bestFit="1" customWidth="1"/>
    <col min="7664" max="7664" width="12.140625" style="684" bestFit="1" customWidth="1"/>
    <col min="7665" max="7665" width="10.85546875" style="684" bestFit="1" customWidth="1"/>
    <col min="7666" max="7666" width="12.140625" style="684" bestFit="1" customWidth="1"/>
    <col min="7667" max="7667" width="10.85546875" style="684" bestFit="1" customWidth="1"/>
    <col min="7668" max="7668" width="12.140625" style="684" bestFit="1" customWidth="1"/>
    <col min="7669" max="7669" width="10.85546875" style="684" bestFit="1" customWidth="1"/>
    <col min="7670" max="7670" width="14.42578125" style="684" bestFit="1" customWidth="1"/>
    <col min="7671" max="7673" width="10.85546875" style="684" bestFit="1" customWidth="1"/>
    <col min="7674" max="7674" width="12.140625" style="684" bestFit="1" customWidth="1"/>
    <col min="7675" max="7675" width="10.85546875" style="684" bestFit="1" customWidth="1"/>
    <col min="7676" max="7676" width="12.140625" style="684" bestFit="1" customWidth="1"/>
    <col min="7677" max="7679" width="10.85546875" style="684" bestFit="1" customWidth="1"/>
    <col min="7680" max="7680" width="12.140625" style="684" bestFit="1" customWidth="1"/>
    <col min="7681" max="7681" width="10.85546875" style="684" bestFit="1" customWidth="1"/>
    <col min="7682" max="7682" width="14.42578125" style="684" bestFit="1" customWidth="1"/>
    <col min="7683" max="7683" width="10.85546875" style="684" bestFit="1" customWidth="1"/>
    <col min="7684" max="7684" width="12.140625" style="684" bestFit="1" customWidth="1"/>
    <col min="7685" max="7687" width="10.85546875" style="684" bestFit="1" customWidth="1"/>
    <col min="7688" max="7688" width="12.140625" style="684" bestFit="1" customWidth="1"/>
    <col min="7689" max="7689" width="10.85546875" style="684" bestFit="1" customWidth="1"/>
    <col min="7690" max="7690" width="12.140625" style="684" bestFit="1" customWidth="1"/>
    <col min="7691" max="7691" width="10.85546875" style="684" bestFit="1" customWidth="1"/>
    <col min="7692" max="7692" width="12.140625" style="684" bestFit="1" customWidth="1"/>
    <col min="7693" max="7693" width="10.85546875" style="684" bestFit="1" customWidth="1"/>
    <col min="7694" max="7694" width="14.42578125" style="684" bestFit="1" customWidth="1"/>
    <col min="7695" max="7861" width="6.85546875" style="684"/>
    <col min="7862" max="7862" width="6.85546875" style="684" customWidth="1"/>
    <col min="7863" max="7884" width="6.85546875" style="684"/>
    <col min="7885" max="7885" width="6.5703125" style="684" customWidth="1"/>
    <col min="7886" max="7886" width="13.85546875" style="684" bestFit="1" customWidth="1"/>
    <col min="7887" max="7887" width="35.42578125" style="684" customWidth="1"/>
    <col min="7888" max="7888" width="18.7109375" style="684" bestFit="1" customWidth="1"/>
    <col min="7889" max="7889" width="19" style="684" bestFit="1" customWidth="1"/>
    <col min="7890" max="7891" width="7.28515625" style="684" bestFit="1" customWidth="1"/>
    <col min="7892" max="7895" width="10.85546875" style="684" bestFit="1" customWidth="1"/>
    <col min="7896" max="7896" width="12.140625" style="684" bestFit="1" customWidth="1"/>
    <col min="7897" max="7897" width="10.85546875" style="684" bestFit="1" customWidth="1"/>
    <col min="7898" max="7898" width="12.140625" style="684" bestFit="1" customWidth="1"/>
    <col min="7899" max="7899" width="10.85546875" style="684" bestFit="1" customWidth="1"/>
    <col min="7900" max="7900" width="12.140625" style="684" bestFit="1" customWidth="1"/>
    <col min="7901" max="7901" width="10.85546875" style="684" bestFit="1" customWidth="1"/>
    <col min="7902" max="7902" width="14.42578125" style="684" bestFit="1" customWidth="1"/>
    <col min="7903" max="7905" width="10.85546875" style="684" bestFit="1" customWidth="1"/>
    <col min="7906" max="7906" width="12.140625" style="684" bestFit="1" customWidth="1"/>
    <col min="7907" max="7907" width="10.85546875" style="684" bestFit="1" customWidth="1"/>
    <col min="7908" max="7908" width="12.140625" style="684" bestFit="1" customWidth="1"/>
    <col min="7909" max="7909" width="10.85546875" style="684" bestFit="1" customWidth="1"/>
    <col min="7910" max="7910" width="12.140625" style="684" bestFit="1" customWidth="1"/>
    <col min="7911" max="7911" width="10.85546875" style="684" bestFit="1" customWidth="1"/>
    <col min="7912" max="7912" width="12.140625" style="684" bestFit="1" customWidth="1"/>
    <col min="7913" max="7913" width="10.85546875" style="684" bestFit="1" customWidth="1"/>
    <col min="7914" max="7914" width="14.42578125" style="684" bestFit="1" customWidth="1"/>
    <col min="7915" max="7919" width="10.85546875" style="684" bestFit="1" customWidth="1"/>
    <col min="7920" max="7920" width="12.140625" style="684" bestFit="1" customWidth="1"/>
    <col min="7921" max="7921" width="10.85546875" style="684" bestFit="1" customWidth="1"/>
    <col min="7922" max="7922" width="12.140625" style="684" bestFit="1" customWidth="1"/>
    <col min="7923" max="7923" width="10.85546875" style="684" bestFit="1" customWidth="1"/>
    <col min="7924" max="7924" width="12.140625" style="684" bestFit="1" customWidth="1"/>
    <col min="7925" max="7925" width="10.85546875" style="684" bestFit="1" customWidth="1"/>
    <col min="7926" max="7926" width="14.42578125" style="684" bestFit="1" customWidth="1"/>
    <col min="7927" max="7929" width="10.85546875" style="684" bestFit="1" customWidth="1"/>
    <col min="7930" max="7930" width="12.140625" style="684" bestFit="1" customWidth="1"/>
    <col min="7931" max="7931" width="10.85546875" style="684" bestFit="1" customWidth="1"/>
    <col min="7932" max="7932" width="12.140625" style="684" bestFit="1" customWidth="1"/>
    <col min="7933" max="7935" width="10.85546875" style="684" bestFit="1" customWidth="1"/>
    <col min="7936" max="7936" width="12.140625" style="684" bestFit="1" customWidth="1"/>
    <col min="7937" max="7937" width="10.85546875" style="684" bestFit="1" customWidth="1"/>
    <col min="7938" max="7938" width="14.42578125" style="684" bestFit="1" customWidth="1"/>
    <col min="7939" max="7939" width="10.85546875" style="684" bestFit="1" customWidth="1"/>
    <col min="7940" max="7940" width="12.140625" style="684" bestFit="1" customWidth="1"/>
    <col min="7941" max="7943" width="10.85546875" style="684" bestFit="1" customWidth="1"/>
    <col min="7944" max="7944" width="12.140625" style="684" bestFit="1" customWidth="1"/>
    <col min="7945" max="7945" width="10.85546875" style="684" bestFit="1" customWidth="1"/>
    <col min="7946" max="7946" width="12.140625" style="684" bestFit="1" customWidth="1"/>
    <col min="7947" max="7947" width="10.85546875" style="684" bestFit="1" customWidth="1"/>
    <col min="7948" max="7948" width="12.140625" style="684" bestFit="1" customWidth="1"/>
    <col min="7949" max="7949" width="10.85546875" style="684" bestFit="1" customWidth="1"/>
    <col min="7950" max="7950" width="14.42578125" style="684" bestFit="1" customWidth="1"/>
    <col min="7951" max="8117" width="6.85546875" style="684"/>
    <col min="8118" max="8118" width="6.85546875" style="684" customWidth="1"/>
    <col min="8119" max="8140" width="6.85546875" style="684"/>
    <col min="8141" max="8141" width="6.5703125" style="684" customWidth="1"/>
    <col min="8142" max="8142" width="13.85546875" style="684" bestFit="1" customWidth="1"/>
    <col min="8143" max="8143" width="35.42578125" style="684" customWidth="1"/>
    <col min="8144" max="8144" width="18.7109375" style="684" bestFit="1" customWidth="1"/>
    <col min="8145" max="8145" width="19" style="684" bestFit="1" customWidth="1"/>
    <col min="8146" max="8147" width="7.28515625" style="684" bestFit="1" customWidth="1"/>
    <col min="8148" max="8151" width="10.85546875" style="684" bestFit="1" customWidth="1"/>
    <col min="8152" max="8152" width="12.140625" style="684" bestFit="1" customWidth="1"/>
    <col min="8153" max="8153" width="10.85546875" style="684" bestFit="1" customWidth="1"/>
    <col min="8154" max="8154" width="12.140625" style="684" bestFit="1" customWidth="1"/>
    <col min="8155" max="8155" width="10.85546875" style="684" bestFit="1" customWidth="1"/>
    <col min="8156" max="8156" width="12.140625" style="684" bestFit="1" customWidth="1"/>
    <col min="8157" max="8157" width="10.85546875" style="684" bestFit="1" customWidth="1"/>
    <col min="8158" max="8158" width="14.42578125" style="684" bestFit="1" customWidth="1"/>
    <col min="8159" max="8161" width="10.85546875" style="684" bestFit="1" customWidth="1"/>
    <col min="8162" max="8162" width="12.140625" style="684" bestFit="1" customWidth="1"/>
    <col min="8163" max="8163" width="10.85546875" style="684" bestFit="1" customWidth="1"/>
    <col min="8164" max="8164" width="12.140625" style="684" bestFit="1" customWidth="1"/>
    <col min="8165" max="8165" width="10.85546875" style="684" bestFit="1" customWidth="1"/>
    <col min="8166" max="8166" width="12.140625" style="684" bestFit="1" customWidth="1"/>
    <col min="8167" max="8167" width="10.85546875" style="684" bestFit="1" customWidth="1"/>
    <col min="8168" max="8168" width="12.140625" style="684" bestFit="1" customWidth="1"/>
    <col min="8169" max="8169" width="10.85546875" style="684" bestFit="1" customWidth="1"/>
    <col min="8170" max="8170" width="14.42578125" style="684" bestFit="1" customWidth="1"/>
    <col min="8171" max="8175" width="10.85546875" style="684" bestFit="1" customWidth="1"/>
    <col min="8176" max="8176" width="12.140625" style="684" bestFit="1" customWidth="1"/>
    <col min="8177" max="8177" width="10.85546875" style="684" bestFit="1" customWidth="1"/>
    <col min="8178" max="8178" width="12.140625" style="684" bestFit="1" customWidth="1"/>
    <col min="8179" max="8179" width="10.85546875" style="684" bestFit="1" customWidth="1"/>
    <col min="8180" max="8180" width="12.140625" style="684" bestFit="1" customWidth="1"/>
    <col min="8181" max="8181" width="10.85546875" style="684" bestFit="1" customWidth="1"/>
    <col min="8182" max="8182" width="14.42578125" style="684" bestFit="1" customWidth="1"/>
    <col min="8183" max="8185" width="10.85546875" style="684" bestFit="1" customWidth="1"/>
    <col min="8186" max="8186" width="12.140625" style="684" bestFit="1" customWidth="1"/>
    <col min="8187" max="8187" width="10.85546875" style="684" bestFit="1" customWidth="1"/>
    <col min="8188" max="8188" width="12.140625" style="684" bestFit="1" customWidth="1"/>
    <col min="8189" max="8191" width="10.85546875" style="684" bestFit="1" customWidth="1"/>
    <col min="8192" max="8192" width="12.140625" style="684" bestFit="1" customWidth="1"/>
    <col min="8193" max="8193" width="10.85546875" style="684" bestFit="1" customWidth="1"/>
    <col min="8194" max="8194" width="14.42578125" style="684" bestFit="1" customWidth="1"/>
    <col min="8195" max="8195" width="10.85546875" style="684" bestFit="1" customWidth="1"/>
    <col min="8196" max="8196" width="12.140625" style="684" bestFit="1" customWidth="1"/>
    <col min="8197" max="8199" width="10.85546875" style="684" bestFit="1" customWidth="1"/>
    <col min="8200" max="8200" width="12.140625" style="684" bestFit="1" customWidth="1"/>
    <col min="8201" max="8201" width="10.85546875" style="684" bestFit="1" customWidth="1"/>
    <col min="8202" max="8202" width="12.140625" style="684" bestFit="1" customWidth="1"/>
    <col min="8203" max="8203" width="10.85546875" style="684" bestFit="1" customWidth="1"/>
    <col min="8204" max="8204" width="12.140625" style="684" bestFit="1" customWidth="1"/>
    <col min="8205" max="8205" width="10.85546875" style="684" bestFit="1" customWidth="1"/>
    <col min="8206" max="8206" width="14.42578125" style="684" bestFit="1" customWidth="1"/>
    <col min="8207" max="8373" width="6.85546875" style="684"/>
    <col min="8374" max="8374" width="6.85546875" style="684" customWidth="1"/>
    <col min="8375" max="8396" width="6.85546875" style="684"/>
    <col min="8397" max="8397" width="6.5703125" style="684" customWidth="1"/>
    <col min="8398" max="8398" width="13.85546875" style="684" bestFit="1" customWidth="1"/>
    <col min="8399" max="8399" width="35.42578125" style="684" customWidth="1"/>
    <col min="8400" max="8400" width="18.7109375" style="684" bestFit="1" customWidth="1"/>
    <col min="8401" max="8401" width="19" style="684" bestFit="1" customWidth="1"/>
    <col min="8402" max="8403" width="7.28515625" style="684" bestFit="1" customWidth="1"/>
    <col min="8404" max="8407" width="10.85546875" style="684" bestFit="1" customWidth="1"/>
    <col min="8408" max="8408" width="12.140625" style="684" bestFit="1" customWidth="1"/>
    <col min="8409" max="8409" width="10.85546875" style="684" bestFit="1" customWidth="1"/>
    <col min="8410" max="8410" width="12.140625" style="684" bestFit="1" customWidth="1"/>
    <col min="8411" max="8411" width="10.85546875" style="684" bestFit="1" customWidth="1"/>
    <col min="8412" max="8412" width="12.140625" style="684" bestFit="1" customWidth="1"/>
    <col min="8413" max="8413" width="10.85546875" style="684" bestFit="1" customWidth="1"/>
    <col min="8414" max="8414" width="14.42578125" style="684" bestFit="1" customWidth="1"/>
    <col min="8415" max="8417" width="10.85546875" style="684" bestFit="1" customWidth="1"/>
    <col min="8418" max="8418" width="12.140625" style="684" bestFit="1" customWidth="1"/>
    <col min="8419" max="8419" width="10.85546875" style="684" bestFit="1" customWidth="1"/>
    <col min="8420" max="8420" width="12.140625" style="684" bestFit="1" customWidth="1"/>
    <col min="8421" max="8421" width="10.85546875" style="684" bestFit="1" customWidth="1"/>
    <col min="8422" max="8422" width="12.140625" style="684" bestFit="1" customWidth="1"/>
    <col min="8423" max="8423" width="10.85546875" style="684" bestFit="1" customWidth="1"/>
    <col min="8424" max="8424" width="12.140625" style="684" bestFit="1" customWidth="1"/>
    <col min="8425" max="8425" width="10.85546875" style="684" bestFit="1" customWidth="1"/>
    <col min="8426" max="8426" width="14.42578125" style="684" bestFit="1" customWidth="1"/>
    <col min="8427" max="8431" width="10.85546875" style="684" bestFit="1" customWidth="1"/>
    <col min="8432" max="8432" width="12.140625" style="684" bestFit="1" customWidth="1"/>
    <col min="8433" max="8433" width="10.85546875" style="684" bestFit="1" customWidth="1"/>
    <col min="8434" max="8434" width="12.140625" style="684" bestFit="1" customWidth="1"/>
    <col min="8435" max="8435" width="10.85546875" style="684" bestFit="1" customWidth="1"/>
    <col min="8436" max="8436" width="12.140625" style="684" bestFit="1" customWidth="1"/>
    <col min="8437" max="8437" width="10.85546875" style="684" bestFit="1" customWidth="1"/>
    <col min="8438" max="8438" width="14.42578125" style="684" bestFit="1" customWidth="1"/>
    <col min="8439" max="8441" width="10.85546875" style="684" bestFit="1" customWidth="1"/>
    <col min="8442" max="8442" width="12.140625" style="684" bestFit="1" customWidth="1"/>
    <col min="8443" max="8443" width="10.85546875" style="684" bestFit="1" customWidth="1"/>
    <col min="8444" max="8444" width="12.140625" style="684" bestFit="1" customWidth="1"/>
    <col min="8445" max="8447" width="10.85546875" style="684" bestFit="1" customWidth="1"/>
    <col min="8448" max="8448" width="12.140625" style="684" bestFit="1" customWidth="1"/>
    <col min="8449" max="8449" width="10.85546875" style="684" bestFit="1" customWidth="1"/>
    <col min="8450" max="8450" width="14.42578125" style="684" bestFit="1" customWidth="1"/>
    <col min="8451" max="8451" width="10.85546875" style="684" bestFit="1" customWidth="1"/>
    <col min="8452" max="8452" width="12.140625" style="684" bestFit="1" customWidth="1"/>
    <col min="8453" max="8455" width="10.85546875" style="684" bestFit="1" customWidth="1"/>
    <col min="8456" max="8456" width="12.140625" style="684" bestFit="1" customWidth="1"/>
    <col min="8457" max="8457" width="10.85546875" style="684" bestFit="1" customWidth="1"/>
    <col min="8458" max="8458" width="12.140625" style="684" bestFit="1" customWidth="1"/>
    <col min="8459" max="8459" width="10.85546875" style="684" bestFit="1" customWidth="1"/>
    <col min="8460" max="8460" width="12.140625" style="684" bestFit="1" customWidth="1"/>
    <col min="8461" max="8461" width="10.85546875" style="684" bestFit="1" customWidth="1"/>
    <col min="8462" max="8462" width="14.42578125" style="684" bestFit="1" customWidth="1"/>
    <col min="8463" max="8629" width="6.85546875" style="684"/>
    <col min="8630" max="8630" width="6.85546875" style="684" customWidth="1"/>
    <col min="8631" max="8652" width="6.85546875" style="684"/>
    <col min="8653" max="8653" width="6.5703125" style="684" customWidth="1"/>
    <col min="8654" max="8654" width="13.85546875" style="684" bestFit="1" customWidth="1"/>
    <col min="8655" max="8655" width="35.42578125" style="684" customWidth="1"/>
    <col min="8656" max="8656" width="18.7109375" style="684" bestFit="1" customWidth="1"/>
    <col min="8657" max="8657" width="19" style="684" bestFit="1" customWidth="1"/>
    <col min="8658" max="8659" width="7.28515625" style="684" bestFit="1" customWidth="1"/>
    <col min="8660" max="8663" width="10.85546875" style="684" bestFit="1" customWidth="1"/>
    <col min="8664" max="8664" width="12.140625" style="684" bestFit="1" customWidth="1"/>
    <col min="8665" max="8665" width="10.85546875" style="684" bestFit="1" customWidth="1"/>
    <col min="8666" max="8666" width="12.140625" style="684" bestFit="1" customWidth="1"/>
    <col min="8667" max="8667" width="10.85546875" style="684" bestFit="1" customWidth="1"/>
    <col min="8668" max="8668" width="12.140625" style="684" bestFit="1" customWidth="1"/>
    <col min="8669" max="8669" width="10.85546875" style="684" bestFit="1" customWidth="1"/>
    <col min="8670" max="8670" width="14.42578125" style="684" bestFit="1" customWidth="1"/>
    <col min="8671" max="8673" width="10.85546875" style="684" bestFit="1" customWidth="1"/>
    <col min="8674" max="8674" width="12.140625" style="684" bestFit="1" customWidth="1"/>
    <col min="8675" max="8675" width="10.85546875" style="684" bestFit="1" customWidth="1"/>
    <col min="8676" max="8676" width="12.140625" style="684" bestFit="1" customWidth="1"/>
    <col min="8677" max="8677" width="10.85546875" style="684" bestFit="1" customWidth="1"/>
    <col min="8678" max="8678" width="12.140625" style="684" bestFit="1" customWidth="1"/>
    <col min="8679" max="8679" width="10.85546875" style="684" bestFit="1" customWidth="1"/>
    <col min="8680" max="8680" width="12.140625" style="684" bestFit="1" customWidth="1"/>
    <col min="8681" max="8681" width="10.85546875" style="684" bestFit="1" customWidth="1"/>
    <col min="8682" max="8682" width="14.42578125" style="684" bestFit="1" customWidth="1"/>
    <col min="8683" max="8687" width="10.85546875" style="684" bestFit="1" customWidth="1"/>
    <col min="8688" max="8688" width="12.140625" style="684" bestFit="1" customWidth="1"/>
    <col min="8689" max="8689" width="10.85546875" style="684" bestFit="1" customWidth="1"/>
    <col min="8690" max="8690" width="12.140625" style="684" bestFit="1" customWidth="1"/>
    <col min="8691" max="8691" width="10.85546875" style="684" bestFit="1" customWidth="1"/>
    <col min="8692" max="8692" width="12.140625" style="684" bestFit="1" customWidth="1"/>
    <col min="8693" max="8693" width="10.85546875" style="684" bestFit="1" customWidth="1"/>
    <col min="8694" max="8694" width="14.42578125" style="684" bestFit="1" customWidth="1"/>
    <col min="8695" max="8697" width="10.85546875" style="684" bestFit="1" customWidth="1"/>
    <col min="8698" max="8698" width="12.140625" style="684" bestFit="1" customWidth="1"/>
    <col min="8699" max="8699" width="10.85546875" style="684" bestFit="1" customWidth="1"/>
    <col min="8700" max="8700" width="12.140625" style="684" bestFit="1" customWidth="1"/>
    <col min="8701" max="8703" width="10.85546875" style="684" bestFit="1" customWidth="1"/>
    <col min="8704" max="8704" width="12.140625" style="684" bestFit="1" customWidth="1"/>
    <col min="8705" max="8705" width="10.85546875" style="684" bestFit="1" customWidth="1"/>
    <col min="8706" max="8706" width="14.42578125" style="684" bestFit="1" customWidth="1"/>
    <col min="8707" max="8707" width="10.85546875" style="684" bestFit="1" customWidth="1"/>
    <col min="8708" max="8708" width="12.140625" style="684" bestFit="1" customWidth="1"/>
    <col min="8709" max="8711" width="10.85546875" style="684" bestFit="1" customWidth="1"/>
    <col min="8712" max="8712" width="12.140625" style="684" bestFit="1" customWidth="1"/>
    <col min="8713" max="8713" width="10.85546875" style="684" bestFit="1" customWidth="1"/>
    <col min="8714" max="8714" width="12.140625" style="684" bestFit="1" customWidth="1"/>
    <col min="8715" max="8715" width="10.85546875" style="684" bestFit="1" customWidth="1"/>
    <col min="8716" max="8716" width="12.140625" style="684" bestFit="1" customWidth="1"/>
    <col min="8717" max="8717" width="10.85546875" style="684" bestFit="1" customWidth="1"/>
    <col min="8718" max="8718" width="14.42578125" style="684" bestFit="1" customWidth="1"/>
    <col min="8719" max="8885" width="6.85546875" style="684"/>
    <col min="8886" max="8886" width="6.85546875" style="684" customWidth="1"/>
    <col min="8887" max="8908" width="6.85546875" style="684"/>
    <col min="8909" max="8909" width="6.5703125" style="684" customWidth="1"/>
    <col min="8910" max="8910" width="13.85546875" style="684" bestFit="1" customWidth="1"/>
    <col min="8911" max="8911" width="35.42578125" style="684" customWidth="1"/>
    <col min="8912" max="8912" width="18.7109375" style="684" bestFit="1" customWidth="1"/>
    <col min="8913" max="8913" width="19" style="684" bestFit="1" customWidth="1"/>
    <col min="8914" max="8915" width="7.28515625" style="684" bestFit="1" customWidth="1"/>
    <col min="8916" max="8919" width="10.85546875" style="684" bestFit="1" customWidth="1"/>
    <col min="8920" max="8920" width="12.140625" style="684" bestFit="1" customWidth="1"/>
    <col min="8921" max="8921" width="10.85546875" style="684" bestFit="1" customWidth="1"/>
    <col min="8922" max="8922" width="12.140625" style="684" bestFit="1" customWidth="1"/>
    <col min="8923" max="8923" width="10.85546875" style="684" bestFit="1" customWidth="1"/>
    <col min="8924" max="8924" width="12.140625" style="684" bestFit="1" customWidth="1"/>
    <col min="8925" max="8925" width="10.85546875" style="684" bestFit="1" customWidth="1"/>
    <col min="8926" max="8926" width="14.42578125" style="684" bestFit="1" customWidth="1"/>
    <col min="8927" max="8929" width="10.85546875" style="684" bestFit="1" customWidth="1"/>
    <col min="8930" max="8930" width="12.140625" style="684" bestFit="1" customWidth="1"/>
    <col min="8931" max="8931" width="10.85546875" style="684" bestFit="1" customWidth="1"/>
    <col min="8932" max="8932" width="12.140625" style="684" bestFit="1" customWidth="1"/>
    <col min="8933" max="8933" width="10.85546875" style="684" bestFit="1" customWidth="1"/>
    <col min="8934" max="8934" width="12.140625" style="684" bestFit="1" customWidth="1"/>
    <col min="8935" max="8935" width="10.85546875" style="684" bestFit="1" customWidth="1"/>
    <col min="8936" max="8936" width="12.140625" style="684" bestFit="1" customWidth="1"/>
    <col min="8937" max="8937" width="10.85546875" style="684" bestFit="1" customWidth="1"/>
    <col min="8938" max="8938" width="14.42578125" style="684" bestFit="1" customWidth="1"/>
    <col min="8939" max="8943" width="10.85546875" style="684" bestFit="1" customWidth="1"/>
    <col min="8944" max="8944" width="12.140625" style="684" bestFit="1" customWidth="1"/>
    <col min="8945" max="8945" width="10.85546875" style="684" bestFit="1" customWidth="1"/>
    <col min="8946" max="8946" width="12.140625" style="684" bestFit="1" customWidth="1"/>
    <col min="8947" max="8947" width="10.85546875" style="684" bestFit="1" customWidth="1"/>
    <col min="8948" max="8948" width="12.140625" style="684" bestFit="1" customWidth="1"/>
    <col min="8949" max="8949" width="10.85546875" style="684" bestFit="1" customWidth="1"/>
    <col min="8950" max="8950" width="14.42578125" style="684" bestFit="1" customWidth="1"/>
    <col min="8951" max="8953" width="10.85546875" style="684" bestFit="1" customWidth="1"/>
    <col min="8954" max="8954" width="12.140625" style="684" bestFit="1" customWidth="1"/>
    <col min="8955" max="8955" width="10.85546875" style="684" bestFit="1" customWidth="1"/>
    <col min="8956" max="8956" width="12.140625" style="684" bestFit="1" customWidth="1"/>
    <col min="8957" max="8959" width="10.85546875" style="684" bestFit="1" customWidth="1"/>
    <col min="8960" max="8960" width="12.140625" style="684" bestFit="1" customWidth="1"/>
    <col min="8961" max="8961" width="10.85546875" style="684" bestFit="1" customWidth="1"/>
    <col min="8962" max="8962" width="14.42578125" style="684" bestFit="1" customWidth="1"/>
    <col min="8963" max="8963" width="10.85546875" style="684" bestFit="1" customWidth="1"/>
    <col min="8964" max="8964" width="12.140625" style="684" bestFit="1" customWidth="1"/>
    <col min="8965" max="8967" width="10.85546875" style="684" bestFit="1" customWidth="1"/>
    <col min="8968" max="8968" width="12.140625" style="684" bestFit="1" customWidth="1"/>
    <col min="8969" max="8969" width="10.85546875" style="684" bestFit="1" customWidth="1"/>
    <col min="8970" max="8970" width="12.140625" style="684" bestFit="1" customWidth="1"/>
    <col min="8971" max="8971" width="10.85546875" style="684" bestFit="1" customWidth="1"/>
    <col min="8972" max="8972" width="12.140625" style="684" bestFit="1" customWidth="1"/>
    <col min="8973" max="8973" width="10.85546875" style="684" bestFit="1" customWidth="1"/>
    <col min="8974" max="8974" width="14.42578125" style="684" bestFit="1" customWidth="1"/>
    <col min="8975" max="9141" width="6.85546875" style="684"/>
    <col min="9142" max="9142" width="6.85546875" style="684" customWidth="1"/>
    <col min="9143" max="9164" width="6.85546875" style="684"/>
    <col min="9165" max="9165" width="6.5703125" style="684" customWidth="1"/>
    <col min="9166" max="9166" width="13.85546875" style="684" bestFit="1" customWidth="1"/>
    <col min="9167" max="9167" width="35.42578125" style="684" customWidth="1"/>
    <col min="9168" max="9168" width="18.7109375" style="684" bestFit="1" customWidth="1"/>
    <col min="9169" max="9169" width="19" style="684" bestFit="1" customWidth="1"/>
    <col min="9170" max="9171" width="7.28515625" style="684" bestFit="1" customWidth="1"/>
    <col min="9172" max="9175" width="10.85546875" style="684" bestFit="1" customWidth="1"/>
    <col min="9176" max="9176" width="12.140625" style="684" bestFit="1" customWidth="1"/>
    <col min="9177" max="9177" width="10.85546875" style="684" bestFit="1" customWidth="1"/>
    <col min="9178" max="9178" width="12.140625" style="684" bestFit="1" customWidth="1"/>
    <col min="9179" max="9179" width="10.85546875" style="684" bestFit="1" customWidth="1"/>
    <col min="9180" max="9180" width="12.140625" style="684" bestFit="1" customWidth="1"/>
    <col min="9181" max="9181" width="10.85546875" style="684" bestFit="1" customWidth="1"/>
    <col min="9182" max="9182" width="14.42578125" style="684" bestFit="1" customWidth="1"/>
    <col min="9183" max="9185" width="10.85546875" style="684" bestFit="1" customWidth="1"/>
    <col min="9186" max="9186" width="12.140625" style="684" bestFit="1" customWidth="1"/>
    <col min="9187" max="9187" width="10.85546875" style="684" bestFit="1" customWidth="1"/>
    <col min="9188" max="9188" width="12.140625" style="684" bestFit="1" customWidth="1"/>
    <col min="9189" max="9189" width="10.85546875" style="684" bestFit="1" customWidth="1"/>
    <col min="9190" max="9190" width="12.140625" style="684" bestFit="1" customWidth="1"/>
    <col min="9191" max="9191" width="10.85546875" style="684" bestFit="1" customWidth="1"/>
    <col min="9192" max="9192" width="12.140625" style="684" bestFit="1" customWidth="1"/>
    <col min="9193" max="9193" width="10.85546875" style="684" bestFit="1" customWidth="1"/>
    <col min="9194" max="9194" width="14.42578125" style="684" bestFit="1" customWidth="1"/>
    <col min="9195" max="9199" width="10.85546875" style="684" bestFit="1" customWidth="1"/>
    <col min="9200" max="9200" width="12.140625" style="684" bestFit="1" customWidth="1"/>
    <col min="9201" max="9201" width="10.85546875" style="684" bestFit="1" customWidth="1"/>
    <col min="9202" max="9202" width="12.140625" style="684" bestFit="1" customWidth="1"/>
    <col min="9203" max="9203" width="10.85546875" style="684" bestFit="1" customWidth="1"/>
    <col min="9204" max="9204" width="12.140625" style="684" bestFit="1" customWidth="1"/>
    <col min="9205" max="9205" width="10.85546875" style="684" bestFit="1" customWidth="1"/>
    <col min="9206" max="9206" width="14.42578125" style="684" bestFit="1" customWidth="1"/>
    <col min="9207" max="9209" width="10.85546875" style="684" bestFit="1" customWidth="1"/>
    <col min="9210" max="9210" width="12.140625" style="684" bestFit="1" customWidth="1"/>
    <col min="9211" max="9211" width="10.85546875" style="684" bestFit="1" customWidth="1"/>
    <col min="9212" max="9212" width="12.140625" style="684" bestFit="1" customWidth="1"/>
    <col min="9213" max="9215" width="10.85546875" style="684" bestFit="1" customWidth="1"/>
    <col min="9216" max="9216" width="12.140625" style="684" bestFit="1" customWidth="1"/>
    <col min="9217" max="9217" width="10.85546875" style="684" bestFit="1" customWidth="1"/>
    <col min="9218" max="9218" width="14.42578125" style="684" bestFit="1" customWidth="1"/>
    <col min="9219" max="9219" width="10.85546875" style="684" bestFit="1" customWidth="1"/>
    <col min="9220" max="9220" width="12.140625" style="684" bestFit="1" customWidth="1"/>
    <col min="9221" max="9223" width="10.85546875" style="684" bestFit="1" customWidth="1"/>
    <col min="9224" max="9224" width="12.140625" style="684" bestFit="1" customWidth="1"/>
    <col min="9225" max="9225" width="10.85546875" style="684" bestFit="1" customWidth="1"/>
    <col min="9226" max="9226" width="12.140625" style="684" bestFit="1" customWidth="1"/>
    <col min="9227" max="9227" width="10.85546875" style="684" bestFit="1" customWidth="1"/>
    <col min="9228" max="9228" width="12.140625" style="684" bestFit="1" customWidth="1"/>
    <col min="9229" max="9229" width="10.85546875" style="684" bestFit="1" customWidth="1"/>
    <col min="9230" max="9230" width="14.42578125" style="684" bestFit="1" customWidth="1"/>
    <col min="9231" max="9397" width="6.85546875" style="684"/>
    <col min="9398" max="9398" width="6.85546875" style="684" customWidth="1"/>
    <col min="9399" max="9420" width="6.85546875" style="684"/>
    <col min="9421" max="9421" width="6.5703125" style="684" customWidth="1"/>
    <col min="9422" max="9422" width="13.85546875" style="684" bestFit="1" customWidth="1"/>
    <col min="9423" max="9423" width="35.42578125" style="684" customWidth="1"/>
    <col min="9424" max="9424" width="18.7109375" style="684" bestFit="1" customWidth="1"/>
    <col min="9425" max="9425" width="19" style="684" bestFit="1" customWidth="1"/>
    <col min="9426" max="9427" width="7.28515625" style="684" bestFit="1" customWidth="1"/>
    <col min="9428" max="9431" width="10.85546875" style="684" bestFit="1" customWidth="1"/>
    <col min="9432" max="9432" width="12.140625" style="684" bestFit="1" customWidth="1"/>
    <col min="9433" max="9433" width="10.85546875" style="684" bestFit="1" customWidth="1"/>
    <col min="9434" max="9434" width="12.140625" style="684" bestFit="1" customWidth="1"/>
    <col min="9435" max="9435" width="10.85546875" style="684" bestFit="1" customWidth="1"/>
    <col min="9436" max="9436" width="12.140625" style="684" bestFit="1" customWidth="1"/>
    <col min="9437" max="9437" width="10.85546875" style="684" bestFit="1" customWidth="1"/>
    <col min="9438" max="9438" width="14.42578125" style="684" bestFit="1" customWidth="1"/>
    <col min="9439" max="9441" width="10.85546875" style="684" bestFit="1" customWidth="1"/>
    <col min="9442" max="9442" width="12.140625" style="684" bestFit="1" customWidth="1"/>
    <col min="9443" max="9443" width="10.85546875" style="684" bestFit="1" customWidth="1"/>
    <col min="9444" max="9444" width="12.140625" style="684" bestFit="1" customWidth="1"/>
    <col min="9445" max="9445" width="10.85546875" style="684" bestFit="1" customWidth="1"/>
    <col min="9446" max="9446" width="12.140625" style="684" bestFit="1" customWidth="1"/>
    <col min="9447" max="9447" width="10.85546875" style="684" bestFit="1" customWidth="1"/>
    <col min="9448" max="9448" width="12.140625" style="684" bestFit="1" customWidth="1"/>
    <col min="9449" max="9449" width="10.85546875" style="684" bestFit="1" customWidth="1"/>
    <col min="9450" max="9450" width="14.42578125" style="684" bestFit="1" customWidth="1"/>
    <col min="9451" max="9455" width="10.85546875" style="684" bestFit="1" customWidth="1"/>
    <col min="9456" max="9456" width="12.140625" style="684" bestFit="1" customWidth="1"/>
    <col min="9457" max="9457" width="10.85546875" style="684" bestFit="1" customWidth="1"/>
    <col min="9458" max="9458" width="12.140625" style="684" bestFit="1" customWidth="1"/>
    <col min="9459" max="9459" width="10.85546875" style="684" bestFit="1" customWidth="1"/>
    <col min="9460" max="9460" width="12.140625" style="684" bestFit="1" customWidth="1"/>
    <col min="9461" max="9461" width="10.85546875" style="684" bestFit="1" customWidth="1"/>
    <col min="9462" max="9462" width="14.42578125" style="684" bestFit="1" customWidth="1"/>
    <col min="9463" max="9465" width="10.85546875" style="684" bestFit="1" customWidth="1"/>
    <col min="9466" max="9466" width="12.140625" style="684" bestFit="1" customWidth="1"/>
    <col min="9467" max="9467" width="10.85546875" style="684" bestFit="1" customWidth="1"/>
    <col min="9468" max="9468" width="12.140625" style="684" bestFit="1" customWidth="1"/>
    <col min="9469" max="9471" width="10.85546875" style="684" bestFit="1" customWidth="1"/>
    <col min="9472" max="9472" width="12.140625" style="684" bestFit="1" customWidth="1"/>
    <col min="9473" max="9473" width="10.85546875" style="684" bestFit="1" customWidth="1"/>
    <col min="9474" max="9474" width="14.42578125" style="684" bestFit="1" customWidth="1"/>
    <col min="9475" max="9475" width="10.85546875" style="684" bestFit="1" customWidth="1"/>
    <col min="9476" max="9476" width="12.140625" style="684" bestFit="1" customWidth="1"/>
    <col min="9477" max="9479" width="10.85546875" style="684" bestFit="1" customWidth="1"/>
    <col min="9480" max="9480" width="12.140625" style="684" bestFit="1" customWidth="1"/>
    <col min="9481" max="9481" width="10.85546875" style="684" bestFit="1" customWidth="1"/>
    <col min="9482" max="9482" width="12.140625" style="684" bestFit="1" customWidth="1"/>
    <col min="9483" max="9483" width="10.85546875" style="684" bestFit="1" customWidth="1"/>
    <col min="9484" max="9484" width="12.140625" style="684" bestFit="1" customWidth="1"/>
    <col min="9485" max="9485" width="10.85546875" style="684" bestFit="1" customWidth="1"/>
    <col min="9486" max="9486" width="14.42578125" style="684" bestFit="1" customWidth="1"/>
    <col min="9487" max="9653" width="6.85546875" style="684"/>
    <col min="9654" max="9654" width="6.85546875" style="684" customWidth="1"/>
    <col min="9655" max="9676" width="6.85546875" style="684"/>
    <col min="9677" max="9677" width="6.5703125" style="684" customWidth="1"/>
    <col min="9678" max="9678" width="13.85546875" style="684" bestFit="1" customWidth="1"/>
    <col min="9679" max="9679" width="35.42578125" style="684" customWidth="1"/>
    <col min="9680" max="9680" width="18.7109375" style="684" bestFit="1" customWidth="1"/>
    <col min="9681" max="9681" width="19" style="684" bestFit="1" customWidth="1"/>
    <col min="9682" max="9683" width="7.28515625" style="684" bestFit="1" customWidth="1"/>
    <col min="9684" max="9687" width="10.85546875" style="684" bestFit="1" customWidth="1"/>
    <col min="9688" max="9688" width="12.140625" style="684" bestFit="1" customWidth="1"/>
    <col min="9689" max="9689" width="10.85546875" style="684" bestFit="1" customWidth="1"/>
    <col min="9690" max="9690" width="12.140625" style="684" bestFit="1" customWidth="1"/>
    <col min="9691" max="9691" width="10.85546875" style="684" bestFit="1" customWidth="1"/>
    <col min="9692" max="9692" width="12.140625" style="684" bestFit="1" customWidth="1"/>
    <col min="9693" max="9693" width="10.85546875" style="684" bestFit="1" customWidth="1"/>
    <col min="9694" max="9694" width="14.42578125" style="684" bestFit="1" customWidth="1"/>
    <col min="9695" max="9697" width="10.85546875" style="684" bestFit="1" customWidth="1"/>
    <col min="9698" max="9698" width="12.140625" style="684" bestFit="1" customWidth="1"/>
    <col min="9699" max="9699" width="10.85546875" style="684" bestFit="1" customWidth="1"/>
    <col min="9700" max="9700" width="12.140625" style="684" bestFit="1" customWidth="1"/>
    <col min="9701" max="9701" width="10.85546875" style="684" bestFit="1" customWidth="1"/>
    <col min="9702" max="9702" width="12.140625" style="684" bestFit="1" customWidth="1"/>
    <col min="9703" max="9703" width="10.85546875" style="684" bestFit="1" customWidth="1"/>
    <col min="9704" max="9704" width="12.140625" style="684" bestFit="1" customWidth="1"/>
    <col min="9705" max="9705" width="10.85546875" style="684" bestFit="1" customWidth="1"/>
    <col min="9706" max="9706" width="14.42578125" style="684" bestFit="1" customWidth="1"/>
    <col min="9707" max="9711" width="10.85546875" style="684" bestFit="1" customWidth="1"/>
    <col min="9712" max="9712" width="12.140625" style="684" bestFit="1" customWidth="1"/>
    <col min="9713" max="9713" width="10.85546875" style="684" bestFit="1" customWidth="1"/>
    <col min="9714" max="9714" width="12.140625" style="684" bestFit="1" customWidth="1"/>
    <col min="9715" max="9715" width="10.85546875" style="684" bestFit="1" customWidth="1"/>
    <col min="9716" max="9716" width="12.140625" style="684" bestFit="1" customWidth="1"/>
    <col min="9717" max="9717" width="10.85546875" style="684" bestFit="1" customWidth="1"/>
    <col min="9718" max="9718" width="14.42578125" style="684" bestFit="1" customWidth="1"/>
    <col min="9719" max="9721" width="10.85546875" style="684" bestFit="1" customWidth="1"/>
    <col min="9722" max="9722" width="12.140625" style="684" bestFit="1" customWidth="1"/>
    <col min="9723" max="9723" width="10.85546875" style="684" bestFit="1" customWidth="1"/>
    <col min="9724" max="9724" width="12.140625" style="684" bestFit="1" customWidth="1"/>
    <col min="9725" max="9727" width="10.85546875" style="684" bestFit="1" customWidth="1"/>
    <col min="9728" max="9728" width="12.140625" style="684" bestFit="1" customWidth="1"/>
    <col min="9729" max="9729" width="10.85546875" style="684" bestFit="1" customWidth="1"/>
    <col min="9730" max="9730" width="14.42578125" style="684" bestFit="1" customWidth="1"/>
    <col min="9731" max="9731" width="10.85546875" style="684" bestFit="1" customWidth="1"/>
    <col min="9732" max="9732" width="12.140625" style="684" bestFit="1" customWidth="1"/>
    <col min="9733" max="9735" width="10.85546875" style="684" bestFit="1" customWidth="1"/>
    <col min="9736" max="9736" width="12.140625" style="684" bestFit="1" customWidth="1"/>
    <col min="9737" max="9737" width="10.85546875" style="684" bestFit="1" customWidth="1"/>
    <col min="9738" max="9738" width="12.140625" style="684" bestFit="1" customWidth="1"/>
    <col min="9739" max="9739" width="10.85546875" style="684" bestFit="1" customWidth="1"/>
    <col min="9740" max="9740" width="12.140625" style="684" bestFit="1" customWidth="1"/>
    <col min="9741" max="9741" width="10.85546875" style="684" bestFit="1" customWidth="1"/>
    <col min="9742" max="9742" width="14.42578125" style="684" bestFit="1" customWidth="1"/>
    <col min="9743" max="9909" width="6.85546875" style="684"/>
    <col min="9910" max="9910" width="6.85546875" style="684" customWidth="1"/>
    <col min="9911" max="9932" width="6.85546875" style="684"/>
    <col min="9933" max="9933" width="6.5703125" style="684" customWidth="1"/>
    <col min="9934" max="9934" width="13.85546875" style="684" bestFit="1" customWidth="1"/>
    <col min="9935" max="9935" width="35.42578125" style="684" customWidth="1"/>
    <col min="9936" max="9936" width="18.7109375" style="684" bestFit="1" customWidth="1"/>
    <col min="9937" max="9937" width="19" style="684" bestFit="1" customWidth="1"/>
    <col min="9938" max="9939" width="7.28515625" style="684" bestFit="1" customWidth="1"/>
    <col min="9940" max="9943" width="10.85546875" style="684" bestFit="1" customWidth="1"/>
    <col min="9944" max="9944" width="12.140625" style="684" bestFit="1" customWidth="1"/>
    <col min="9945" max="9945" width="10.85546875" style="684" bestFit="1" customWidth="1"/>
    <col min="9946" max="9946" width="12.140625" style="684" bestFit="1" customWidth="1"/>
    <col min="9947" max="9947" width="10.85546875" style="684" bestFit="1" customWidth="1"/>
    <col min="9948" max="9948" width="12.140625" style="684" bestFit="1" customWidth="1"/>
    <col min="9949" max="9949" width="10.85546875" style="684" bestFit="1" customWidth="1"/>
    <col min="9950" max="9950" width="14.42578125" style="684" bestFit="1" customWidth="1"/>
    <col min="9951" max="9953" width="10.85546875" style="684" bestFit="1" customWidth="1"/>
    <col min="9954" max="9954" width="12.140625" style="684" bestFit="1" customWidth="1"/>
    <col min="9955" max="9955" width="10.85546875" style="684" bestFit="1" customWidth="1"/>
    <col min="9956" max="9956" width="12.140625" style="684" bestFit="1" customWidth="1"/>
    <col min="9957" max="9957" width="10.85546875" style="684" bestFit="1" customWidth="1"/>
    <col min="9958" max="9958" width="12.140625" style="684" bestFit="1" customWidth="1"/>
    <col min="9959" max="9959" width="10.85546875" style="684" bestFit="1" customWidth="1"/>
    <col min="9960" max="9960" width="12.140625" style="684" bestFit="1" customWidth="1"/>
    <col min="9961" max="9961" width="10.85546875" style="684" bestFit="1" customWidth="1"/>
    <col min="9962" max="9962" width="14.42578125" style="684" bestFit="1" customWidth="1"/>
    <col min="9963" max="9967" width="10.85546875" style="684" bestFit="1" customWidth="1"/>
    <col min="9968" max="9968" width="12.140625" style="684" bestFit="1" customWidth="1"/>
    <col min="9969" max="9969" width="10.85546875" style="684" bestFit="1" customWidth="1"/>
    <col min="9970" max="9970" width="12.140625" style="684" bestFit="1" customWidth="1"/>
    <col min="9971" max="9971" width="10.85546875" style="684" bestFit="1" customWidth="1"/>
    <col min="9972" max="9972" width="12.140625" style="684" bestFit="1" customWidth="1"/>
    <col min="9973" max="9973" width="10.85546875" style="684" bestFit="1" customWidth="1"/>
    <col min="9974" max="9974" width="14.42578125" style="684" bestFit="1" customWidth="1"/>
    <col min="9975" max="9977" width="10.85546875" style="684" bestFit="1" customWidth="1"/>
    <col min="9978" max="9978" width="12.140625" style="684" bestFit="1" customWidth="1"/>
    <col min="9979" max="9979" width="10.85546875" style="684" bestFit="1" customWidth="1"/>
    <col min="9980" max="9980" width="12.140625" style="684" bestFit="1" customWidth="1"/>
    <col min="9981" max="9983" width="10.85546875" style="684" bestFit="1" customWidth="1"/>
    <col min="9984" max="9984" width="12.140625" style="684" bestFit="1" customWidth="1"/>
    <col min="9985" max="9985" width="10.85546875" style="684" bestFit="1" customWidth="1"/>
    <col min="9986" max="9986" width="14.42578125" style="684" bestFit="1" customWidth="1"/>
    <col min="9987" max="9987" width="10.85546875" style="684" bestFit="1" customWidth="1"/>
    <col min="9988" max="9988" width="12.140625" style="684" bestFit="1" customWidth="1"/>
    <col min="9989" max="9991" width="10.85546875" style="684" bestFit="1" customWidth="1"/>
    <col min="9992" max="9992" width="12.140625" style="684" bestFit="1" customWidth="1"/>
    <col min="9993" max="9993" width="10.85546875" style="684" bestFit="1" customWidth="1"/>
    <col min="9994" max="9994" width="12.140625" style="684" bestFit="1" customWidth="1"/>
    <col min="9995" max="9995" width="10.85546875" style="684" bestFit="1" customWidth="1"/>
    <col min="9996" max="9996" width="12.140625" style="684" bestFit="1" customWidth="1"/>
    <col min="9997" max="9997" width="10.85546875" style="684" bestFit="1" customWidth="1"/>
    <col min="9998" max="9998" width="14.42578125" style="684" bestFit="1" customWidth="1"/>
    <col min="9999" max="10165" width="6.85546875" style="684"/>
    <col min="10166" max="10166" width="6.85546875" style="684" customWidth="1"/>
    <col min="10167" max="10188" width="6.85546875" style="684"/>
    <col min="10189" max="10189" width="6.5703125" style="684" customWidth="1"/>
    <col min="10190" max="10190" width="13.85546875" style="684" bestFit="1" customWidth="1"/>
    <col min="10191" max="10191" width="35.42578125" style="684" customWidth="1"/>
    <col min="10192" max="10192" width="18.7109375" style="684" bestFit="1" customWidth="1"/>
    <col min="10193" max="10193" width="19" style="684" bestFit="1" customWidth="1"/>
    <col min="10194" max="10195" width="7.28515625" style="684" bestFit="1" customWidth="1"/>
    <col min="10196" max="10199" width="10.85546875" style="684" bestFit="1" customWidth="1"/>
    <col min="10200" max="10200" width="12.140625" style="684" bestFit="1" customWidth="1"/>
    <col min="10201" max="10201" width="10.85546875" style="684" bestFit="1" customWidth="1"/>
    <col min="10202" max="10202" width="12.140625" style="684" bestFit="1" customWidth="1"/>
    <col min="10203" max="10203" width="10.85546875" style="684" bestFit="1" customWidth="1"/>
    <col min="10204" max="10204" width="12.140625" style="684" bestFit="1" customWidth="1"/>
    <col min="10205" max="10205" width="10.85546875" style="684" bestFit="1" customWidth="1"/>
    <col min="10206" max="10206" width="14.42578125" style="684" bestFit="1" customWidth="1"/>
    <col min="10207" max="10209" width="10.85546875" style="684" bestFit="1" customWidth="1"/>
    <col min="10210" max="10210" width="12.140625" style="684" bestFit="1" customWidth="1"/>
    <col min="10211" max="10211" width="10.85546875" style="684" bestFit="1" customWidth="1"/>
    <col min="10212" max="10212" width="12.140625" style="684" bestFit="1" customWidth="1"/>
    <col min="10213" max="10213" width="10.85546875" style="684" bestFit="1" customWidth="1"/>
    <col min="10214" max="10214" width="12.140625" style="684" bestFit="1" customWidth="1"/>
    <col min="10215" max="10215" width="10.85546875" style="684" bestFit="1" customWidth="1"/>
    <col min="10216" max="10216" width="12.140625" style="684" bestFit="1" customWidth="1"/>
    <col min="10217" max="10217" width="10.85546875" style="684" bestFit="1" customWidth="1"/>
    <col min="10218" max="10218" width="14.42578125" style="684" bestFit="1" customWidth="1"/>
    <col min="10219" max="10223" width="10.85546875" style="684" bestFit="1" customWidth="1"/>
    <col min="10224" max="10224" width="12.140625" style="684" bestFit="1" customWidth="1"/>
    <col min="10225" max="10225" width="10.85546875" style="684" bestFit="1" customWidth="1"/>
    <col min="10226" max="10226" width="12.140625" style="684" bestFit="1" customWidth="1"/>
    <col min="10227" max="10227" width="10.85546875" style="684" bestFit="1" customWidth="1"/>
    <col min="10228" max="10228" width="12.140625" style="684" bestFit="1" customWidth="1"/>
    <col min="10229" max="10229" width="10.85546875" style="684" bestFit="1" customWidth="1"/>
    <col min="10230" max="10230" width="14.42578125" style="684" bestFit="1" customWidth="1"/>
    <col min="10231" max="10233" width="10.85546875" style="684" bestFit="1" customWidth="1"/>
    <col min="10234" max="10234" width="12.140625" style="684" bestFit="1" customWidth="1"/>
    <col min="10235" max="10235" width="10.85546875" style="684" bestFit="1" customWidth="1"/>
    <col min="10236" max="10236" width="12.140625" style="684" bestFit="1" customWidth="1"/>
    <col min="10237" max="10239" width="10.85546875" style="684" bestFit="1" customWidth="1"/>
    <col min="10240" max="10240" width="12.140625" style="684" bestFit="1" customWidth="1"/>
    <col min="10241" max="10241" width="10.85546875" style="684" bestFit="1" customWidth="1"/>
    <col min="10242" max="10242" width="14.42578125" style="684" bestFit="1" customWidth="1"/>
    <col min="10243" max="10243" width="10.85546875" style="684" bestFit="1" customWidth="1"/>
    <col min="10244" max="10244" width="12.140625" style="684" bestFit="1" customWidth="1"/>
    <col min="10245" max="10247" width="10.85546875" style="684" bestFit="1" customWidth="1"/>
    <col min="10248" max="10248" width="12.140625" style="684" bestFit="1" customWidth="1"/>
    <col min="10249" max="10249" width="10.85546875" style="684" bestFit="1" customWidth="1"/>
    <col min="10250" max="10250" width="12.140625" style="684" bestFit="1" customWidth="1"/>
    <col min="10251" max="10251" width="10.85546875" style="684" bestFit="1" customWidth="1"/>
    <col min="10252" max="10252" width="12.140625" style="684" bestFit="1" customWidth="1"/>
    <col min="10253" max="10253" width="10.85546875" style="684" bestFit="1" customWidth="1"/>
    <col min="10254" max="10254" width="14.42578125" style="684" bestFit="1" customWidth="1"/>
    <col min="10255" max="10421" width="6.85546875" style="684"/>
    <col min="10422" max="10422" width="6.85546875" style="684" customWidth="1"/>
    <col min="10423" max="10444" width="6.85546875" style="684"/>
    <col min="10445" max="10445" width="6.5703125" style="684" customWidth="1"/>
    <col min="10446" max="10446" width="13.85546875" style="684" bestFit="1" customWidth="1"/>
    <col min="10447" max="10447" width="35.42578125" style="684" customWidth="1"/>
    <col min="10448" max="10448" width="18.7109375" style="684" bestFit="1" customWidth="1"/>
    <col min="10449" max="10449" width="19" style="684" bestFit="1" customWidth="1"/>
    <col min="10450" max="10451" width="7.28515625" style="684" bestFit="1" customWidth="1"/>
    <col min="10452" max="10455" width="10.85546875" style="684" bestFit="1" customWidth="1"/>
    <col min="10456" max="10456" width="12.140625" style="684" bestFit="1" customWidth="1"/>
    <col min="10457" max="10457" width="10.85546875" style="684" bestFit="1" customWidth="1"/>
    <col min="10458" max="10458" width="12.140625" style="684" bestFit="1" customWidth="1"/>
    <col min="10459" max="10459" width="10.85546875" style="684" bestFit="1" customWidth="1"/>
    <col min="10460" max="10460" width="12.140625" style="684" bestFit="1" customWidth="1"/>
    <col min="10461" max="10461" width="10.85546875" style="684" bestFit="1" customWidth="1"/>
    <col min="10462" max="10462" width="14.42578125" style="684" bestFit="1" customWidth="1"/>
    <col min="10463" max="10465" width="10.85546875" style="684" bestFit="1" customWidth="1"/>
    <col min="10466" max="10466" width="12.140625" style="684" bestFit="1" customWidth="1"/>
    <col min="10467" max="10467" width="10.85546875" style="684" bestFit="1" customWidth="1"/>
    <col min="10468" max="10468" width="12.140625" style="684" bestFit="1" customWidth="1"/>
    <col min="10469" max="10469" width="10.85546875" style="684" bestFit="1" customWidth="1"/>
    <col min="10470" max="10470" width="12.140625" style="684" bestFit="1" customWidth="1"/>
    <col min="10471" max="10471" width="10.85546875" style="684" bestFit="1" customWidth="1"/>
    <col min="10472" max="10472" width="12.140625" style="684" bestFit="1" customWidth="1"/>
    <col min="10473" max="10473" width="10.85546875" style="684" bestFit="1" customWidth="1"/>
    <col min="10474" max="10474" width="14.42578125" style="684" bestFit="1" customWidth="1"/>
    <col min="10475" max="10479" width="10.85546875" style="684" bestFit="1" customWidth="1"/>
    <col min="10480" max="10480" width="12.140625" style="684" bestFit="1" customWidth="1"/>
    <col min="10481" max="10481" width="10.85546875" style="684" bestFit="1" customWidth="1"/>
    <col min="10482" max="10482" width="12.140625" style="684" bestFit="1" customWidth="1"/>
    <col min="10483" max="10483" width="10.85546875" style="684" bestFit="1" customWidth="1"/>
    <col min="10484" max="10484" width="12.140625" style="684" bestFit="1" customWidth="1"/>
    <col min="10485" max="10485" width="10.85546875" style="684" bestFit="1" customWidth="1"/>
    <col min="10486" max="10486" width="14.42578125" style="684" bestFit="1" customWidth="1"/>
    <col min="10487" max="10489" width="10.85546875" style="684" bestFit="1" customWidth="1"/>
    <col min="10490" max="10490" width="12.140625" style="684" bestFit="1" customWidth="1"/>
    <col min="10491" max="10491" width="10.85546875" style="684" bestFit="1" customWidth="1"/>
    <col min="10492" max="10492" width="12.140625" style="684" bestFit="1" customWidth="1"/>
    <col min="10493" max="10495" width="10.85546875" style="684" bestFit="1" customWidth="1"/>
    <col min="10496" max="10496" width="12.140625" style="684" bestFit="1" customWidth="1"/>
    <col min="10497" max="10497" width="10.85546875" style="684" bestFit="1" customWidth="1"/>
    <col min="10498" max="10498" width="14.42578125" style="684" bestFit="1" customWidth="1"/>
    <col min="10499" max="10499" width="10.85546875" style="684" bestFit="1" customWidth="1"/>
    <col min="10500" max="10500" width="12.140625" style="684" bestFit="1" customWidth="1"/>
    <col min="10501" max="10503" width="10.85546875" style="684" bestFit="1" customWidth="1"/>
    <col min="10504" max="10504" width="12.140625" style="684" bestFit="1" customWidth="1"/>
    <col min="10505" max="10505" width="10.85546875" style="684" bestFit="1" customWidth="1"/>
    <col min="10506" max="10506" width="12.140625" style="684" bestFit="1" customWidth="1"/>
    <col min="10507" max="10507" width="10.85546875" style="684" bestFit="1" customWidth="1"/>
    <col min="10508" max="10508" width="12.140625" style="684" bestFit="1" customWidth="1"/>
    <col min="10509" max="10509" width="10.85546875" style="684" bestFit="1" customWidth="1"/>
    <col min="10510" max="10510" width="14.42578125" style="684" bestFit="1" customWidth="1"/>
    <col min="10511" max="10677" width="6.85546875" style="684"/>
    <col min="10678" max="10678" width="6.85546875" style="684" customWidth="1"/>
    <col min="10679" max="10700" width="6.85546875" style="684"/>
    <col min="10701" max="10701" width="6.5703125" style="684" customWidth="1"/>
    <col min="10702" max="10702" width="13.85546875" style="684" bestFit="1" customWidth="1"/>
    <col min="10703" max="10703" width="35.42578125" style="684" customWidth="1"/>
    <col min="10704" max="10704" width="18.7109375" style="684" bestFit="1" customWidth="1"/>
    <col min="10705" max="10705" width="19" style="684" bestFit="1" customWidth="1"/>
    <col min="10706" max="10707" width="7.28515625" style="684" bestFit="1" customWidth="1"/>
    <col min="10708" max="10711" width="10.85546875" style="684" bestFit="1" customWidth="1"/>
    <col min="10712" max="10712" width="12.140625" style="684" bestFit="1" customWidth="1"/>
    <col min="10713" max="10713" width="10.85546875" style="684" bestFit="1" customWidth="1"/>
    <col min="10714" max="10714" width="12.140625" style="684" bestFit="1" customWidth="1"/>
    <col min="10715" max="10715" width="10.85546875" style="684" bestFit="1" customWidth="1"/>
    <col min="10716" max="10716" width="12.140625" style="684" bestFit="1" customWidth="1"/>
    <col min="10717" max="10717" width="10.85546875" style="684" bestFit="1" customWidth="1"/>
    <col min="10718" max="10718" width="14.42578125" style="684" bestFit="1" customWidth="1"/>
    <col min="10719" max="10721" width="10.85546875" style="684" bestFit="1" customWidth="1"/>
    <col min="10722" max="10722" width="12.140625" style="684" bestFit="1" customWidth="1"/>
    <col min="10723" max="10723" width="10.85546875" style="684" bestFit="1" customWidth="1"/>
    <col min="10724" max="10724" width="12.140625" style="684" bestFit="1" customWidth="1"/>
    <col min="10725" max="10725" width="10.85546875" style="684" bestFit="1" customWidth="1"/>
    <col min="10726" max="10726" width="12.140625" style="684" bestFit="1" customWidth="1"/>
    <col min="10727" max="10727" width="10.85546875" style="684" bestFit="1" customWidth="1"/>
    <col min="10728" max="10728" width="12.140625" style="684" bestFit="1" customWidth="1"/>
    <col min="10729" max="10729" width="10.85546875" style="684" bestFit="1" customWidth="1"/>
    <col min="10730" max="10730" width="14.42578125" style="684" bestFit="1" customWidth="1"/>
    <col min="10731" max="10735" width="10.85546875" style="684" bestFit="1" customWidth="1"/>
    <col min="10736" max="10736" width="12.140625" style="684" bestFit="1" customWidth="1"/>
    <col min="10737" max="10737" width="10.85546875" style="684" bestFit="1" customWidth="1"/>
    <col min="10738" max="10738" width="12.140625" style="684" bestFit="1" customWidth="1"/>
    <col min="10739" max="10739" width="10.85546875" style="684" bestFit="1" customWidth="1"/>
    <col min="10740" max="10740" width="12.140625" style="684" bestFit="1" customWidth="1"/>
    <col min="10741" max="10741" width="10.85546875" style="684" bestFit="1" customWidth="1"/>
    <col min="10742" max="10742" width="14.42578125" style="684" bestFit="1" customWidth="1"/>
    <col min="10743" max="10745" width="10.85546875" style="684" bestFit="1" customWidth="1"/>
    <col min="10746" max="10746" width="12.140625" style="684" bestFit="1" customWidth="1"/>
    <col min="10747" max="10747" width="10.85546875" style="684" bestFit="1" customWidth="1"/>
    <col min="10748" max="10748" width="12.140625" style="684" bestFit="1" customWidth="1"/>
    <col min="10749" max="10751" width="10.85546875" style="684" bestFit="1" customWidth="1"/>
    <col min="10752" max="10752" width="12.140625" style="684" bestFit="1" customWidth="1"/>
    <col min="10753" max="10753" width="10.85546875" style="684" bestFit="1" customWidth="1"/>
    <col min="10754" max="10754" width="14.42578125" style="684" bestFit="1" customWidth="1"/>
    <col min="10755" max="10755" width="10.85546875" style="684" bestFit="1" customWidth="1"/>
    <col min="10756" max="10756" width="12.140625" style="684" bestFit="1" customWidth="1"/>
    <col min="10757" max="10759" width="10.85546875" style="684" bestFit="1" customWidth="1"/>
    <col min="10760" max="10760" width="12.140625" style="684" bestFit="1" customWidth="1"/>
    <col min="10761" max="10761" width="10.85546875" style="684" bestFit="1" customWidth="1"/>
    <col min="10762" max="10762" width="12.140625" style="684" bestFit="1" customWidth="1"/>
    <col min="10763" max="10763" width="10.85546875" style="684" bestFit="1" customWidth="1"/>
    <col min="10764" max="10764" width="12.140625" style="684" bestFit="1" customWidth="1"/>
    <col min="10765" max="10765" width="10.85546875" style="684" bestFit="1" customWidth="1"/>
    <col min="10766" max="10766" width="14.42578125" style="684" bestFit="1" customWidth="1"/>
    <col min="10767" max="10933" width="6.85546875" style="684"/>
    <col min="10934" max="10934" width="6.85546875" style="684" customWidth="1"/>
    <col min="10935" max="10956" width="6.85546875" style="684"/>
    <col min="10957" max="10957" width="6.5703125" style="684" customWidth="1"/>
    <col min="10958" max="10958" width="13.85546875" style="684" bestFit="1" customWidth="1"/>
    <col min="10959" max="10959" width="35.42578125" style="684" customWidth="1"/>
    <col min="10960" max="10960" width="18.7109375" style="684" bestFit="1" customWidth="1"/>
    <col min="10961" max="10961" width="19" style="684" bestFit="1" customWidth="1"/>
    <col min="10962" max="10963" width="7.28515625" style="684" bestFit="1" customWidth="1"/>
    <col min="10964" max="10967" width="10.85546875" style="684" bestFit="1" customWidth="1"/>
    <col min="10968" max="10968" width="12.140625" style="684" bestFit="1" customWidth="1"/>
    <col min="10969" max="10969" width="10.85546875" style="684" bestFit="1" customWidth="1"/>
    <col min="10970" max="10970" width="12.140625" style="684" bestFit="1" customWidth="1"/>
    <col min="10971" max="10971" width="10.85546875" style="684" bestFit="1" customWidth="1"/>
    <col min="10972" max="10972" width="12.140625" style="684" bestFit="1" customWidth="1"/>
    <col min="10973" max="10973" width="10.85546875" style="684" bestFit="1" customWidth="1"/>
    <col min="10974" max="10974" width="14.42578125" style="684" bestFit="1" customWidth="1"/>
    <col min="10975" max="10977" width="10.85546875" style="684" bestFit="1" customWidth="1"/>
    <col min="10978" max="10978" width="12.140625" style="684" bestFit="1" customWidth="1"/>
    <col min="10979" max="10979" width="10.85546875" style="684" bestFit="1" customWidth="1"/>
    <col min="10980" max="10980" width="12.140625" style="684" bestFit="1" customWidth="1"/>
    <col min="10981" max="10981" width="10.85546875" style="684" bestFit="1" customWidth="1"/>
    <col min="10982" max="10982" width="12.140625" style="684" bestFit="1" customWidth="1"/>
    <col min="10983" max="10983" width="10.85546875" style="684" bestFit="1" customWidth="1"/>
    <col min="10984" max="10984" width="12.140625" style="684" bestFit="1" customWidth="1"/>
    <col min="10985" max="10985" width="10.85546875" style="684" bestFit="1" customWidth="1"/>
    <col min="10986" max="10986" width="14.42578125" style="684" bestFit="1" customWidth="1"/>
    <col min="10987" max="10991" width="10.85546875" style="684" bestFit="1" customWidth="1"/>
    <col min="10992" max="10992" width="12.140625" style="684" bestFit="1" customWidth="1"/>
    <col min="10993" max="10993" width="10.85546875" style="684" bestFit="1" customWidth="1"/>
    <col min="10994" max="10994" width="12.140625" style="684" bestFit="1" customWidth="1"/>
    <col min="10995" max="10995" width="10.85546875" style="684" bestFit="1" customWidth="1"/>
    <col min="10996" max="10996" width="12.140625" style="684" bestFit="1" customWidth="1"/>
    <col min="10997" max="10997" width="10.85546875" style="684" bestFit="1" customWidth="1"/>
    <col min="10998" max="10998" width="14.42578125" style="684" bestFit="1" customWidth="1"/>
    <col min="10999" max="11001" width="10.85546875" style="684" bestFit="1" customWidth="1"/>
    <col min="11002" max="11002" width="12.140625" style="684" bestFit="1" customWidth="1"/>
    <col min="11003" max="11003" width="10.85546875" style="684" bestFit="1" customWidth="1"/>
    <col min="11004" max="11004" width="12.140625" style="684" bestFit="1" customWidth="1"/>
    <col min="11005" max="11007" width="10.85546875" style="684" bestFit="1" customWidth="1"/>
    <col min="11008" max="11008" width="12.140625" style="684" bestFit="1" customWidth="1"/>
    <col min="11009" max="11009" width="10.85546875" style="684" bestFit="1" customWidth="1"/>
    <col min="11010" max="11010" width="14.42578125" style="684" bestFit="1" customWidth="1"/>
    <col min="11011" max="11011" width="10.85546875" style="684" bestFit="1" customWidth="1"/>
    <col min="11012" max="11012" width="12.140625" style="684" bestFit="1" customWidth="1"/>
    <col min="11013" max="11015" width="10.85546875" style="684" bestFit="1" customWidth="1"/>
    <col min="11016" max="11016" width="12.140625" style="684" bestFit="1" customWidth="1"/>
    <col min="11017" max="11017" width="10.85546875" style="684" bestFit="1" customWidth="1"/>
    <col min="11018" max="11018" width="12.140625" style="684" bestFit="1" customWidth="1"/>
    <col min="11019" max="11019" width="10.85546875" style="684" bestFit="1" customWidth="1"/>
    <col min="11020" max="11020" width="12.140625" style="684" bestFit="1" customWidth="1"/>
    <col min="11021" max="11021" width="10.85546875" style="684" bestFit="1" customWidth="1"/>
    <col min="11022" max="11022" width="14.42578125" style="684" bestFit="1" customWidth="1"/>
    <col min="11023" max="11189" width="6.85546875" style="684"/>
    <col min="11190" max="11190" width="6.85546875" style="684" customWidth="1"/>
    <col min="11191" max="11212" width="6.85546875" style="684"/>
    <col min="11213" max="11213" width="6.5703125" style="684" customWidth="1"/>
    <col min="11214" max="11214" width="13.85546875" style="684" bestFit="1" customWidth="1"/>
    <col min="11215" max="11215" width="35.42578125" style="684" customWidth="1"/>
    <col min="11216" max="11216" width="18.7109375" style="684" bestFit="1" customWidth="1"/>
    <col min="11217" max="11217" width="19" style="684" bestFit="1" customWidth="1"/>
    <col min="11218" max="11219" width="7.28515625" style="684" bestFit="1" customWidth="1"/>
    <col min="11220" max="11223" width="10.85546875" style="684" bestFit="1" customWidth="1"/>
    <col min="11224" max="11224" width="12.140625" style="684" bestFit="1" customWidth="1"/>
    <col min="11225" max="11225" width="10.85546875" style="684" bestFit="1" customWidth="1"/>
    <col min="11226" max="11226" width="12.140625" style="684" bestFit="1" customWidth="1"/>
    <col min="11227" max="11227" width="10.85546875" style="684" bestFit="1" customWidth="1"/>
    <col min="11228" max="11228" width="12.140625" style="684" bestFit="1" customWidth="1"/>
    <col min="11229" max="11229" width="10.85546875" style="684" bestFit="1" customWidth="1"/>
    <col min="11230" max="11230" width="14.42578125" style="684" bestFit="1" customWidth="1"/>
    <col min="11231" max="11233" width="10.85546875" style="684" bestFit="1" customWidth="1"/>
    <col min="11234" max="11234" width="12.140625" style="684" bestFit="1" customWidth="1"/>
    <col min="11235" max="11235" width="10.85546875" style="684" bestFit="1" customWidth="1"/>
    <col min="11236" max="11236" width="12.140625" style="684" bestFit="1" customWidth="1"/>
    <col min="11237" max="11237" width="10.85546875" style="684" bestFit="1" customWidth="1"/>
    <col min="11238" max="11238" width="12.140625" style="684" bestFit="1" customWidth="1"/>
    <col min="11239" max="11239" width="10.85546875" style="684" bestFit="1" customWidth="1"/>
    <col min="11240" max="11240" width="12.140625" style="684" bestFit="1" customWidth="1"/>
    <col min="11241" max="11241" width="10.85546875" style="684" bestFit="1" customWidth="1"/>
    <col min="11242" max="11242" width="14.42578125" style="684" bestFit="1" customWidth="1"/>
    <col min="11243" max="11247" width="10.85546875" style="684" bestFit="1" customWidth="1"/>
    <col min="11248" max="11248" width="12.140625" style="684" bestFit="1" customWidth="1"/>
    <col min="11249" max="11249" width="10.85546875" style="684" bestFit="1" customWidth="1"/>
    <col min="11250" max="11250" width="12.140625" style="684" bestFit="1" customWidth="1"/>
    <col min="11251" max="11251" width="10.85546875" style="684" bestFit="1" customWidth="1"/>
    <col min="11252" max="11252" width="12.140625" style="684" bestFit="1" customWidth="1"/>
    <col min="11253" max="11253" width="10.85546875" style="684" bestFit="1" customWidth="1"/>
    <col min="11254" max="11254" width="14.42578125" style="684" bestFit="1" customWidth="1"/>
    <col min="11255" max="11257" width="10.85546875" style="684" bestFit="1" customWidth="1"/>
    <col min="11258" max="11258" width="12.140625" style="684" bestFit="1" customWidth="1"/>
    <col min="11259" max="11259" width="10.85546875" style="684" bestFit="1" customWidth="1"/>
    <col min="11260" max="11260" width="12.140625" style="684" bestFit="1" customWidth="1"/>
    <col min="11261" max="11263" width="10.85546875" style="684" bestFit="1" customWidth="1"/>
    <col min="11264" max="11264" width="12.140625" style="684" bestFit="1" customWidth="1"/>
    <col min="11265" max="11265" width="10.85546875" style="684" bestFit="1" customWidth="1"/>
    <col min="11266" max="11266" width="14.42578125" style="684" bestFit="1" customWidth="1"/>
    <col min="11267" max="11267" width="10.85546875" style="684" bestFit="1" customWidth="1"/>
    <col min="11268" max="11268" width="12.140625" style="684" bestFit="1" customWidth="1"/>
    <col min="11269" max="11271" width="10.85546875" style="684" bestFit="1" customWidth="1"/>
    <col min="11272" max="11272" width="12.140625" style="684" bestFit="1" customWidth="1"/>
    <col min="11273" max="11273" width="10.85546875" style="684" bestFit="1" customWidth="1"/>
    <col min="11274" max="11274" width="12.140625" style="684" bestFit="1" customWidth="1"/>
    <col min="11275" max="11275" width="10.85546875" style="684" bestFit="1" customWidth="1"/>
    <col min="11276" max="11276" width="12.140625" style="684" bestFit="1" customWidth="1"/>
    <col min="11277" max="11277" width="10.85546875" style="684" bestFit="1" customWidth="1"/>
    <col min="11278" max="11278" width="14.42578125" style="684" bestFit="1" customWidth="1"/>
    <col min="11279" max="11445" width="6.85546875" style="684"/>
    <col min="11446" max="11446" width="6.85546875" style="684" customWidth="1"/>
    <col min="11447" max="11468" width="6.85546875" style="684"/>
    <col min="11469" max="11469" width="6.5703125" style="684" customWidth="1"/>
    <col min="11470" max="11470" width="13.85546875" style="684" bestFit="1" customWidth="1"/>
    <col min="11471" max="11471" width="35.42578125" style="684" customWidth="1"/>
    <col min="11472" max="11472" width="18.7109375" style="684" bestFit="1" customWidth="1"/>
    <col min="11473" max="11473" width="19" style="684" bestFit="1" customWidth="1"/>
    <col min="11474" max="11475" width="7.28515625" style="684" bestFit="1" customWidth="1"/>
    <col min="11476" max="11479" width="10.85546875" style="684" bestFit="1" customWidth="1"/>
    <col min="11480" max="11480" width="12.140625" style="684" bestFit="1" customWidth="1"/>
    <col min="11481" max="11481" width="10.85546875" style="684" bestFit="1" customWidth="1"/>
    <col min="11482" max="11482" width="12.140625" style="684" bestFit="1" customWidth="1"/>
    <col min="11483" max="11483" width="10.85546875" style="684" bestFit="1" customWidth="1"/>
    <col min="11484" max="11484" width="12.140625" style="684" bestFit="1" customWidth="1"/>
    <col min="11485" max="11485" width="10.85546875" style="684" bestFit="1" customWidth="1"/>
    <col min="11486" max="11486" width="14.42578125" style="684" bestFit="1" customWidth="1"/>
    <col min="11487" max="11489" width="10.85546875" style="684" bestFit="1" customWidth="1"/>
    <col min="11490" max="11490" width="12.140625" style="684" bestFit="1" customWidth="1"/>
    <col min="11491" max="11491" width="10.85546875" style="684" bestFit="1" customWidth="1"/>
    <col min="11492" max="11492" width="12.140625" style="684" bestFit="1" customWidth="1"/>
    <col min="11493" max="11493" width="10.85546875" style="684" bestFit="1" customWidth="1"/>
    <col min="11494" max="11494" width="12.140625" style="684" bestFit="1" customWidth="1"/>
    <col min="11495" max="11495" width="10.85546875" style="684" bestFit="1" customWidth="1"/>
    <col min="11496" max="11496" width="12.140625" style="684" bestFit="1" customWidth="1"/>
    <col min="11497" max="11497" width="10.85546875" style="684" bestFit="1" customWidth="1"/>
    <col min="11498" max="11498" width="14.42578125" style="684" bestFit="1" customWidth="1"/>
    <col min="11499" max="11503" width="10.85546875" style="684" bestFit="1" customWidth="1"/>
    <col min="11504" max="11504" width="12.140625" style="684" bestFit="1" customWidth="1"/>
    <col min="11505" max="11505" width="10.85546875" style="684" bestFit="1" customWidth="1"/>
    <col min="11506" max="11506" width="12.140625" style="684" bestFit="1" customWidth="1"/>
    <col min="11507" max="11507" width="10.85546875" style="684" bestFit="1" customWidth="1"/>
    <col min="11508" max="11508" width="12.140625" style="684" bestFit="1" customWidth="1"/>
    <col min="11509" max="11509" width="10.85546875" style="684" bestFit="1" customWidth="1"/>
    <col min="11510" max="11510" width="14.42578125" style="684" bestFit="1" customWidth="1"/>
    <col min="11511" max="11513" width="10.85546875" style="684" bestFit="1" customWidth="1"/>
    <col min="11514" max="11514" width="12.140625" style="684" bestFit="1" customWidth="1"/>
    <col min="11515" max="11515" width="10.85546875" style="684" bestFit="1" customWidth="1"/>
    <col min="11516" max="11516" width="12.140625" style="684" bestFit="1" customWidth="1"/>
    <col min="11517" max="11519" width="10.85546875" style="684" bestFit="1" customWidth="1"/>
    <col min="11520" max="11520" width="12.140625" style="684" bestFit="1" customWidth="1"/>
    <col min="11521" max="11521" width="10.85546875" style="684" bestFit="1" customWidth="1"/>
    <col min="11522" max="11522" width="14.42578125" style="684" bestFit="1" customWidth="1"/>
    <col min="11523" max="11523" width="10.85546875" style="684" bestFit="1" customWidth="1"/>
    <col min="11524" max="11524" width="12.140625" style="684" bestFit="1" customWidth="1"/>
    <col min="11525" max="11527" width="10.85546875" style="684" bestFit="1" customWidth="1"/>
    <col min="11528" max="11528" width="12.140625" style="684" bestFit="1" customWidth="1"/>
    <col min="11529" max="11529" width="10.85546875" style="684" bestFit="1" customWidth="1"/>
    <col min="11530" max="11530" width="12.140625" style="684" bestFit="1" customWidth="1"/>
    <col min="11531" max="11531" width="10.85546875" style="684" bestFit="1" customWidth="1"/>
    <col min="11532" max="11532" width="12.140625" style="684" bestFit="1" customWidth="1"/>
    <col min="11533" max="11533" width="10.85546875" style="684" bestFit="1" customWidth="1"/>
    <col min="11534" max="11534" width="14.42578125" style="684" bestFit="1" customWidth="1"/>
    <col min="11535" max="11701" width="6.85546875" style="684"/>
    <col min="11702" max="11702" width="6.85546875" style="684" customWidth="1"/>
    <col min="11703" max="11724" width="6.85546875" style="684"/>
    <col min="11725" max="11725" width="6.5703125" style="684" customWidth="1"/>
    <col min="11726" max="11726" width="13.85546875" style="684" bestFit="1" customWidth="1"/>
    <col min="11727" max="11727" width="35.42578125" style="684" customWidth="1"/>
    <col min="11728" max="11728" width="18.7109375" style="684" bestFit="1" customWidth="1"/>
    <col min="11729" max="11729" width="19" style="684" bestFit="1" customWidth="1"/>
    <col min="11730" max="11731" width="7.28515625" style="684" bestFit="1" customWidth="1"/>
    <col min="11732" max="11735" width="10.85546875" style="684" bestFit="1" customWidth="1"/>
    <col min="11736" max="11736" width="12.140625" style="684" bestFit="1" customWidth="1"/>
    <col min="11737" max="11737" width="10.85546875" style="684" bestFit="1" customWidth="1"/>
    <col min="11738" max="11738" width="12.140625" style="684" bestFit="1" customWidth="1"/>
    <col min="11739" max="11739" width="10.85546875" style="684" bestFit="1" customWidth="1"/>
    <col min="11740" max="11740" width="12.140625" style="684" bestFit="1" customWidth="1"/>
    <col min="11741" max="11741" width="10.85546875" style="684" bestFit="1" customWidth="1"/>
    <col min="11742" max="11742" width="14.42578125" style="684" bestFit="1" customWidth="1"/>
    <col min="11743" max="11745" width="10.85546875" style="684" bestFit="1" customWidth="1"/>
    <col min="11746" max="11746" width="12.140625" style="684" bestFit="1" customWidth="1"/>
    <col min="11747" max="11747" width="10.85546875" style="684" bestFit="1" customWidth="1"/>
    <col min="11748" max="11748" width="12.140625" style="684" bestFit="1" customWidth="1"/>
    <col min="11749" max="11749" width="10.85546875" style="684" bestFit="1" customWidth="1"/>
    <col min="11750" max="11750" width="12.140625" style="684" bestFit="1" customWidth="1"/>
    <col min="11751" max="11751" width="10.85546875" style="684" bestFit="1" customWidth="1"/>
    <col min="11752" max="11752" width="12.140625" style="684" bestFit="1" customWidth="1"/>
    <col min="11753" max="11753" width="10.85546875" style="684" bestFit="1" customWidth="1"/>
    <col min="11754" max="11754" width="14.42578125" style="684" bestFit="1" customWidth="1"/>
    <col min="11755" max="11759" width="10.85546875" style="684" bestFit="1" customWidth="1"/>
    <col min="11760" max="11760" width="12.140625" style="684" bestFit="1" customWidth="1"/>
    <col min="11761" max="11761" width="10.85546875" style="684" bestFit="1" customWidth="1"/>
    <col min="11762" max="11762" width="12.140625" style="684" bestFit="1" customWidth="1"/>
    <col min="11763" max="11763" width="10.85546875" style="684" bestFit="1" customWidth="1"/>
    <col min="11764" max="11764" width="12.140625" style="684" bestFit="1" customWidth="1"/>
    <col min="11765" max="11765" width="10.85546875" style="684" bestFit="1" customWidth="1"/>
    <col min="11766" max="11766" width="14.42578125" style="684" bestFit="1" customWidth="1"/>
    <col min="11767" max="11769" width="10.85546875" style="684" bestFit="1" customWidth="1"/>
    <col min="11770" max="11770" width="12.140625" style="684" bestFit="1" customWidth="1"/>
    <col min="11771" max="11771" width="10.85546875" style="684" bestFit="1" customWidth="1"/>
    <col min="11772" max="11772" width="12.140625" style="684" bestFit="1" customWidth="1"/>
    <col min="11773" max="11775" width="10.85546875" style="684" bestFit="1" customWidth="1"/>
    <col min="11776" max="11776" width="12.140625" style="684" bestFit="1" customWidth="1"/>
    <col min="11777" max="11777" width="10.85546875" style="684" bestFit="1" customWidth="1"/>
    <col min="11778" max="11778" width="14.42578125" style="684" bestFit="1" customWidth="1"/>
    <col min="11779" max="11779" width="10.85546875" style="684" bestFit="1" customWidth="1"/>
    <col min="11780" max="11780" width="12.140625" style="684" bestFit="1" customWidth="1"/>
    <col min="11781" max="11783" width="10.85546875" style="684" bestFit="1" customWidth="1"/>
    <col min="11784" max="11784" width="12.140625" style="684" bestFit="1" customWidth="1"/>
    <col min="11785" max="11785" width="10.85546875" style="684" bestFit="1" customWidth="1"/>
    <col min="11786" max="11786" width="12.140625" style="684" bestFit="1" customWidth="1"/>
    <col min="11787" max="11787" width="10.85546875" style="684" bestFit="1" customWidth="1"/>
    <col min="11788" max="11788" width="12.140625" style="684" bestFit="1" customWidth="1"/>
    <col min="11789" max="11789" width="10.85546875" style="684" bestFit="1" customWidth="1"/>
    <col min="11790" max="11790" width="14.42578125" style="684" bestFit="1" customWidth="1"/>
    <col min="11791" max="11957" width="6.85546875" style="684"/>
    <col min="11958" max="11958" width="6.85546875" style="684" customWidth="1"/>
    <col min="11959" max="11980" width="6.85546875" style="684"/>
    <col min="11981" max="11981" width="6.5703125" style="684" customWidth="1"/>
    <col min="11982" max="11982" width="13.85546875" style="684" bestFit="1" customWidth="1"/>
    <col min="11983" max="11983" width="35.42578125" style="684" customWidth="1"/>
    <col min="11984" max="11984" width="18.7109375" style="684" bestFit="1" customWidth="1"/>
    <col min="11985" max="11985" width="19" style="684" bestFit="1" customWidth="1"/>
    <col min="11986" max="11987" width="7.28515625" style="684" bestFit="1" customWidth="1"/>
    <col min="11988" max="11991" width="10.85546875" style="684" bestFit="1" customWidth="1"/>
    <col min="11992" max="11992" width="12.140625" style="684" bestFit="1" customWidth="1"/>
    <col min="11993" max="11993" width="10.85546875" style="684" bestFit="1" customWidth="1"/>
    <col min="11994" max="11994" width="12.140625" style="684" bestFit="1" customWidth="1"/>
    <col min="11995" max="11995" width="10.85546875" style="684" bestFit="1" customWidth="1"/>
    <col min="11996" max="11996" width="12.140625" style="684" bestFit="1" customWidth="1"/>
    <col min="11997" max="11997" width="10.85546875" style="684" bestFit="1" customWidth="1"/>
    <col min="11998" max="11998" width="14.42578125" style="684" bestFit="1" customWidth="1"/>
    <col min="11999" max="12001" width="10.85546875" style="684" bestFit="1" customWidth="1"/>
    <col min="12002" max="12002" width="12.140625" style="684" bestFit="1" customWidth="1"/>
    <col min="12003" max="12003" width="10.85546875" style="684" bestFit="1" customWidth="1"/>
    <col min="12004" max="12004" width="12.140625" style="684" bestFit="1" customWidth="1"/>
    <col min="12005" max="12005" width="10.85546875" style="684" bestFit="1" customWidth="1"/>
    <col min="12006" max="12006" width="12.140625" style="684" bestFit="1" customWidth="1"/>
    <col min="12007" max="12007" width="10.85546875" style="684" bestFit="1" customWidth="1"/>
    <col min="12008" max="12008" width="12.140625" style="684" bestFit="1" customWidth="1"/>
    <col min="12009" max="12009" width="10.85546875" style="684" bestFit="1" customWidth="1"/>
    <col min="12010" max="12010" width="14.42578125" style="684" bestFit="1" customWidth="1"/>
    <col min="12011" max="12015" width="10.85546875" style="684" bestFit="1" customWidth="1"/>
    <col min="12016" max="12016" width="12.140625" style="684" bestFit="1" customWidth="1"/>
    <col min="12017" max="12017" width="10.85546875" style="684" bestFit="1" customWidth="1"/>
    <col min="12018" max="12018" width="12.140625" style="684" bestFit="1" customWidth="1"/>
    <col min="12019" max="12019" width="10.85546875" style="684" bestFit="1" customWidth="1"/>
    <col min="12020" max="12020" width="12.140625" style="684" bestFit="1" customWidth="1"/>
    <col min="12021" max="12021" width="10.85546875" style="684" bestFit="1" customWidth="1"/>
    <col min="12022" max="12022" width="14.42578125" style="684" bestFit="1" customWidth="1"/>
    <col min="12023" max="12025" width="10.85546875" style="684" bestFit="1" customWidth="1"/>
    <col min="12026" max="12026" width="12.140625" style="684" bestFit="1" customWidth="1"/>
    <col min="12027" max="12027" width="10.85546875" style="684" bestFit="1" customWidth="1"/>
    <col min="12028" max="12028" width="12.140625" style="684" bestFit="1" customWidth="1"/>
    <col min="12029" max="12031" width="10.85546875" style="684" bestFit="1" customWidth="1"/>
    <col min="12032" max="12032" width="12.140625" style="684" bestFit="1" customWidth="1"/>
    <col min="12033" max="12033" width="10.85546875" style="684" bestFit="1" customWidth="1"/>
    <col min="12034" max="12034" width="14.42578125" style="684" bestFit="1" customWidth="1"/>
    <col min="12035" max="12035" width="10.85546875" style="684" bestFit="1" customWidth="1"/>
    <col min="12036" max="12036" width="12.140625" style="684" bestFit="1" customWidth="1"/>
    <col min="12037" max="12039" width="10.85546875" style="684" bestFit="1" customWidth="1"/>
    <col min="12040" max="12040" width="12.140625" style="684" bestFit="1" customWidth="1"/>
    <col min="12041" max="12041" width="10.85546875" style="684" bestFit="1" customWidth="1"/>
    <col min="12042" max="12042" width="12.140625" style="684" bestFit="1" customWidth="1"/>
    <col min="12043" max="12043" width="10.85546875" style="684" bestFit="1" customWidth="1"/>
    <col min="12044" max="12044" width="12.140625" style="684" bestFit="1" customWidth="1"/>
    <col min="12045" max="12045" width="10.85546875" style="684" bestFit="1" customWidth="1"/>
    <col min="12046" max="12046" width="14.42578125" style="684" bestFit="1" customWidth="1"/>
    <col min="12047" max="12213" width="6.85546875" style="684"/>
    <col min="12214" max="12214" width="6.85546875" style="684" customWidth="1"/>
    <col min="12215" max="12236" width="6.85546875" style="684"/>
    <col min="12237" max="12237" width="6.5703125" style="684" customWidth="1"/>
    <col min="12238" max="12238" width="13.85546875" style="684" bestFit="1" customWidth="1"/>
    <col min="12239" max="12239" width="35.42578125" style="684" customWidth="1"/>
    <col min="12240" max="12240" width="18.7109375" style="684" bestFit="1" customWidth="1"/>
    <col min="12241" max="12241" width="19" style="684" bestFit="1" customWidth="1"/>
    <col min="12242" max="12243" width="7.28515625" style="684" bestFit="1" customWidth="1"/>
    <col min="12244" max="12247" width="10.85546875" style="684" bestFit="1" customWidth="1"/>
    <col min="12248" max="12248" width="12.140625" style="684" bestFit="1" customWidth="1"/>
    <col min="12249" max="12249" width="10.85546875" style="684" bestFit="1" customWidth="1"/>
    <col min="12250" max="12250" width="12.140625" style="684" bestFit="1" customWidth="1"/>
    <col min="12251" max="12251" width="10.85546875" style="684" bestFit="1" customWidth="1"/>
    <col min="12252" max="12252" width="12.140625" style="684" bestFit="1" customWidth="1"/>
    <col min="12253" max="12253" width="10.85546875" style="684" bestFit="1" customWidth="1"/>
    <col min="12254" max="12254" width="14.42578125" style="684" bestFit="1" customWidth="1"/>
    <col min="12255" max="12257" width="10.85546875" style="684" bestFit="1" customWidth="1"/>
    <col min="12258" max="12258" width="12.140625" style="684" bestFit="1" customWidth="1"/>
    <col min="12259" max="12259" width="10.85546875" style="684" bestFit="1" customWidth="1"/>
    <col min="12260" max="12260" width="12.140625" style="684" bestFit="1" customWidth="1"/>
    <col min="12261" max="12261" width="10.85546875" style="684" bestFit="1" customWidth="1"/>
    <col min="12262" max="12262" width="12.140625" style="684" bestFit="1" customWidth="1"/>
    <col min="12263" max="12263" width="10.85546875" style="684" bestFit="1" customWidth="1"/>
    <col min="12264" max="12264" width="12.140625" style="684" bestFit="1" customWidth="1"/>
    <col min="12265" max="12265" width="10.85546875" style="684" bestFit="1" customWidth="1"/>
    <col min="12266" max="12266" width="14.42578125" style="684" bestFit="1" customWidth="1"/>
    <col min="12267" max="12271" width="10.85546875" style="684" bestFit="1" customWidth="1"/>
    <col min="12272" max="12272" width="12.140625" style="684" bestFit="1" customWidth="1"/>
    <col min="12273" max="12273" width="10.85546875" style="684" bestFit="1" customWidth="1"/>
    <col min="12274" max="12274" width="12.140625" style="684" bestFit="1" customWidth="1"/>
    <col min="12275" max="12275" width="10.85546875" style="684" bestFit="1" customWidth="1"/>
    <col min="12276" max="12276" width="12.140625" style="684" bestFit="1" customWidth="1"/>
    <col min="12277" max="12277" width="10.85546875" style="684" bestFit="1" customWidth="1"/>
    <col min="12278" max="12278" width="14.42578125" style="684" bestFit="1" customWidth="1"/>
    <col min="12279" max="12281" width="10.85546875" style="684" bestFit="1" customWidth="1"/>
    <col min="12282" max="12282" width="12.140625" style="684" bestFit="1" customWidth="1"/>
    <col min="12283" max="12283" width="10.85546875" style="684" bestFit="1" customWidth="1"/>
    <col min="12284" max="12284" width="12.140625" style="684" bestFit="1" customWidth="1"/>
    <col min="12285" max="12287" width="10.85546875" style="684" bestFit="1" customWidth="1"/>
    <col min="12288" max="12288" width="12.140625" style="684" bestFit="1" customWidth="1"/>
    <col min="12289" max="12289" width="10.85546875" style="684" bestFit="1" customWidth="1"/>
    <col min="12290" max="12290" width="14.42578125" style="684" bestFit="1" customWidth="1"/>
    <col min="12291" max="12291" width="10.85546875" style="684" bestFit="1" customWidth="1"/>
    <col min="12292" max="12292" width="12.140625" style="684" bestFit="1" customWidth="1"/>
    <col min="12293" max="12295" width="10.85546875" style="684" bestFit="1" customWidth="1"/>
    <col min="12296" max="12296" width="12.140625" style="684" bestFit="1" customWidth="1"/>
    <col min="12297" max="12297" width="10.85546875" style="684" bestFit="1" customWidth="1"/>
    <col min="12298" max="12298" width="12.140625" style="684" bestFit="1" customWidth="1"/>
    <col min="12299" max="12299" width="10.85546875" style="684" bestFit="1" customWidth="1"/>
    <col min="12300" max="12300" width="12.140625" style="684" bestFit="1" customWidth="1"/>
    <col min="12301" max="12301" width="10.85546875" style="684" bestFit="1" customWidth="1"/>
    <col min="12302" max="12302" width="14.42578125" style="684" bestFit="1" customWidth="1"/>
    <col min="12303" max="12469" width="6.85546875" style="684"/>
    <col min="12470" max="12470" width="6.85546875" style="684" customWidth="1"/>
    <col min="12471" max="12492" width="6.85546875" style="684"/>
    <col min="12493" max="12493" width="6.5703125" style="684" customWidth="1"/>
    <col min="12494" max="12494" width="13.85546875" style="684" bestFit="1" customWidth="1"/>
    <col min="12495" max="12495" width="35.42578125" style="684" customWidth="1"/>
    <col min="12496" max="12496" width="18.7109375" style="684" bestFit="1" customWidth="1"/>
    <col min="12497" max="12497" width="19" style="684" bestFit="1" customWidth="1"/>
    <col min="12498" max="12499" width="7.28515625" style="684" bestFit="1" customWidth="1"/>
    <col min="12500" max="12503" width="10.85546875" style="684" bestFit="1" customWidth="1"/>
    <col min="12504" max="12504" width="12.140625" style="684" bestFit="1" customWidth="1"/>
    <col min="12505" max="12505" width="10.85546875" style="684" bestFit="1" customWidth="1"/>
    <col min="12506" max="12506" width="12.140625" style="684" bestFit="1" customWidth="1"/>
    <col min="12507" max="12507" width="10.85546875" style="684" bestFit="1" customWidth="1"/>
    <col min="12508" max="12508" width="12.140625" style="684" bestFit="1" customWidth="1"/>
    <col min="12509" max="12509" width="10.85546875" style="684" bestFit="1" customWidth="1"/>
    <col min="12510" max="12510" width="14.42578125" style="684" bestFit="1" customWidth="1"/>
    <col min="12511" max="12513" width="10.85546875" style="684" bestFit="1" customWidth="1"/>
    <col min="12514" max="12514" width="12.140625" style="684" bestFit="1" customWidth="1"/>
    <col min="12515" max="12515" width="10.85546875" style="684" bestFit="1" customWidth="1"/>
    <col min="12516" max="12516" width="12.140625" style="684" bestFit="1" customWidth="1"/>
    <col min="12517" max="12517" width="10.85546875" style="684" bestFit="1" customWidth="1"/>
    <col min="12518" max="12518" width="12.140625" style="684" bestFit="1" customWidth="1"/>
    <col min="12519" max="12519" width="10.85546875" style="684" bestFit="1" customWidth="1"/>
    <col min="12520" max="12520" width="12.140625" style="684" bestFit="1" customWidth="1"/>
    <col min="12521" max="12521" width="10.85546875" style="684" bestFit="1" customWidth="1"/>
    <col min="12522" max="12522" width="14.42578125" style="684" bestFit="1" customWidth="1"/>
    <col min="12523" max="12527" width="10.85546875" style="684" bestFit="1" customWidth="1"/>
    <col min="12528" max="12528" width="12.140625" style="684" bestFit="1" customWidth="1"/>
    <col min="12529" max="12529" width="10.85546875" style="684" bestFit="1" customWidth="1"/>
    <col min="12530" max="12530" width="12.140625" style="684" bestFit="1" customWidth="1"/>
    <col min="12531" max="12531" width="10.85546875" style="684" bestFit="1" customWidth="1"/>
    <col min="12532" max="12532" width="12.140625" style="684" bestFit="1" customWidth="1"/>
    <col min="12533" max="12533" width="10.85546875" style="684" bestFit="1" customWidth="1"/>
    <col min="12534" max="12534" width="14.42578125" style="684" bestFit="1" customWidth="1"/>
    <col min="12535" max="12537" width="10.85546875" style="684" bestFit="1" customWidth="1"/>
    <col min="12538" max="12538" width="12.140625" style="684" bestFit="1" customWidth="1"/>
    <col min="12539" max="12539" width="10.85546875" style="684" bestFit="1" customWidth="1"/>
    <col min="12540" max="12540" width="12.140625" style="684" bestFit="1" customWidth="1"/>
    <col min="12541" max="12543" width="10.85546875" style="684" bestFit="1" customWidth="1"/>
    <col min="12544" max="12544" width="12.140625" style="684" bestFit="1" customWidth="1"/>
    <col min="12545" max="12545" width="10.85546875" style="684" bestFit="1" customWidth="1"/>
    <col min="12546" max="12546" width="14.42578125" style="684" bestFit="1" customWidth="1"/>
    <col min="12547" max="12547" width="10.85546875" style="684" bestFit="1" customWidth="1"/>
    <col min="12548" max="12548" width="12.140625" style="684" bestFit="1" customWidth="1"/>
    <col min="12549" max="12551" width="10.85546875" style="684" bestFit="1" customWidth="1"/>
    <col min="12552" max="12552" width="12.140625" style="684" bestFit="1" customWidth="1"/>
    <col min="12553" max="12553" width="10.85546875" style="684" bestFit="1" customWidth="1"/>
    <col min="12554" max="12554" width="12.140625" style="684" bestFit="1" customWidth="1"/>
    <col min="12555" max="12555" width="10.85546875" style="684" bestFit="1" customWidth="1"/>
    <col min="12556" max="12556" width="12.140625" style="684" bestFit="1" customWidth="1"/>
    <col min="12557" max="12557" width="10.85546875" style="684" bestFit="1" customWidth="1"/>
    <col min="12558" max="12558" width="14.42578125" style="684" bestFit="1" customWidth="1"/>
    <col min="12559" max="12725" width="6.85546875" style="684"/>
    <col min="12726" max="12726" width="6.85546875" style="684" customWidth="1"/>
    <col min="12727" max="12748" width="6.85546875" style="684"/>
    <col min="12749" max="12749" width="6.5703125" style="684" customWidth="1"/>
    <col min="12750" max="12750" width="13.85546875" style="684" bestFit="1" customWidth="1"/>
    <col min="12751" max="12751" width="35.42578125" style="684" customWidth="1"/>
    <col min="12752" max="12752" width="18.7109375" style="684" bestFit="1" customWidth="1"/>
    <col min="12753" max="12753" width="19" style="684" bestFit="1" customWidth="1"/>
    <col min="12754" max="12755" width="7.28515625" style="684" bestFit="1" customWidth="1"/>
    <col min="12756" max="12759" width="10.85546875" style="684" bestFit="1" customWidth="1"/>
    <col min="12760" max="12760" width="12.140625" style="684" bestFit="1" customWidth="1"/>
    <col min="12761" max="12761" width="10.85546875" style="684" bestFit="1" customWidth="1"/>
    <col min="12762" max="12762" width="12.140625" style="684" bestFit="1" customWidth="1"/>
    <col min="12763" max="12763" width="10.85546875" style="684" bestFit="1" customWidth="1"/>
    <col min="12764" max="12764" width="12.140625" style="684" bestFit="1" customWidth="1"/>
    <col min="12765" max="12765" width="10.85546875" style="684" bestFit="1" customWidth="1"/>
    <col min="12766" max="12766" width="14.42578125" style="684" bestFit="1" customWidth="1"/>
    <col min="12767" max="12769" width="10.85546875" style="684" bestFit="1" customWidth="1"/>
    <col min="12770" max="12770" width="12.140625" style="684" bestFit="1" customWidth="1"/>
    <col min="12771" max="12771" width="10.85546875" style="684" bestFit="1" customWidth="1"/>
    <col min="12772" max="12772" width="12.140625" style="684" bestFit="1" customWidth="1"/>
    <col min="12773" max="12773" width="10.85546875" style="684" bestFit="1" customWidth="1"/>
    <col min="12774" max="12774" width="12.140625" style="684" bestFit="1" customWidth="1"/>
    <col min="12775" max="12775" width="10.85546875" style="684" bestFit="1" customWidth="1"/>
    <col min="12776" max="12776" width="12.140625" style="684" bestFit="1" customWidth="1"/>
    <col min="12777" max="12777" width="10.85546875" style="684" bestFit="1" customWidth="1"/>
    <col min="12778" max="12778" width="14.42578125" style="684" bestFit="1" customWidth="1"/>
    <col min="12779" max="12783" width="10.85546875" style="684" bestFit="1" customWidth="1"/>
    <col min="12784" max="12784" width="12.140625" style="684" bestFit="1" customWidth="1"/>
    <col min="12785" max="12785" width="10.85546875" style="684" bestFit="1" customWidth="1"/>
    <col min="12786" max="12786" width="12.140625" style="684" bestFit="1" customWidth="1"/>
    <col min="12787" max="12787" width="10.85546875" style="684" bestFit="1" customWidth="1"/>
    <col min="12788" max="12788" width="12.140625" style="684" bestFit="1" customWidth="1"/>
    <col min="12789" max="12789" width="10.85546875" style="684" bestFit="1" customWidth="1"/>
    <col min="12790" max="12790" width="14.42578125" style="684" bestFit="1" customWidth="1"/>
    <col min="12791" max="12793" width="10.85546875" style="684" bestFit="1" customWidth="1"/>
    <col min="12794" max="12794" width="12.140625" style="684" bestFit="1" customWidth="1"/>
    <col min="12795" max="12795" width="10.85546875" style="684" bestFit="1" customWidth="1"/>
    <col min="12796" max="12796" width="12.140625" style="684" bestFit="1" customWidth="1"/>
    <col min="12797" max="12799" width="10.85546875" style="684" bestFit="1" customWidth="1"/>
    <col min="12800" max="12800" width="12.140625" style="684" bestFit="1" customWidth="1"/>
    <col min="12801" max="12801" width="10.85546875" style="684" bestFit="1" customWidth="1"/>
    <col min="12802" max="12802" width="14.42578125" style="684" bestFit="1" customWidth="1"/>
    <col min="12803" max="12803" width="10.85546875" style="684" bestFit="1" customWidth="1"/>
    <col min="12804" max="12804" width="12.140625" style="684" bestFit="1" customWidth="1"/>
    <col min="12805" max="12807" width="10.85546875" style="684" bestFit="1" customWidth="1"/>
    <col min="12808" max="12808" width="12.140625" style="684" bestFit="1" customWidth="1"/>
    <col min="12809" max="12809" width="10.85546875" style="684" bestFit="1" customWidth="1"/>
    <col min="12810" max="12810" width="12.140625" style="684" bestFit="1" customWidth="1"/>
    <col min="12811" max="12811" width="10.85546875" style="684" bestFit="1" customWidth="1"/>
    <col min="12812" max="12812" width="12.140625" style="684" bestFit="1" customWidth="1"/>
    <col min="12813" max="12813" width="10.85546875" style="684" bestFit="1" customWidth="1"/>
    <col min="12814" max="12814" width="14.42578125" style="684" bestFit="1" customWidth="1"/>
    <col min="12815" max="12981" width="6.85546875" style="684"/>
    <col min="12982" max="12982" width="6.85546875" style="684" customWidth="1"/>
    <col min="12983" max="13004" width="6.85546875" style="684"/>
    <col min="13005" max="13005" width="6.5703125" style="684" customWidth="1"/>
    <col min="13006" max="13006" width="13.85546875" style="684" bestFit="1" customWidth="1"/>
    <col min="13007" max="13007" width="35.42578125" style="684" customWidth="1"/>
    <col min="13008" max="13008" width="18.7109375" style="684" bestFit="1" customWidth="1"/>
    <col min="13009" max="13009" width="19" style="684" bestFit="1" customWidth="1"/>
    <col min="13010" max="13011" width="7.28515625" style="684" bestFit="1" customWidth="1"/>
    <col min="13012" max="13015" width="10.85546875" style="684" bestFit="1" customWidth="1"/>
    <col min="13016" max="13016" width="12.140625" style="684" bestFit="1" customWidth="1"/>
    <col min="13017" max="13017" width="10.85546875" style="684" bestFit="1" customWidth="1"/>
    <col min="13018" max="13018" width="12.140625" style="684" bestFit="1" customWidth="1"/>
    <col min="13019" max="13019" width="10.85546875" style="684" bestFit="1" customWidth="1"/>
    <col min="13020" max="13020" width="12.140625" style="684" bestFit="1" customWidth="1"/>
    <col min="13021" max="13021" width="10.85546875" style="684" bestFit="1" customWidth="1"/>
    <col min="13022" max="13022" width="14.42578125" style="684" bestFit="1" customWidth="1"/>
    <col min="13023" max="13025" width="10.85546875" style="684" bestFit="1" customWidth="1"/>
    <col min="13026" max="13026" width="12.140625" style="684" bestFit="1" customWidth="1"/>
    <col min="13027" max="13027" width="10.85546875" style="684" bestFit="1" customWidth="1"/>
    <col min="13028" max="13028" width="12.140625" style="684" bestFit="1" customWidth="1"/>
    <col min="13029" max="13029" width="10.85546875" style="684" bestFit="1" customWidth="1"/>
    <col min="13030" max="13030" width="12.140625" style="684" bestFit="1" customWidth="1"/>
    <col min="13031" max="13031" width="10.85546875" style="684" bestFit="1" customWidth="1"/>
    <col min="13032" max="13032" width="12.140625" style="684" bestFit="1" customWidth="1"/>
    <col min="13033" max="13033" width="10.85546875" style="684" bestFit="1" customWidth="1"/>
    <col min="13034" max="13034" width="14.42578125" style="684" bestFit="1" customWidth="1"/>
    <col min="13035" max="13039" width="10.85546875" style="684" bestFit="1" customWidth="1"/>
    <col min="13040" max="13040" width="12.140625" style="684" bestFit="1" customWidth="1"/>
    <col min="13041" max="13041" width="10.85546875" style="684" bestFit="1" customWidth="1"/>
    <col min="13042" max="13042" width="12.140625" style="684" bestFit="1" customWidth="1"/>
    <col min="13043" max="13043" width="10.85546875" style="684" bestFit="1" customWidth="1"/>
    <col min="13044" max="13044" width="12.140625" style="684" bestFit="1" customWidth="1"/>
    <col min="13045" max="13045" width="10.85546875" style="684" bestFit="1" customWidth="1"/>
    <col min="13046" max="13046" width="14.42578125" style="684" bestFit="1" customWidth="1"/>
    <col min="13047" max="13049" width="10.85546875" style="684" bestFit="1" customWidth="1"/>
    <col min="13050" max="13050" width="12.140625" style="684" bestFit="1" customWidth="1"/>
    <col min="13051" max="13051" width="10.85546875" style="684" bestFit="1" customWidth="1"/>
    <col min="13052" max="13052" width="12.140625" style="684" bestFit="1" customWidth="1"/>
    <col min="13053" max="13055" width="10.85546875" style="684" bestFit="1" customWidth="1"/>
    <col min="13056" max="13056" width="12.140625" style="684" bestFit="1" customWidth="1"/>
    <col min="13057" max="13057" width="10.85546875" style="684" bestFit="1" customWidth="1"/>
    <col min="13058" max="13058" width="14.42578125" style="684" bestFit="1" customWidth="1"/>
    <col min="13059" max="13059" width="10.85546875" style="684" bestFit="1" customWidth="1"/>
    <col min="13060" max="13060" width="12.140625" style="684" bestFit="1" customWidth="1"/>
    <col min="13061" max="13063" width="10.85546875" style="684" bestFit="1" customWidth="1"/>
    <col min="13064" max="13064" width="12.140625" style="684" bestFit="1" customWidth="1"/>
    <col min="13065" max="13065" width="10.85546875" style="684" bestFit="1" customWidth="1"/>
    <col min="13066" max="13066" width="12.140625" style="684" bestFit="1" customWidth="1"/>
    <col min="13067" max="13067" width="10.85546875" style="684" bestFit="1" customWidth="1"/>
    <col min="13068" max="13068" width="12.140625" style="684" bestFit="1" customWidth="1"/>
    <col min="13069" max="13069" width="10.85546875" style="684" bestFit="1" customWidth="1"/>
    <col min="13070" max="13070" width="14.42578125" style="684" bestFit="1" customWidth="1"/>
    <col min="13071" max="13237" width="6.85546875" style="684"/>
    <col min="13238" max="13238" width="6.85546875" style="684" customWidth="1"/>
    <col min="13239" max="13260" width="6.85546875" style="684"/>
    <col min="13261" max="13261" width="6.5703125" style="684" customWidth="1"/>
    <col min="13262" max="13262" width="13.85546875" style="684" bestFit="1" customWidth="1"/>
    <col min="13263" max="13263" width="35.42578125" style="684" customWidth="1"/>
    <col min="13264" max="13264" width="18.7109375" style="684" bestFit="1" customWidth="1"/>
    <col min="13265" max="13265" width="19" style="684" bestFit="1" customWidth="1"/>
    <col min="13266" max="13267" width="7.28515625" style="684" bestFit="1" customWidth="1"/>
    <col min="13268" max="13271" width="10.85546875" style="684" bestFit="1" customWidth="1"/>
    <col min="13272" max="13272" width="12.140625" style="684" bestFit="1" customWidth="1"/>
    <col min="13273" max="13273" width="10.85546875" style="684" bestFit="1" customWidth="1"/>
    <col min="13274" max="13274" width="12.140625" style="684" bestFit="1" customWidth="1"/>
    <col min="13275" max="13275" width="10.85546875" style="684" bestFit="1" customWidth="1"/>
    <col min="13276" max="13276" width="12.140625" style="684" bestFit="1" customWidth="1"/>
    <col min="13277" max="13277" width="10.85546875" style="684" bestFit="1" customWidth="1"/>
    <col min="13278" max="13278" width="14.42578125" style="684" bestFit="1" customWidth="1"/>
    <col min="13279" max="13281" width="10.85546875" style="684" bestFit="1" customWidth="1"/>
    <col min="13282" max="13282" width="12.140625" style="684" bestFit="1" customWidth="1"/>
    <col min="13283" max="13283" width="10.85546875" style="684" bestFit="1" customWidth="1"/>
    <col min="13284" max="13284" width="12.140625" style="684" bestFit="1" customWidth="1"/>
    <col min="13285" max="13285" width="10.85546875" style="684" bestFit="1" customWidth="1"/>
    <col min="13286" max="13286" width="12.140625" style="684" bestFit="1" customWidth="1"/>
    <col min="13287" max="13287" width="10.85546875" style="684" bestFit="1" customWidth="1"/>
    <col min="13288" max="13288" width="12.140625" style="684" bestFit="1" customWidth="1"/>
    <col min="13289" max="13289" width="10.85546875" style="684" bestFit="1" customWidth="1"/>
    <col min="13290" max="13290" width="14.42578125" style="684" bestFit="1" customWidth="1"/>
    <col min="13291" max="13295" width="10.85546875" style="684" bestFit="1" customWidth="1"/>
    <col min="13296" max="13296" width="12.140625" style="684" bestFit="1" customWidth="1"/>
    <col min="13297" max="13297" width="10.85546875" style="684" bestFit="1" customWidth="1"/>
    <col min="13298" max="13298" width="12.140625" style="684" bestFit="1" customWidth="1"/>
    <col min="13299" max="13299" width="10.85546875" style="684" bestFit="1" customWidth="1"/>
    <col min="13300" max="13300" width="12.140625" style="684" bestFit="1" customWidth="1"/>
    <col min="13301" max="13301" width="10.85546875" style="684" bestFit="1" customWidth="1"/>
    <col min="13302" max="13302" width="14.42578125" style="684" bestFit="1" customWidth="1"/>
    <col min="13303" max="13305" width="10.85546875" style="684" bestFit="1" customWidth="1"/>
    <col min="13306" max="13306" width="12.140625" style="684" bestFit="1" customWidth="1"/>
    <col min="13307" max="13307" width="10.85546875" style="684" bestFit="1" customWidth="1"/>
    <col min="13308" max="13308" width="12.140625" style="684" bestFit="1" customWidth="1"/>
    <col min="13309" max="13311" width="10.85546875" style="684" bestFit="1" customWidth="1"/>
    <col min="13312" max="13312" width="12.140625" style="684" bestFit="1" customWidth="1"/>
    <col min="13313" max="13313" width="10.85546875" style="684" bestFit="1" customWidth="1"/>
    <col min="13314" max="13314" width="14.42578125" style="684" bestFit="1" customWidth="1"/>
    <col min="13315" max="13315" width="10.85546875" style="684" bestFit="1" customWidth="1"/>
    <col min="13316" max="13316" width="12.140625" style="684" bestFit="1" customWidth="1"/>
    <col min="13317" max="13319" width="10.85546875" style="684" bestFit="1" customWidth="1"/>
    <col min="13320" max="13320" width="12.140625" style="684" bestFit="1" customWidth="1"/>
    <col min="13321" max="13321" width="10.85546875" style="684" bestFit="1" customWidth="1"/>
    <col min="13322" max="13322" width="12.140625" style="684" bestFit="1" customWidth="1"/>
    <col min="13323" max="13323" width="10.85546875" style="684" bestFit="1" customWidth="1"/>
    <col min="13324" max="13324" width="12.140625" style="684" bestFit="1" customWidth="1"/>
    <col min="13325" max="13325" width="10.85546875" style="684" bestFit="1" customWidth="1"/>
    <col min="13326" max="13326" width="14.42578125" style="684" bestFit="1" customWidth="1"/>
    <col min="13327" max="13493" width="6.85546875" style="684"/>
    <col min="13494" max="13494" width="6.85546875" style="684" customWidth="1"/>
    <col min="13495" max="13516" width="6.85546875" style="684"/>
    <col min="13517" max="13517" width="6.5703125" style="684" customWidth="1"/>
    <col min="13518" max="13518" width="13.85546875" style="684" bestFit="1" customWidth="1"/>
    <col min="13519" max="13519" width="35.42578125" style="684" customWidth="1"/>
    <col min="13520" max="13520" width="18.7109375" style="684" bestFit="1" customWidth="1"/>
    <col min="13521" max="13521" width="19" style="684" bestFit="1" customWidth="1"/>
    <col min="13522" max="13523" width="7.28515625" style="684" bestFit="1" customWidth="1"/>
    <col min="13524" max="13527" width="10.85546875" style="684" bestFit="1" customWidth="1"/>
    <col min="13528" max="13528" width="12.140625" style="684" bestFit="1" customWidth="1"/>
    <col min="13529" max="13529" width="10.85546875" style="684" bestFit="1" customWidth="1"/>
    <col min="13530" max="13530" width="12.140625" style="684" bestFit="1" customWidth="1"/>
    <col min="13531" max="13531" width="10.85546875" style="684" bestFit="1" customWidth="1"/>
    <col min="13532" max="13532" width="12.140625" style="684" bestFit="1" customWidth="1"/>
    <col min="13533" max="13533" width="10.85546875" style="684" bestFit="1" customWidth="1"/>
    <col min="13534" max="13534" width="14.42578125" style="684" bestFit="1" customWidth="1"/>
    <col min="13535" max="13537" width="10.85546875" style="684" bestFit="1" customWidth="1"/>
    <col min="13538" max="13538" width="12.140625" style="684" bestFit="1" customWidth="1"/>
    <col min="13539" max="13539" width="10.85546875" style="684" bestFit="1" customWidth="1"/>
    <col min="13540" max="13540" width="12.140625" style="684" bestFit="1" customWidth="1"/>
    <col min="13541" max="13541" width="10.85546875" style="684" bestFit="1" customWidth="1"/>
    <col min="13542" max="13542" width="12.140625" style="684" bestFit="1" customWidth="1"/>
    <col min="13543" max="13543" width="10.85546875" style="684" bestFit="1" customWidth="1"/>
    <col min="13544" max="13544" width="12.140625" style="684" bestFit="1" customWidth="1"/>
    <col min="13545" max="13545" width="10.85546875" style="684" bestFit="1" customWidth="1"/>
    <col min="13546" max="13546" width="14.42578125" style="684" bestFit="1" customWidth="1"/>
    <col min="13547" max="13551" width="10.85546875" style="684" bestFit="1" customWidth="1"/>
    <col min="13552" max="13552" width="12.140625" style="684" bestFit="1" customWidth="1"/>
    <col min="13553" max="13553" width="10.85546875" style="684" bestFit="1" customWidth="1"/>
    <col min="13554" max="13554" width="12.140625" style="684" bestFit="1" customWidth="1"/>
    <col min="13555" max="13555" width="10.85546875" style="684" bestFit="1" customWidth="1"/>
    <col min="13556" max="13556" width="12.140625" style="684" bestFit="1" customWidth="1"/>
    <col min="13557" max="13557" width="10.85546875" style="684" bestFit="1" customWidth="1"/>
    <col min="13558" max="13558" width="14.42578125" style="684" bestFit="1" customWidth="1"/>
    <col min="13559" max="13561" width="10.85546875" style="684" bestFit="1" customWidth="1"/>
    <col min="13562" max="13562" width="12.140625" style="684" bestFit="1" customWidth="1"/>
    <col min="13563" max="13563" width="10.85546875" style="684" bestFit="1" customWidth="1"/>
    <col min="13564" max="13564" width="12.140625" style="684" bestFit="1" customWidth="1"/>
    <col min="13565" max="13567" width="10.85546875" style="684" bestFit="1" customWidth="1"/>
    <col min="13568" max="13568" width="12.140625" style="684" bestFit="1" customWidth="1"/>
    <col min="13569" max="13569" width="10.85546875" style="684" bestFit="1" customWidth="1"/>
    <col min="13570" max="13570" width="14.42578125" style="684" bestFit="1" customWidth="1"/>
    <col min="13571" max="13571" width="10.85546875" style="684" bestFit="1" customWidth="1"/>
    <col min="13572" max="13572" width="12.140625" style="684" bestFit="1" customWidth="1"/>
    <col min="13573" max="13575" width="10.85546875" style="684" bestFit="1" customWidth="1"/>
    <col min="13576" max="13576" width="12.140625" style="684" bestFit="1" customWidth="1"/>
    <col min="13577" max="13577" width="10.85546875" style="684" bestFit="1" customWidth="1"/>
    <col min="13578" max="13578" width="12.140625" style="684" bestFit="1" customWidth="1"/>
    <col min="13579" max="13579" width="10.85546875" style="684" bestFit="1" customWidth="1"/>
    <col min="13580" max="13580" width="12.140625" style="684" bestFit="1" customWidth="1"/>
    <col min="13581" max="13581" width="10.85546875" style="684" bestFit="1" customWidth="1"/>
    <col min="13582" max="13582" width="14.42578125" style="684" bestFit="1" customWidth="1"/>
    <col min="13583" max="13749" width="6.85546875" style="684"/>
    <col min="13750" max="13750" width="6.85546875" style="684" customWidth="1"/>
    <col min="13751" max="13772" width="6.85546875" style="684"/>
    <col min="13773" max="13773" width="6.5703125" style="684" customWidth="1"/>
    <col min="13774" max="13774" width="13.85546875" style="684" bestFit="1" customWidth="1"/>
    <col min="13775" max="13775" width="35.42578125" style="684" customWidth="1"/>
    <col min="13776" max="13776" width="18.7109375" style="684" bestFit="1" customWidth="1"/>
    <col min="13777" max="13777" width="19" style="684" bestFit="1" customWidth="1"/>
    <col min="13778" max="13779" width="7.28515625" style="684" bestFit="1" customWidth="1"/>
    <col min="13780" max="13783" width="10.85546875" style="684" bestFit="1" customWidth="1"/>
    <col min="13784" max="13784" width="12.140625" style="684" bestFit="1" customWidth="1"/>
    <col min="13785" max="13785" width="10.85546875" style="684" bestFit="1" customWidth="1"/>
    <col min="13786" max="13786" width="12.140625" style="684" bestFit="1" customWidth="1"/>
    <col min="13787" max="13787" width="10.85546875" style="684" bestFit="1" customWidth="1"/>
    <col min="13788" max="13788" width="12.140625" style="684" bestFit="1" customWidth="1"/>
    <col min="13789" max="13789" width="10.85546875" style="684" bestFit="1" customWidth="1"/>
    <col min="13790" max="13790" width="14.42578125" style="684" bestFit="1" customWidth="1"/>
    <col min="13791" max="13793" width="10.85546875" style="684" bestFit="1" customWidth="1"/>
    <col min="13794" max="13794" width="12.140625" style="684" bestFit="1" customWidth="1"/>
    <col min="13795" max="13795" width="10.85546875" style="684" bestFit="1" customWidth="1"/>
    <col min="13796" max="13796" width="12.140625" style="684" bestFit="1" customWidth="1"/>
    <col min="13797" max="13797" width="10.85546875" style="684" bestFit="1" customWidth="1"/>
    <col min="13798" max="13798" width="12.140625" style="684" bestFit="1" customWidth="1"/>
    <col min="13799" max="13799" width="10.85546875" style="684" bestFit="1" customWidth="1"/>
    <col min="13800" max="13800" width="12.140625" style="684" bestFit="1" customWidth="1"/>
    <col min="13801" max="13801" width="10.85546875" style="684" bestFit="1" customWidth="1"/>
    <col min="13802" max="13802" width="14.42578125" style="684" bestFit="1" customWidth="1"/>
    <col min="13803" max="13807" width="10.85546875" style="684" bestFit="1" customWidth="1"/>
    <col min="13808" max="13808" width="12.140625" style="684" bestFit="1" customWidth="1"/>
    <col min="13809" max="13809" width="10.85546875" style="684" bestFit="1" customWidth="1"/>
    <col min="13810" max="13810" width="12.140625" style="684" bestFit="1" customWidth="1"/>
    <col min="13811" max="13811" width="10.85546875" style="684" bestFit="1" customWidth="1"/>
    <col min="13812" max="13812" width="12.140625" style="684" bestFit="1" customWidth="1"/>
    <col min="13813" max="13813" width="10.85546875" style="684" bestFit="1" customWidth="1"/>
    <col min="13814" max="13814" width="14.42578125" style="684" bestFit="1" customWidth="1"/>
    <col min="13815" max="13817" width="10.85546875" style="684" bestFit="1" customWidth="1"/>
    <col min="13818" max="13818" width="12.140625" style="684" bestFit="1" customWidth="1"/>
    <col min="13819" max="13819" width="10.85546875" style="684" bestFit="1" customWidth="1"/>
    <col min="13820" max="13820" width="12.140625" style="684" bestFit="1" customWidth="1"/>
    <col min="13821" max="13823" width="10.85546875" style="684" bestFit="1" customWidth="1"/>
    <col min="13824" max="13824" width="12.140625" style="684" bestFit="1" customWidth="1"/>
    <col min="13825" max="13825" width="10.85546875" style="684" bestFit="1" customWidth="1"/>
    <col min="13826" max="13826" width="14.42578125" style="684" bestFit="1" customWidth="1"/>
    <col min="13827" max="13827" width="10.85546875" style="684" bestFit="1" customWidth="1"/>
    <col min="13828" max="13828" width="12.140625" style="684" bestFit="1" customWidth="1"/>
    <col min="13829" max="13831" width="10.85546875" style="684" bestFit="1" customWidth="1"/>
    <col min="13832" max="13832" width="12.140625" style="684" bestFit="1" customWidth="1"/>
    <col min="13833" max="13833" width="10.85546875" style="684" bestFit="1" customWidth="1"/>
    <col min="13834" max="13834" width="12.140625" style="684" bestFit="1" customWidth="1"/>
    <col min="13835" max="13835" width="10.85546875" style="684" bestFit="1" customWidth="1"/>
    <col min="13836" max="13836" width="12.140625" style="684" bestFit="1" customWidth="1"/>
    <col min="13837" max="13837" width="10.85546875" style="684" bestFit="1" customWidth="1"/>
    <col min="13838" max="13838" width="14.42578125" style="684" bestFit="1" customWidth="1"/>
    <col min="13839" max="14005" width="6.85546875" style="684"/>
    <col min="14006" max="14006" width="6.85546875" style="684" customWidth="1"/>
    <col min="14007" max="14028" width="6.85546875" style="684"/>
    <col min="14029" max="14029" width="6.5703125" style="684" customWidth="1"/>
    <col min="14030" max="14030" width="13.85546875" style="684" bestFit="1" customWidth="1"/>
    <col min="14031" max="14031" width="35.42578125" style="684" customWidth="1"/>
    <col min="14032" max="14032" width="18.7109375" style="684" bestFit="1" customWidth="1"/>
    <col min="14033" max="14033" width="19" style="684" bestFit="1" customWidth="1"/>
    <col min="14034" max="14035" width="7.28515625" style="684" bestFit="1" customWidth="1"/>
    <col min="14036" max="14039" width="10.85546875" style="684" bestFit="1" customWidth="1"/>
    <col min="14040" max="14040" width="12.140625" style="684" bestFit="1" customWidth="1"/>
    <col min="14041" max="14041" width="10.85546875" style="684" bestFit="1" customWidth="1"/>
    <col min="14042" max="14042" width="12.140625" style="684" bestFit="1" customWidth="1"/>
    <col min="14043" max="14043" width="10.85546875" style="684" bestFit="1" customWidth="1"/>
    <col min="14044" max="14044" width="12.140625" style="684" bestFit="1" customWidth="1"/>
    <col min="14045" max="14045" width="10.85546875" style="684" bestFit="1" customWidth="1"/>
    <col min="14046" max="14046" width="14.42578125" style="684" bestFit="1" customWidth="1"/>
    <col min="14047" max="14049" width="10.85546875" style="684" bestFit="1" customWidth="1"/>
    <col min="14050" max="14050" width="12.140625" style="684" bestFit="1" customWidth="1"/>
    <col min="14051" max="14051" width="10.85546875" style="684" bestFit="1" customWidth="1"/>
    <col min="14052" max="14052" width="12.140625" style="684" bestFit="1" customWidth="1"/>
    <col min="14053" max="14053" width="10.85546875" style="684" bestFit="1" customWidth="1"/>
    <col min="14054" max="14054" width="12.140625" style="684" bestFit="1" customWidth="1"/>
    <col min="14055" max="14055" width="10.85546875" style="684" bestFit="1" customWidth="1"/>
    <col min="14056" max="14056" width="12.140625" style="684" bestFit="1" customWidth="1"/>
    <col min="14057" max="14057" width="10.85546875" style="684" bestFit="1" customWidth="1"/>
    <col min="14058" max="14058" width="14.42578125" style="684" bestFit="1" customWidth="1"/>
    <col min="14059" max="14063" width="10.85546875" style="684" bestFit="1" customWidth="1"/>
    <col min="14064" max="14064" width="12.140625" style="684" bestFit="1" customWidth="1"/>
    <col min="14065" max="14065" width="10.85546875" style="684" bestFit="1" customWidth="1"/>
    <col min="14066" max="14066" width="12.140625" style="684" bestFit="1" customWidth="1"/>
    <col min="14067" max="14067" width="10.85546875" style="684" bestFit="1" customWidth="1"/>
    <col min="14068" max="14068" width="12.140625" style="684" bestFit="1" customWidth="1"/>
    <col min="14069" max="14069" width="10.85546875" style="684" bestFit="1" customWidth="1"/>
    <col min="14070" max="14070" width="14.42578125" style="684" bestFit="1" customWidth="1"/>
    <col min="14071" max="14073" width="10.85546875" style="684" bestFit="1" customWidth="1"/>
    <col min="14074" max="14074" width="12.140625" style="684" bestFit="1" customWidth="1"/>
    <col min="14075" max="14075" width="10.85546875" style="684" bestFit="1" customWidth="1"/>
    <col min="14076" max="14076" width="12.140625" style="684" bestFit="1" customWidth="1"/>
    <col min="14077" max="14079" width="10.85546875" style="684" bestFit="1" customWidth="1"/>
    <col min="14080" max="14080" width="12.140625" style="684" bestFit="1" customWidth="1"/>
    <col min="14081" max="14081" width="10.85546875" style="684" bestFit="1" customWidth="1"/>
    <col min="14082" max="14082" width="14.42578125" style="684" bestFit="1" customWidth="1"/>
    <col min="14083" max="14083" width="10.85546875" style="684" bestFit="1" customWidth="1"/>
    <col min="14084" max="14084" width="12.140625" style="684" bestFit="1" customWidth="1"/>
    <col min="14085" max="14087" width="10.85546875" style="684" bestFit="1" customWidth="1"/>
    <col min="14088" max="14088" width="12.140625" style="684" bestFit="1" customWidth="1"/>
    <col min="14089" max="14089" width="10.85546875" style="684" bestFit="1" customWidth="1"/>
    <col min="14090" max="14090" width="12.140625" style="684" bestFit="1" customWidth="1"/>
    <col min="14091" max="14091" width="10.85546875" style="684" bestFit="1" customWidth="1"/>
    <col min="14092" max="14092" width="12.140625" style="684" bestFit="1" customWidth="1"/>
    <col min="14093" max="14093" width="10.85546875" style="684" bestFit="1" customWidth="1"/>
    <col min="14094" max="14094" width="14.42578125" style="684" bestFit="1" customWidth="1"/>
    <col min="14095" max="14261" width="6.85546875" style="684"/>
    <col min="14262" max="14262" width="6.85546875" style="684" customWidth="1"/>
    <col min="14263" max="14284" width="6.85546875" style="684"/>
    <col min="14285" max="14285" width="6.5703125" style="684" customWidth="1"/>
    <col min="14286" max="14286" width="13.85546875" style="684" bestFit="1" customWidth="1"/>
    <col min="14287" max="14287" width="35.42578125" style="684" customWidth="1"/>
    <col min="14288" max="14288" width="18.7109375" style="684" bestFit="1" customWidth="1"/>
    <col min="14289" max="14289" width="19" style="684" bestFit="1" customWidth="1"/>
    <col min="14290" max="14291" width="7.28515625" style="684" bestFit="1" customWidth="1"/>
    <col min="14292" max="14295" width="10.85546875" style="684" bestFit="1" customWidth="1"/>
    <col min="14296" max="14296" width="12.140625" style="684" bestFit="1" customWidth="1"/>
    <col min="14297" max="14297" width="10.85546875" style="684" bestFit="1" customWidth="1"/>
    <col min="14298" max="14298" width="12.140625" style="684" bestFit="1" customWidth="1"/>
    <col min="14299" max="14299" width="10.85546875" style="684" bestFit="1" customWidth="1"/>
    <col min="14300" max="14300" width="12.140625" style="684" bestFit="1" customWidth="1"/>
    <col min="14301" max="14301" width="10.85546875" style="684" bestFit="1" customWidth="1"/>
    <col min="14302" max="14302" width="14.42578125" style="684" bestFit="1" customWidth="1"/>
    <col min="14303" max="14305" width="10.85546875" style="684" bestFit="1" customWidth="1"/>
    <col min="14306" max="14306" width="12.140625" style="684" bestFit="1" customWidth="1"/>
    <col min="14307" max="14307" width="10.85546875" style="684" bestFit="1" customWidth="1"/>
    <col min="14308" max="14308" width="12.140625" style="684" bestFit="1" customWidth="1"/>
    <col min="14309" max="14309" width="10.85546875" style="684" bestFit="1" customWidth="1"/>
    <col min="14310" max="14310" width="12.140625" style="684" bestFit="1" customWidth="1"/>
    <col min="14311" max="14311" width="10.85546875" style="684" bestFit="1" customWidth="1"/>
    <col min="14312" max="14312" width="12.140625" style="684" bestFit="1" customWidth="1"/>
    <col min="14313" max="14313" width="10.85546875" style="684" bestFit="1" customWidth="1"/>
    <col min="14314" max="14314" width="14.42578125" style="684" bestFit="1" customWidth="1"/>
    <col min="14315" max="14319" width="10.85546875" style="684" bestFit="1" customWidth="1"/>
    <col min="14320" max="14320" width="12.140625" style="684" bestFit="1" customWidth="1"/>
    <col min="14321" max="14321" width="10.85546875" style="684" bestFit="1" customWidth="1"/>
    <col min="14322" max="14322" width="12.140625" style="684" bestFit="1" customWidth="1"/>
    <col min="14323" max="14323" width="10.85546875" style="684" bestFit="1" customWidth="1"/>
    <col min="14324" max="14324" width="12.140625" style="684" bestFit="1" customWidth="1"/>
    <col min="14325" max="14325" width="10.85546875" style="684" bestFit="1" customWidth="1"/>
    <col min="14326" max="14326" width="14.42578125" style="684" bestFit="1" customWidth="1"/>
    <col min="14327" max="14329" width="10.85546875" style="684" bestFit="1" customWidth="1"/>
    <col min="14330" max="14330" width="12.140625" style="684" bestFit="1" customWidth="1"/>
    <col min="14331" max="14331" width="10.85546875" style="684" bestFit="1" customWidth="1"/>
    <col min="14332" max="14332" width="12.140625" style="684" bestFit="1" customWidth="1"/>
    <col min="14333" max="14335" width="10.85546875" style="684" bestFit="1" customWidth="1"/>
    <col min="14336" max="14336" width="12.140625" style="684" bestFit="1" customWidth="1"/>
    <col min="14337" max="14337" width="10.85546875" style="684" bestFit="1" customWidth="1"/>
    <col min="14338" max="14338" width="14.42578125" style="684" bestFit="1" customWidth="1"/>
    <col min="14339" max="14339" width="10.85546875" style="684" bestFit="1" customWidth="1"/>
    <col min="14340" max="14340" width="12.140625" style="684" bestFit="1" customWidth="1"/>
    <col min="14341" max="14343" width="10.85546875" style="684" bestFit="1" customWidth="1"/>
    <col min="14344" max="14344" width="12.140625" style="684" bestFit="1" customWidth="1"/>
    <col min="14345" max="14345" width="10.85546875" style="684" bestFit="1" customWidth="1"/>
    <col min="14346" max="14346" width="12.140625" style="684" bestFit="1" customWidth="1"/>
    <col min="14347" max="14347" width="10.85546875" style="684" bestFit="1" customWidth="1"/>
    <col min="14348" max="14348" width="12.140625" style="684" bestFit="1" customWidth="1"/>
    <col min="14349" max="14349" width="10.85546875" style="684" bestFit="1" customWidth="1"/>
    <col min="14350" max="14350" width="14.42578125" style="684" bestFit="1" customWidth="1"/>
    <col min="14351" max="14517" width="6.85546875" style="684"/>
    <col min="14518" max="14518" width="6.85546875" style="684" customWidth="1"/>
    <col min="14519" max="14540" width="6.85546875" style="684"/>
    <col min="14541" max="14541" width="6.5703125" style="684" customWidth="1"/>
    <col min="14542" max="14542" width="13.85546875" style="684" bestFit="1" customWidth="1"/>
    <col min="14543" max="14543" width="35.42578125" style="684" customWidth="1"/>
    <col min="14544" max="14544" width="18.7109375" style="684" bestFit="1" customWidth="1"/>
    <col min="14545" max="14545" width="19" style="684" bestFit="1" customWidth="1"/>
    <col min="14546" max="14547" width="7.28515625" style="684" bestFit="1" customWidth="1"/>
    <col min="14548" max="14551" width="10.85546875" style="684" bestFit="1" customWidth="1"/>
    <col min="14552" max="14552" width="12.140625" style="684" bestFit="1" customWidth="1"/>
    <col min="14553" max="14553" width="10.85546875" style="684" bestFit="1" customWidth="1"/>
    <col min="14554" max="14554" width="12.140625" style="684" bestFit="1" customWidth="1"/>
    <col min="14555" max="14555" width="10.85546875" style="684" bestFit="1" customWidth="1"/>
    <col min="14556" max="14556" width="12.140625" style="684" bestFit="1" customWidth="1"/>
    <col min="14557" max="14557" width="10.85546875" style="684" bestFit="1" customWidth="1"/>
    <col min="14558" max="14558" width="14.42578125" style="684" bestFit="1" customWidth="1"/>
    <col min="14559" max="14561" width="10.85546875" style="684" bestFit="1" customWidth="1"/>
    <col min="14562" max="14562" width="12.140625" style="684" bestFit="1" customWidth="1"/>
    <col min="14563" max="14563" width="10.85546875" style="684" bestFit="1" customWidth="1"/>
    <col min="14564" max="14564" width="12.140625" style="684" bestFit="1" customWidth="1"/>
    <col min="14565" max="14565" width="10.85546875" style="684" bestFit="1" customWidth="1"/>
    <col min="14566" max="14566" width="12.140625" style="684" bestFit="1" customWidth="1"/>
    <col min="14567" max="14567" width="10.85546875" style="684" bestFit="1" customWidth="1"/>
    <col min="14568" max="14568" width="12.140625" style="684" bestFit="1" customWidth="1"/>
    <col min="14569" max="14569" width="10.85546875" style="684" bestFit="1" customWidth="1"/>
    <col min="14570" max="14570" width="14.42578125" style="684" bestFit="1" customWidth="1"/>
    <col min="14571" max="14575" width="10.85546875" style="684" bestFit="1" customWidth="1"/>
    <col min="14576" max="14576" width="12.140625" style="684" bestFit="1" customWidth="1"/>
    <col min="14577" max="14577" width="10.85546875" style="684" bestFit="1" customWidth="1"/>
    <col min="14578" max="14578" width="12.140625" style="684" bestFit="1" customWidth="1"/>
    <col min="14579" max="14579" width="10.85546875" style="684" bestFit="1" customWidth="1"/>
    <col min="14580" max="14580" width="12.140625" style="684" bestFit="1" customWidth="1"/>
    <col min="14581" max="14581" width="10.85546875" style="684" bestFit="1" customWidth="1"/>
    <col min="14582" max="14582" width="14.42578125" style="684" bestFit="1" customWidth="1"/>
    <col min="14583" max="14585" width="10.85546875" style="684" bestFit="1" customWidth="1"/>
    <col min="14586" max="14586" width="12.140625" style="684" bestFit="1" customWidth="1"/>
    <col min="14587" max="14587" width="10.85546875" style="684" bestFit="1" customWidth="1"/>
    <col min="14588" max="14588" width="12.140625" style="684" bestFit="1" customWidth="1"/>
    <col min="14589" max="14591" width="10.85546875" style="684" bestFit="1" customWidth="1"/>
    <col min="14592" max="14592" width="12.140625" style="684" bestFit="1" customWidth="1"/>
    <col min="14593" max="14593" width="10.85546875" style="684" bestFit="1" customWidth="1"/>
    <col min="14594" max="14594" width="14.42578125" style="684" bestFit="1" customWidth="1"/>
    <col min="14595" max="14595" width="10.85546875" style="684" bestFit="1" customWidth="1"/>
    <col min="14596" max="14596" width="12.140625" style="684" bestFit="1" customWidth="1"/>
    <col min="14597" max="14599" width="10.85546875" style="684" bestFit="1" customWidth="1"/>
    <col min="14600" max="14600" width="12.140625" style="684" bestFit="1" customWidth="1"/>
    <col min="14601" max="14601" width="10.85546875" style="684" bestFit="1" customWidth="1"/>
    <col min="14602" max="14602" width="12.140625" style="684" bestFit="1" customWidth="1"/>
    <col min="14603" max="14603" width="10.85546875" style="684" bestFit="1" customWidth="1"/>
    <col min="14604" max="14604" width="12.140625" style="684" bestFit="1" customWidth="1"/>
    <col min="14605" max="14605" width="10.85546875" style="684" bestFit="1" customWidth="1"/>
    <col min="14606" max="14606" width="14.42578125" style="684" bestFit="1" customWidth="1"/>
    <col min="14607" max="14773" width="6.85546875" style="684"/>
    <col min="14774" max="14774" width="6.85546875" style="684" customWidth="1"/>
    <col min="14775" max="14796" width="6.85546875" style="684"/>
    <col min="14797" max="14797" width="6.5703125" style="684" customWidth="1"/>
    <col min="14798" max="14798" width="13.85546875" style="684" bestFit="1" customWidth="1"/>
    <col min="14799" max="14799" width="35.42578125" style="684" customWidth="1"/>
    <col min="14800" max="14800" width="18.7109375" style="684" bestFit="1" customWidth="1"/>
    <col min="14801" max="14801" width="19" style="684" bestFit="1" customWidth="1"/>
    <col min="14802" max="14803" width="7.28515625" style="684" bestFit="1" customWidth="1"/>
    <col min="14804" max="14807" width="10.85546875" style="684" bestFit="1" customWidth="1"/>
    <col min="14808" max="14808" width="12.140625" style="684" bestFit="1" customWidth="1"/>
    <col min="14809" max="14809" width="10.85546875" style="684" bestFit="1" customWidth="1"/>
    <col min="14810" max="14810" width="12.140625" style="684" bestFit="1" customWidth="1"/>
    <col min="14811" max="14811" width="10.85546875" style="684" bestFit="1" customWidth="1"/>
    <col min="14812" max="14812" width="12.140625" style="684" bestFit="1" customWidth="1"/>
    <col min="14813" max="14813" width="10.85546875" style="684" bestFit="1" customWidth="1"/>
    <col min="14814" max="14814" width="14.42578125" style="684" bestFit="1" customWidth="1"/>
    <col min="14815" max="14817" width="10.85546875" style="684" bestFit="1" customWidth="1"/>
    <col min="14818" max="14818" width="12.140625" style="684" bestFit="1" customWidth="1"/>
    <col min="14819" max="14819" width="10.85546875" style="684" bestFit="1" customWidth="1"/>
    <col min="14820" max="14820" width="12.140625" style="684" bestFit="1" customWidth="1"/>
    <col min="14821" max="14821" width="10.85546875" style="684" bestFit="1" customWidth="1"/>
    <col min="14822" max="14822" width="12.140625" style="684" bestFit="1" customWidth="1"/>
    <col min="14823" max="14823" width="10.85546875" style="684" bestFit="1" customWidth="1"/>
    <col min="14824" max="14824" width="12.140625" style="684" bestFit="1" customWidth="1"/>
    <col min="14825" max="14825" width="10.85546875" style="684" bestFit="1" customWidth="1"/>
    <col min="14826" max="14826" width="14.42578125" style="684" bestFit="1" customWidth="1"/>
    <col min="14827" max="14831" width="10.85546875" style="684" bestFit="1" customWidth="1"/>
    <col min="14832" max="14832" width="12.140625" style="684" bestFit="1" customWidth="1"/>
    <col min="14833" max="14833" width="10.85546875" style="684" bestFit="1" customWidth="1"/>
    <col min="14834" max="14834" width="12.140625" style="684" bestFit="1" customWidth="1"/>
    <col min="14835" max="14835" width="10.85546875" style="684" bestFit="1" customWidth="1"/>
    <col min="14836" max="14836" width="12.140625" style="684" bestFit="1" customWidth="1"/>
    <col min="14837" max="14837" width="10.85546875" style="684" bestFit="1" customWidth="1"/>
    <col min="14838" max="14838" width="14.42578125" style="684" bestFit="1" customWidth="1"/>
    <col min="14839" max="14841" width="10.85546875" style="684" bestFit="1" customWidth="1"/>
    <col min="14842" max="14842" width="12.140625" style="684" bestFit="1" customWidth="1"/>
    <col min="14843" max="14843" width="10.85546875" style="684" bestFit="1" customWidth="1"/>
    <col min="14844" max="14844" width="12.140625" style="684" bestFit="1" customWidth="1"/>
    <col min="14845" max="14847" width="10.85546875" style="684" bestFit="1" customWidth="1"/>
    <col min="14848" max="14848" width="12.140625" style="684" bestFit="1" customWidth="1"/>
    <col min="14849" max="14849" width="10.85546875" style="684" bestFit="1" customWidth="1"/>
    <col min="14850" max="14850" width="14.42578125" style="684" bestFit="1" customWidth="1"/>
    <col min="14851" max="14851" width="10.85546875" style="684" bestFit="1" customWidth="1"/>
    <col min="14852" max="14852" width="12.140625" style="684" bestFit="1" customWidth="1"/>
    <col min="14853" max="14855" width="10.85546875" style="684" bestFit="1" customWidth="1"/>
    <col min="14856" max="14856" width="12.140625" style="684" bestFit="1" customWidth="1"/>
    <col min="14857" max="14857" width="10.85546875" style="684" bestFit="1" customWidth="1"/>
    <col min="14858" max="14858" width="12.140625" style="684" bestFit="1" customWidth="1"/>
    <col min="14859" max="14859" width="10.85546875" style="684" bestFit="1" customWidth="1"/>
    <col min="14860" max="14860" width="12.140625" style="684" bestFit="1" customWidth="1"/>
    <col min="14861" max="14861" width="10.85546875" style="684" bestFit="1" customWidth="1"/>
    <col min="14862" max="14862" width="14.42578125" style="684" bestFit="1" customWidth="1"/>
    <col min="14863" max="15029" width="6.85546875" style="684"/>
    <col min="15030" max="15030" width="6.85546875" style="684" customWidth="1"/>
    <col min="15031" max="15052" width="6.85546875" style="684"/>
    <col min="15053" max="15053" width="6.5703125" style="684" customWidth="1"/>
    <col min="15054" max="15054" width="13.85546875" style="684" bestFit="1" customWidth="1"/>
    <col min="15055" max="15055" width="35.42578125" style="684" customWidth="1"/>
    <col min="15056" max="15056" width="18.7109375" style="684" bestFit="1" customWidth="1"/>
    <col min="15057" max="15057" width="19" style="684" bestFit="1" customWidth="1"/>
    <col min="15058" max="15059" width="7.28515625" style="684" bestFit="1" customWidth="1"/>
    <col min="15060" max="15063" width="10.85546875" style="684" bestFit="1" customWidth="1"/>
    <col min="15064" max="15064" width="12.140625" style="684" bestFit="1" customWidth="1"/>
    <col min="15065" max="15065" width="10.85546875" style="684" bestFit="1" customWidth="1"/>
    <col min="15066" max="15066" width="12.140625" style="684" bestFit="1" customWidth="1"/>
    <col min="15067" max="15067" width="10.85546875" style="684" bestFit="1" customWidth="1"/>
    <col min="15068" max="15068" width="12.140625" style="684" bestFit="1" customWidth="1"/>
    <col min="15069" max="15069" width="10.85546875" style="684" bestFit="1" customWidth="1"/>
    <col min="15070" max="15070" width="14.42578125" style="684" bestFit="1" customWidth="1"/>
    <col min="15071" max="15073" width="10.85546875" style="684" bestFit="1" customWidth="1"/>
    <col min="15074" max="15074" width="12.140625" style="684" bestFit="1" customWidth="1"/>
    <col min="15075" max="15075" width="10.85546875" style="684" bestFit="1" customWidth="1"/>
    <col min="15076" max="15076" width="12.140625" style="684" bestFit="1" customWidth="1"/>
    <col min="15077" max="15077" width="10.85546875" style="684" bestFit="1" customWidth="1"/>
    <col min="15078" max="15078" width="12.140625" style="684" bestFit="1" customWidth="1"/>
    <col min="15079" max="15079" width="10.85546875" style="684" bestFit="1" customWidth="1"/>
    <col min="15080" max="15080" width="12.140625" style="684" bestFit="1" customWidth="1"/>
    <col min="15081" max="15081" width="10.85546875" style="684" bestFit="1" customWidth="1"/>
    <col min="15082" max="15082" width="14.42578125" style="684" bestFit="1" customWidth="1"/>
    <col min="15083" max="15087" width="10.85546875" style="684" bestFit="1" customWidth="1"/>
    <col min="15088" max="15088" width="12.140625" style="684" bestFit="1" customWidth="1"/>
    <col min="15089" max="15089" width="10.85546875" style="684" bestFit="1" customWidth="1"/>
    <col min="15090" max="15090" width="12.140625" style="684" bestFit="1" customWidth="1"/>
    <col min="15091" max="15091" width="10.85546875" style="684" bestFit="1" customWidth="1"/>
    <col min="15092" max="15092" width="12.140625" style="684" bestFit="1" customWidth="1"/>
    <col min="15093" max="15093" width="10.85546875" style="684" bestFit="1" customWidth="1"/>
    <col min="15094" max="15094" width="14.42578125" style="684" bestFit="1" customWidth="1"/>
    <col min="15095" max="15097" width="10.85546875" style="684" bestFit="1" customWidth="1"/>
    <col min="15098" max="15098" width="12.140625" style="684" bestFit="1" customWidth="1"/>
    <col min="15099" max="15099" width="10.85546875" style="684" bestFit="1" customWidth="1"/>
    <col min="15100" max="15100" width="12.140625" style="684" bestFit="1" customWidth="1"/>
    <col min="15101" max="15103" width="10.85546875" style="684" bestFit="1" customWidth="1"/>
    <col min="15104" max="15104" width="12.140625" style="684" bestFit="1" customWidth="1"/>
    <col min="15105" max="15105" width="10.85546875" style="684" bestFit="1" customWidth="1"/>
    <col min="15106" max="15106" width="14.42578125" style="684" bestFit="1" customWidth="1"/>
    <col min="15107" max="15107" width="10.85546875" style="684" bestFit="1" customWidth="1"/>
    <col min="15108" max="15108" width="12.140625" style="684" bestFit="1" customWidth="1"/>
    <col min="15109" max="15111" width="10.85546875" style="684" bestFit="1" customWidth="1"/>
    <col min="15112" max="15112" width="12.140625" style="684" bestFit="1" customWidth="1"/>
    <col min="15113" max="15113" width="10.85546875" style="684" bestFit="1" customWidth="1"/>
    <col min="15114" max="15114" width="12.140625" style="684" bestFit="1" customWidth="1"/>
    <col min="15115" max="15115" width="10.85546875" style="684" bestFit="1" customWidth="1"/>
    <col min="15116" max="15116" width="12.140625" style="684" bestFit="1" customWidth="1"/>
    <col min="15117" max="15117" width="10.85546875" style="684" bestFit="1" customWidth="1"/>
    <col min="15118" max="15118" width="14.42578125" style="684" bestFit="1" customWidth="1"/>
    <col min="15119" max="15285" width="6.85546875" style="684"/>
    <col min="15286" max="15286" width="6.85546875" style="684" customWidth="1"/>
    <col min="15287" max="15308" width="6.85546875" style="684"/>
    <col min="15309" max="15309" width="6.5703125" style="684" customWidth="1"/>
    <col min="15310" max="15310" width="13.85546875" style="684" bestFit="1" customWidth="1"/>
    <col min="15311" max="15311" width="35.42578125" style="684" customWidth="1"/>
    <col min="15312" max="15312" width="18.7109375" style="684" bestFit="1" customWidth="1"/>
    <col min="15313" max="15313" width="19" style="684" bestFit="1" customWidth="1"/>
    <col min="15314" max="15315" width="7.28515625" style="684" bestFit="1" customWidth="1"/>
    <col min="15316" max="15319" width="10.85546875" style="684" bestFit="1" customWidth="1"/>
    <col min="15320" max="15320" width="12.140625" style="684" bestFit="1" customWidth="1"/>
    <col min="15321" max="15321" width="10.85546875" style="684" bestFit="1" customWidth="1"/>
    <col min="15322" max="15322" width="12.140625" style="684" bestFit="1" customWidth="1"/>
    <col min="15323" max="15323" width="10.85546875" style="684" bestFit="1" customWidth="1"/>
    <col min="15324" max="15324" width="12.140625" style="684" bestFit="1" customWidth="1"/>
    <col min="15325" max="15325" width="10.85546875" style="684" bestFit="1" customWidth="1"/>
    <col min="15326" max="15326" width="14.42578125" style="684" bestFit="1" customWidth="1"/>
    <col min="15327" max="15329" width="10.85546875" style="684" bestFit="1" customWidth="1"/>
    <col min="15330" max="15330" width="12.140625" style="684" bestFit="1" customWidth="1"/>
    <col min="15331" max="15331" width="10.85546875" style="684" bestFit="1" customWidth="1"/>
    <col min="15332" max="15332" width="12.140625" style="684" bestFit="1" customWidth="1"/>
    <col min="15333" max="15333" width="10.85546875" style="684" bestFit="1" customWidth="1"/>
    <col min="15334" max="15334" width="12.140625" style="684" bestFit="1" customWidth="1"/>
    <col min="15335" max="15335" width="10.85546875" style="684" bestFit="1" customWidth="1"/>
    <col min="15336" max="15336" width="12.140625" style="684" bestFit="1" customWidth="1"/>
    <col min="15337" max="15337" width="10.85546875" style="684" bestFit="1" customWidth="1"/>
    <col min="15338" max="15338" width="14.42578125" style="684" bestFit="1" customWidth="1"/>
    <col min="15339" max="15343" width="10.85546875" style="684" bestFit="1" customWidth="1"/>
    <col min="15344" max="15344" width="12.140625" style="684" bestFit="1" customWidth="1"/>
    <col min="15345" max="15345" width="10.85546875" style="684" bestFit="1" customWidth="1"/>
    <col min="15346" max="15346" width="12.140625" style="684" bestFit="1" customWidth="1"/>
    <col min="15347" max="15347" width="10.85546875" style="684" bestFit="1" customWidth="1"/>
    <col min="15348" max="15348" width="12.140625" style="684" bestFit="1" customWidth="1"/>
    <col min="15349" max="15349" width="10.85546875" style="684" bestFit="1" customWidth="1"/>
    <col min="15350" max="15350" width="14.42578125" style="684" bestFit="1" customWidth="1"/>
    <col min="15351" max="15353" width="10.85546875" style="684" bestFit="1" customWidth="1"/>
    <col min="15354" max="15354" width="12.140625" style="684" bestFit="1" customWidth="1"/>
    <col min="15355" max="15355" width="10.85546875" style="684" bestFit="1" customWidth="1"/>
    <col min="15356" max="15356" width="12.140625" style="684" bestFit="1" customWidth="1"/>
    <col min="15357" max="15359" width="10.85546875" style="684" bestFit="1" customWidth="1"/>
    <col min="15360" max="15360" width="12.140625" style="684" bestFit="1" customWidth="1"/>
    <col min="15361" max="15361" width="10.85546875" style="684" bestFit="1" customWidth="1"/>
    <col min="15362" max="15362" width="14.42578125" style="684" bestFit="1" customWidth="1"/>
    <col min="15363" max="15363" width="10.85546875" style="684" bestFit="1" customWidth="1"/>
    <col min="15364" max="15364" width="12.140625" style="684" bestFit="1" customWidth="1"/>
    <col min="15365" max="15367" width="10.85546875" style="684" bestFit="1" customWidth="1"/>
    <col min="15368" max="15368" width="12.140625" style="684" bestFit="1" customWidth="1"/>
    <col min="15369" max="15369" width="10.85546875" style="684" bestFit="1" customWidth="1"/>
    <col min="15370" max="15370" width="12.140625" style="684" bestFit="1" customWidth="1"/>
    <col min="15371" max="15371" width="10.85546875" style="684" bestFit="1" customWidth="1"/>
    <col min="15372" max="15372" width="12.140625" style="684" bestFit="1" customWidth="1"/>
    <col min="15373" max="15373" width="10.85546875" style="684" bestFit="1" customWidth="1"/>
    <col min="15374" max="15374" width="14.42578125" style="684" bestFit="1" customWidth="1"/>
    <col min="15375" max="15541" width="6.85546875" style="684"/>
    <col min="15542" max="15542" width="6.85546875" style="684" customWidth="1"/>
    <col min="15543" max="15564" width="6.85546875" style="684"/>
    <col min="15565" max="15565" width="6.5703125" style="684" customWidth="1"/>
    <col min="15566" max="15566" width="13.85546875" style="684" bestFit="1" customWidth="1"/>
    <col min="15567" max="15567" width="35.42578125" style="684" customWidth="1"/>
    <col min="15568" max="15568" width="18.7109375" style="684" bestFit="1" customWidth="1"/>
    <col min="15569" max="15569" width="19" style="684" bestFit="1" customWidth="1"/>
    <col min="15570" max="15571" width="7.28515625" style="684" bestFit="1" customWidth="1"/>
    <col min="15572" max="15575" width="10.85546875" style="684" bestFit="1" customWidth="1"/>
    <col min="15576" max="15576" width="12.140625" style="684" bestFit="1" customWidth="1"/>
    <col min="15577" max="15577" width="10.85546875" style="684" bestFit="1" customWidth="1"/>
    <col min="15578" max="15578" width="12.140625" style="684" bestFit="1" customWidth="1"/>
    <col min="15579" max="15579" width="10.85546875" style="684" bestFit="1" customWidth="1"/>
    <col min="15580" max="15580" width="12.140625" style="684" bestFit="1" customWidth="1"/>
    <col min="15581" max="15581" width="10.85546875" style="684" bestFit="1" customWidth="1"/>
    <col min="15582" max="15582" width="14.42578125" style="684" bestFit="1" customWidth="1"/>
    <col min="15583" max="15585" width="10.85546875" style="684" bestFit="1" customWidth="1"/>
    <col min="15586" max="15586" width="12.140625" style="684" bestFit="1" customWidth="1"/>
    <col min="15587" max="15587" width="10.85546875" style="684" bestFit="1" customWidth="1"/>
    <col min="15588" max="15588" width="12.140625" style="684" bestFit="1" customWidth="1"/>
    <col min="15589" max="15589" width="10.85546875" style="684" bestFit="1" customWidth="1"/>
    <col min="15590" max="15590" width="12.140625" style="684" bestFit="1" customWidth="1"/>
    <col min="15591" max="15591" width="10.85546875" style="684" bestFit="1" customWidth="1"/>
    <col min="15592" max="15592" width="12.140625" style="684" bestFit="1" customWidth="1"/>
    <col min="15593" max="15593" width="10.85546875" style="684" bestFit="1" customWidth="1"/>
    <col min="15594" max="15594" width="14.42578125" style="684" bestFit="1" customWidth="1"/>
    <col min="15595" max="15599" width="10.85546875" style="684" bestFit="1" customWidth="1"/>
    <col min="15600" max="15600" width="12.140625" style="684" bestFit="1" customWidth="1"/>
    <col min="15601" max="15601" width="10.85546875" style="684" bestFit="1" customWidth="1"/>
    <col min="15602" max="15602" width="12.140625" style="684" bestFit="1" customWidth="1"/>
    <col min="15603" max="15603" width="10.85546875" style="684" bestFit="1" customWidth="1"/>
    <col min="15604" max="15604" width="12.140625" style="684" bestFit="1" customWidth="1"/>
    <col min="15605" max="15605" width="10.85546875" style="684" bestFit="1" customWidth="1"/>
    <col min="15606" max="15606" width="14.42578125" style="684" bestFit="1" customWidth="1"/>
    <col min="15607" max="15609" width="10.85546875" style="684" bestFit="1" customWidth="1"/>
    <col min="15610" max="15610" width="12.140625" style="684" bestFit="1" customWidth="1"/>
    <col min="15611" max="15611" width="10.85546875" style="684" bestFit="1" customWidth="1"/>
    <col min="15612" max="15612" width="12.140625" style="684" bestFit="1" customWidth="1"/>
    <col min="15613" max="15615" width="10.85546875" style="684" bestFit="1" customWidth="1"/>
    <col min="15616" max="15616" width="12.140625" style="684" bestFit="1" customWidth="1"/>
    <col min="15617" max="15617" width="10.85546875" style="684" bestFit="1" customWidth="1"/>
    <col min="15618" max="15618" width="14.42578125" style="684" bestFit="1" customWidth="1"/>
    <col min="15619" max="15619" width="10.85546875" style="684" bestFit="1" customWidth="1"/>
    <col min="15620" max="15620" width="12.140625" style="684" bestFit="1" customWidth="1"/>
    <col min="15621" max="15623" width="10.85546875" style="684" bestFit="1" customWidth="1"/>
    <col min="15624" max="15624" width="12.140625" style="684" bestFit="1" customWidth="1"/>
    <col min="15625" max="15625" width="10.85546875" style="684" bestFit="1" customWidth="1"/>
    <col min="15626" max="15626" width="12.140625" style="684" bestFit="1" customWidth="1"/>
    <col min="15627" max="15627" width="10.85546875" style="684" bestFit="1" customWidth="1"/>
    <col min="15628" max="15628" width="12.140625" style="684" bestFit="1" customWidth="1"/>
    <col min="15629" max="15629" width="10.85546875" style="684" bestFit="1" customWidth="1"/>
    <col min="15630" max="15630" width="14.42578125" style="684" bestFit="1" customWidth="1"/>
    <col min="15631" max="15797" width="6.85546875" style="684"/>
    <col min="15798" max="15798" width="6.85546875" style="684" customWidth="1"/>
    <col min="15799" max="15820" width="6.85546875" style="684"/>
    <col min="15821" max="15821" width="6.5703125" style="684" customWidth="1"/>
    <col min="15822" max="15822" width="13.85546875" style="684" bestFit="1" customWidth="1"/>
    <col min="15823" max="15823" width="35.42578125" style="684" customWidth="1"/>
    <col min="15824" max="15824" width="18.7109375" style="684" bestFit="1" customWidth="1"/>
    <col min="15825" max="15825" width="19" style="684" bestFit="1" customWidth="1"/>
    <col min="15826" max="15827" width="7.28515625" style="684" bestFit="1" customWidth="1"/>
    <col min="15828" max="15831" width="10.85546875" style="684" bestFit="1" customWidth="1"/>
    <col min="15832" max="15832" width="12.140625" style="684" bestFit="1" customWidth="1"/>
    <col min="15833" max="15833" width="10.85546875" style="684" bestFit="1" customWidth="1"/>
    <col min="15834" max="15834" width="12.140625" style="684" bestFit="1" customWidth="1"/>
    <col min="15835" max="15835" width="10.85546875" style="684" bestFit="1" customWidth="1"/>
    <col min="15836" max="15836" width="12.140625" style="684" bestFit="1" customWidth="1"/>
    <col min="15837" max="15837" width="10.85546875" style="684" bestFit="1" customWidth="1"/>
    <col min="15838" max="15838" width="14.42578125" style="684" bestFit="1" customWidth="1"/>
    <col min="15839" max="15841" width="10.85546875" style="684" bestFit="1" customWidth="1"/>
    <col min="15842" max="15842" width="12.140625" style="684" bestFit="1" customWidth="1"/>
    <col min="15843" max="15843" width="10.85546875" style="684" bestFit="1" customWidth="1"/>
    <col min="15844" max="15844" width="12.140625" style="684" bestFit="1" customWidth="1"/>
    <col min="15845" max="15845" width="10.85546875" style="684" bestFit="1" customWidth="1"/>
    <col min="15846" max="15846" width="12.140625" style="684" bestFit="1" customWidth="1"/>
    <col min="15847" max="15847" width="10.85546875" style="684" bestFit="1" customWidth="1"/>
    <col min="15848" max="15848" width="12.140625" style="684" bestFit="1" customWidth="1"/>
    <col min="15849" max="15849" width="10.85546875" style="684" bestFit="1" customWidth="1"/>
    <col min="15850" max="15850" width="14.42578125" style="684" bestFit="1" customWidth="1"/>
    <col min="15851" max="15855" width="10.85546875" style="684" bestFit="1" customWidth="1"/>
    <col min="15856" max="15856" width="12.140625" style="684" bestFit="1" customWidth="1"/>
    <col min="15857" max="15857" width="10.85546875" style="684" bestFit="1" customWidth="1"/>
    <col min="15858" max="15858" width="12.140625" style="684" bestFit="1" customWidth="1"/>
    <col min="15859" max="15859" width="10.85546875" style="684" bestFit="1" customWidth="1"/>
    <col min="15860" max="15860" width="12.140625" style="684" bestFit="1" customWidth="1"/>
    <col min="15861" max="15861" width="10.85546875" style="684" bestFit="1" customWidth="1"/>
    <col min="15862" max="15862" width="14.42578125" style="684" bestFit="1" customWidth="1"/>
    <col min="15863" max="15865" width="10.85546875" style="684" bestFit="1" customWidth="1"/>
    <col min="15866" max="15866" width="12.140625" style="684" bestFit="1" customWidth="1"/>
    <col min="15867" max="15867" width="10.85546875" style="684" bestFit="1" customWidth="1"/>
    <col min="15868" max="15868" width="12.140625" style="684" bestFit="1" customWidth="1"/>
    <col min="15869" max="15871" width="10.85546875" style="684" bestFit="1" customWidth="1"/>
    <col min="15872" max="15872" width="12.140625" style="684" bestFit="1" customWidth="1"/>
    <col min="15873" max="15873" width="10.85546875" style="684" bestFit="1" customWidth="1"/>
    <col min="15874" max="15874" width="14.42578125" style="684" bestFit="1" customWidth="1"/>
    <col min="15875" max="15875" width="10.85546875" style="684" bestFit="1" customWidth="1"/>
    <col min="15876" max="15876" width="12.140625" style="684" bestFit="1" customWidth="1"/>
    <col min="15877" max="15879" width="10.85546875" style="684" bestFit="1" customWidth="1"/>
    <col min="15880" max="15880" width="12.140625" style="684" bestFit="1" customWidth="1"/>
    <col min="15881" max="15881" width="10.85546875" style="684" bestFit="1" customWidth="1"/>
    <col min="15882" max="15882" width="12.140625" style="684" bestFit="1" customWidth="1"/>
    <col min="15883" max="15883" width="10.85546875" style="684" bestFit="1" customWidth="1"/>
    <col min="15884" max="15884" width="12.140625" style="684" bestFit="1" customWidth="1"/>
    <col min="15885" max="15885" width="10.85546875" style="684" bestFit="1" customWidth="1"/>
    <col min="15886" max="15886" width="14.42578125" style="684" bestFit="1" customWidth="1"/>
    <col min="15887" max="16053" width="6.85546875" style="684"/>
    <col min="16054" max="16054" width="6.85546875" style="684" customWidth="1"/>
    <col min="16055" max="16076" width="6.85546875" style="684"/>
    <col min="16077" max="16077" width="6.5703125" style="684" customWidth="1"/>
    <col min="16078" max="16078" width="13.85546875" style="684" bestFit="1" customWidth="1"/>
    <col min="16079" max="16079" width="35.42578125" style="684" customWidth="1"/>
    <col min="16080" max="16080" width="18.7109375" style="684" bestFit="1" customWidth="1"/>
    <col min="16081" max="16081" width="19" style="684" bestFit="1" customWidth="1"/>
    <col min="16082" max="16083" width="7.28515625" style="684" bestFit="1" customWidth="1"/>
    <col min="16084" max="16087" width="10.85546875" style="684" bestFit="1" customWidth="1"/>
    <col min="16088" max="16088" width="12.140625" style="684" bestFit="1" customWidth="1"/>
    <col min="16089" max="16089" width="10.85546875" style="684" bestFit="1" customWidth="1"/>
    <col min="16090" max="16090" width="12.140625" style="684" bestFit="1" customWidth="1"/>
    <col min="16091" max="16091" width="10.85546875" style="684" bestFit="1" customWidth="1"/>
    <col min="16092" max="16092" width="12.140625" style="684" bestFit="1" customWidth="1"/>
    <col min="16093" max="16093" width="10.85546875" style="684" bestFit="1" customWidth="1"/>
    <col min="16094" max="16094" width="14.42578125" style="684" bestFit="1" customWidth="1"/>
    <col min="16095" max="16097" width="10.85546875" style="684" bestFit="1" customWidth="1"/>
    <col min="16098" max="16098" width="12.140625" style="684" bestFit="1" customWidth="1"/>
    <col min="16099" max="16099" width="10.85546875" style="684" bestFit="1" customWidth="1"/>
    <col min="16100" max="16100" width="12.140625" style="684" bestFit="1" customWidth="1"/>
    <col min="16101" max="16101" width="10.85546875" style="684" bestFit="1" customWidth="1"/>
    <col min="16102" max="16102" width="12.140625" style="684" bestFit="1" customWidth="1"/>
    <col min="16103" max="16103" width="10.85546875" style="684" bestFit="1" customWidth="1"/>
    <col min="16104" max="16104" width="12.140625" style="684" bestFit="1" customWidth="1"/>
    <col min="16105" max="16105" width="10.85546875" style="684" bestFit="1" customWidth="1"/>
    <col min="16106" max="16106" width="14.42578125" style="684" bestFit="1" customWidth="1"/>
    <col min="16107" max="16111" width="10.85546875" style="684" bestFit="1" customWidth="1"/>
    <col min="16112" max="16112" width="12.140625" style="684" bestFit="1" customWidth="1"/>
    <col min="16113" max="16113" width="10.85546875" style="684" bestFit="1" customWidth="1"/>
    <col min="16114" max="16114" width="12.140625" style="684" bestFit="1" customWidth="1"/>
    <col min="16115" max="16115" width="10.85546875" style="684" bestFit="1" customWidth="1"/>
    <col min="16116" max="16116" width="12.140625" style="684" bestFit="1" customWidth="1"/>
    <col min="16117" max="16117" width="10.85546875" style="684" bestFit="1" customWidth="1"/>
    <col min="16118" max="16118" width="14.42578125" style="684" bestFit="1" customWidth="1"/>
    <col min="16119" max="16121" width="10.85546875" style="684" bestFit="1" customWidth="1"/>
    <col min="16122" max="16122" width="12.140625" style="684" bestFit="1" customWidth="1"/>
    <col min="16123" max="16123" width="10.85546875" style="684" bestFit="1" customWidth="1"/>
    <col min="16124" max="16124" width="12.140625" style="684" bestFit="1" customWidth="1"/>
    <col min="16125" max="16127" width="10.85546875" style="684" bestFit="1" customWidth="1"/>
    <col min="16128" max="16128" width="12.140625" style="684" bestFit="1" customWidth="1"/>
    <col min="16129" max="16129" width="10.85546875" style="684" bestFit="1" customWidth="1"/>
    <col min="16130" max="16130" width="14.42578125" style="684" bestFit="1" customWidth="1"/>
    <col min="16131" max="16131" width="10.85546875" style="684" bestFit="1" customWidth="1"/>
    <col min="16132" max="16132" width="12.140625" style="684" bestFit="1" customWidth="1"/>
    <col min="16133" max="16135" width="10.85546875" style="684" bestFit="1" customWidth="1"/>
    <col min="16136" max="16136" width="12.140625" style="684" bestFit="1" customWidth="1"/>
    <col min="16137" max="16137" width="10.85546875" style="684" bestFit="1" customWidth="1"/>
    <col min="16138" max="16138" width="12.140625" style="684" bestFit="1" customWidth="1"/>
    <col min="16139" max="16139" width="10.85546875" style="684" bestFit="1" customWidth="1"/>
    <col min="16140" max="16140" width="12.140625" style="684" bestFit="1" customWidth="1"/>
    <col min="16141" max="16141" width="10.85546875" style="684" bestFit="1" customWidth="1"/>
    <col min="16142" max="16142" width="14.42578125" style="684" bestFit="1" customWidth="1"/>
    <col min="16143" max="16309" width="6.85546875" style="684"/>
    <col min="16310" max="16310" width="6.85546875" style="684" customWidth="1"/>
    <col min="16311" max="16384" width="6.85546875" style="684"/>
  </cols>
  <sheetData>
    <row r="1" spans="1:26" ht="21">
      <c r="A1" s="682" t="s">
        <v>524</v>
      </c>
      <c r="B1" s="683"/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</row>
    <row r="2" spans="1:26">
      <c r="A2" s="685" t="str">
        <f>[15]Master!C1</f>
        <v>Date as on 1-April-2017</v>
      </c>
    </row>
    <row r="3" spans="1:26" ht="57" customHeight="1">
      <c r="A3" s="686" t="s">
        <v>13</v>
      </c>
      <c r="B3" s="686" t="s">
        <v>3</v>
      </c>
      <c r="C3" s="686" t="s">
        <v>15</v>
      </c>
      <c r="D3" s="687" t="s">
        <v>315</v>
      </c>
      <c r="E3" s="687" t="s">
        <v>316</v>
      </c>
      <c r="F3" s="687"/>
      <c r="G3" s="1487"/>
      <c r="H3" s="1487"/>
      <c r="I3" s="1487"/>
      <c r="J3" s="1487"/>
      <c r="K3" s="1487"/>
      <c r="L3" s="1487"/>
      <c r="M3" s="1487"/>
      <c r="N3" s="1487"/>
    </row>
    <row r="4" spans="1:26" s="730" customFormat="1" ht="42.75" customHeight="1">
      <c r="B4" s="731"/>
      <c r="C4" s="731"/>
      <c r="D4" s="731"/>
      <c r="E4" s="731"/>
      <c r="F4" s="183">
        <v>1000</v>
      </c>
      <c r="G4" s="183">
        <v>5000</v>
      </c>
      <c r="H4" s="183">
        <v>10000</v>
      </c>
      <c r="I4" s="183">
        <v>15000</v>
      </c>
      <c r="J4" s="183">
        <v>20000</v>
      </c>
      <c r="K4" s="183">
        <v>25000</v>
      </c>
      <c r="L4" s="183">
        <v>30000</v>
      </c>
      <c r="M4" s="183">
        <v>35000</v>
      </c>
      <c r="N4" s="183">
        <v>40000</v>
      </c>
      <c r="O4" s="183">
        <v>45000</v>
      </c>
      <c r="P4" s="183">
        <v>50000</v>
      </c>
      <c r="Q4" s="183">
        <v>55000</v>
      </c>
      <c r="R4" s="183">
        <v>60000</v>
      </c>
      <c r="S4" s="183">
        <v>65000</v>
      </c>
      <c r="T4" s="183">
        <v>70000</v>
      </c>
      <c r="U4" s="183">
        <v>75000</v>
      </c>
      <c r="V4" s="183">
        <v>80000</v>
      </c>
      <c r="W4" s="183">
        <v>85000</v>
      </c>
      <c r="X4" s="183">
        <v>90000</v>
      </c>
      <c r="Y4" s="183">
        <v>95000</v>
      </c>
      <c r="Z4" s="183">
        <v>100000</v>
      </c>
    </row>
    <row r="5" spans="1:26">
      <c r="A5" s="689" t="s">
        <v>318</v>
      </c>
      <c r="B5" s="688"/>
      <c r="C5" s="688"/>
      <c r="D5" s="688"/>
      <c r="E5" s="688"/>
      <c r="F5" s="688"/>
      <c r="G5" s="688"/>
      <c r="H5" s="690"/>
      <c r="I5" s="690"/>
      <c r="J5" s="690"/>
      <c r="K5" s="690"/>
      <c r="L5" s="690"/>
      <c r="M5" s="690"/>
      <c r="N5" s="690"/>
    </row>
    <row r="6" spans="1:26">
      <c r="A6" s="691">
        <v>1</v>
      </c>
      <c r="B6" s="692" t="str">
        <f>[15]Master!A14</f>
        <v>0888083119</v>
      </c>
      <c r="C6" s="693" t="s">
        <v>632</v>
      </c>
      <c r="D6" s="691">
        <v>7.5</v>
      </c>
      <c r="E6" s="694">
        <f>VLOOKUP(B6,MRP!$A:$B,2,0)</f>
        <v>325</v>
      </c>
      <c r="F6" s="694"/>
      <c r="G6" s="694"/>
      <c r="H6" s="695">
        <f t="shared" ref="H6:Z6" si="0">$D$6*$E$6</f>
        <v>2437.5</v>
      </c>
      <c r="I6" s="695"/>
      <c r="J6" s="695">
        <f t="shared" si="0"/>
        <v>2437.5</v>
      </c>
      <c r="K6" s="695"/>
      <c r="L6" s="695">
        <f t="shared" si="0"/>
        <v>2437.5</v>
      </c>
      <c r="M6" s="695"/>
      <c r="N6" s="695">
        <f t="shared" si="0"/>
        <v>2437.5</v>
      </c>
      <c r="P6" s="695">
        <f t="shared" si="0"/>
        <v>2437.5</v>
      </c>
      <c r="R6" s="695">
        <f t="shared" si="0"/>
        <v>2437.5</v>
      </c>
      <c r="T6" s="695">
        <f t="shared" si="0"/>
        <v>2437.5</v>
      </c>
      <c r="V6" s="695">
        <f t="shared" si="0"/>
        <v>2437.5</v>
      </c>
      <c r="X6" s="695">
        <f t="shared" si="0"/>
        <v>2437.5</v>
      </c>
      <c r="Z6" s="695">
        <f t="shared" si="0"/>
        <v>2437.5</v>
      </c>
    </row>
    <row r="7" spans="1:26">
      <c r="A7" s="691">
        <v>2</v>
      </c>
      <c r="B7" s="696" t="str">
        <f>[15]Master!A31</f>
        <v>90915YZZD2</v>
      </c>
      <c r="C7" s="693" t="str">
        <f>VLOOKUP(B7,[15]Master!$A$14:$D$41,2,0)</f>
        <v>Engine Oil Filter</v>
      </c>
      <c r="D7" s="691">
        <v>1</v>
      </c>
      <c r="E7" s="694">
        <f>VLOOKUP(B7,MRP!$A:$B,2,0)</f>
        <v>400.5</v>
      </c>
      <c r="F7" s="694"/>
      <c r="G7" s="694"/>
      <c r="H7" s="695">
        <f t="shared" ref="H7:Z7" si="1">$D$7*$E$7</f>
        <v>400.5</v>
      </c>
      <c r="I7" s="695"/>
      <c r="J7" s="695">
        <f t="shared" si="1"/>
        <v>400.5</v>
      </c>
      <c r="K7" s="695"/>
      <c r="L7" s="695">
        <f t="shared" si="1"/>
        <v>400.5</v>
      </c>
      <c r="M7" s="695"/>
      <c r="N7" s="695">
        <f t="shared" si="1"/>
        <v>400.5</v>
      </c>
      <c r="P7" s="695">
        <f t="shared" si="1"/>
        <v>400.5</v>
      </c>
      <c r="R7" s="695">
        <f t="shared" si="1"/>
        <v>400.5</v>
      </c>
      <c r="T7" s="695">
        <f t="shared" si="1"/>
        <v>400.5</v>
      </c>
      <c r="V7" s="695">
        <f t="shared" si="1"/>
        <v>400.5</v>
      </c>
      <c r="X7" s="695">
        <f t="shared" si="1"/>
        <v>400.5</v>
      </c>
      <c r="Z7" s="695">
        <f t="shared" si="1"/>
        <v>400.5</v>
      </c>
    </row>
    <row r="8" spans="1:26" s="701" customFormat="1">
      <c r="A8" s="697">
        <v>3</v>
      </c>
      <c r="B8" s="698" t="str">
        <f>[15]Master!A29</f>
        <v>9043012031</v>
      </c>
      <c r="C8" s="693" t="str">
        <f>VLOOKUP(B8,[15]Master!$A$14:$D$41,2,0)</f>
        <v>Gasket Engine Oil Drain Plug</v>
      </c>
      <c r="D8" s="691">
        <v>1</v>
      </c>
      <c r="E8" s="694">
        <f>VLOOKUP(B8,MRP!$A:$B,2,0)</f>
        <v>58</v>
      </c>
      <c r="F8" s="694"/>
      <c r="G8" s="699"/>
      <c r="H8" s="700">
        <f t="shared" ref="H8:Z8" si="2">$D$8*$E$8</f>
        <v>58</v>
      </c>
      <c r="I8" s="700"/>
      <c r="J8" s="700">
        <f t="shared" si="2"/>
        <v>58</v>
      </c>
      <c r="K8" s="700"/>
      <c r="L8" s="700">
        <f t="shared" si="2"/>
        <v>58</v>
      </c>
      <c r="M8" s="700"/>
      <c r="N8" s="700">
        <f t="shared" si="2"/>
        <v>58</v>
      </c>
      <c r="P8" s="700">
        <f t="shared" si="2"/>
        <v>58</v>
      </c>
      <c r="R8" s="700">
        <f t="shared" si="2"/>
        <v>58</v>
      </c>
      <c r="T8" s="700">
        <f t="shared" si="2"/>
        <v>58</v>
      </c>
      <c r="V8" s="700">
        <f t="shared" si="2"/>
        <v>58</v>
      </c>
      <c r="X8" s="700">
        <f t="shared" si="2"/>
        <v>58</v>
      </c>
      <c r="Z8" s="700">
        <f t="shared" si="2"/>
        <v>58</v>
      </c>
    </row>
    <row r="9" spans="1:26">
      <c r="A9" s="691">
        <v>4</v>
      </c>
      <c r="B9" s="696" t="str">
        <f>[15]Master!A32</f>
        <v>178010L050</v>
      </c>
      <c r="C9" s="693" t="str">
        <f>VLOOKUP(B9,[15]Master!$A$14:$D$41,2,0)</f>
        <v>Air Cleaner Filter</v>
      </c>
      <c r="D9" s="691">
        <v>1</v>
      </c>
      <c r="E9" s="694">
        <f>VLOOKUP(B9,MRP!$A:$B,2,0)</f>
        <v>1633.5</v>
      </c>
      <c r="F9" s="694"/>
      <c r="G9" s="694"/>
      <c r="H9" s="695"/>
      <c r="I9" s="695"/>
      <c r="J9" s="695"/>
      <c r="K9" s="695"/>
      <c r="L9" s="695">
        <f>$D$9*$E$9</f>
        <v>1633.5</v>
      </c>
      <c r="M9" s="695"/>
      <c r="N9" s="695"/>
      <c r="R9" s="695">
        <f>$D$9*$E$9</f>
        <v>1633.5</v>
      </c>
      <c r="X9" s="695">
        <f>$D$9*$E$9</f>
        <v>1633.5</v>
      </c>
    </row>
    <row r="10" spans="1:26" ht="20.25">
      <c r="A10" s="691">
        <v>5</v>
      </c>
      <c r="B10" s="696" t="str">
        <f>[15]Master!A30</f>
        <v>871390K050</v>
      </c>
      <c r="C10" s="693" t="s">
        <v>575</v>
      </c>
      <c r="D10" s="691">
        <v>1</v>
      </c>
      <c r="E10" s="694">
        <f>VLOOKUP(B10,MRP!$A:$B,2,0)</f>
        <v>1840</v>
      </c>
      <c r="F10" s="694"/>
      <c r="G10" s="694"/>
      <c r="H10" s="695"/>
      <c r="I10" s="695"/>
      <c r="J10" s="695">
        <f>$D$10*$E$10</f>
        <v>1840</v>
      </c>
      <c r="K10" s="695"/>
      <c r="L10" s="695"/>
      <c r="M10" s="695"/>
      <c r="N10" s="695">
        <f>$D$10*$E$10</f>
        <v>1840</v>
      </c>
      <c r="R10" s="695">
        <f>$D$10*$E$10</f>
        <v>1840</v>
      </c>
      <c r="V10" s="695">
        <f>$D$10*$E$10</f>
        <v>1840</v>
      </c>
      <c r="Z10" s="695">
        <f>$D$10*$E$10</f>
        <v>1840</v>
      </c>
    </row>
    <row r="11" spans="1:26">
      <c r="A11" s="691">
        <v>6</v>
      </c>
      <c r="B11" s="692" t="str">
        <f>[15]Master!A23</f>
        <v>0888980074</v>
      </c>
      <c r="C11" s="693" t="str">
        <f>VLOOKUP(B11,[15]Master!$A$14:$D$41,2,0)</f>
        <v>Super Long Life Coolant</v>
      </c>
      <c r="D11" s="691">
        <v>9.1</v>
      </c>
      <c r="E11" s="694">
        <f>VLOOKUP(B11,MRP!$A:$B,2,0)</f>
        <v>301</v>
      </c>
      <c r="F11" s="694"/>
      <c r="G11" s="694"/>
      <c r="H11" s="695"/>
      <c r="I11" s="695"/>
      <c r="J11" s="695"/>
      <c r="K11" s="695"/>
      <c r="L11" s="695"/>
      <c r="M11" s="695"/>
      <c r="N11" s="695"/>
    </row>
    <row r="12" spans="1:26">
      <c r="A12" s="697">
        <v>7</v>
      </c>
      <c r="B12" s="692" t="str">
        <f>[15]Master!A24</f>
        <v>0882380015</v>
      </c>
      <c r="C12" s="693" t="str">
        <f>VLOOKUP(B12,[15]Master!$A$14:$D$41,2,0)</f>
        <v>Brake Fluid (250 ml)</v>
      </c>
      <c r="D12" s="691">
        <v>2</v>
      </c>
      <c r="E12" s="694">
        <f>VLOOKUP(B12,MRP!$A:$B,2,0)</f>
        <v>172.5</v>
      </c>
      <c r="F12" s="694"/>
      <c r="G12" s="694"/>
      <c r="H12" s="695"/>
      <c r="I12" s="695"/>
      <c r="J12" s="695"/>
      <c r="K12" s="695"/>
      <c r="L12" s="695"/>
      <c r="M12" s="695"/>
      <c r="N12" s="695">
        <f>$D$12*$E$12</f>
        <v>345</v>
      </c>
      <c r="V12" s="695">
        <f>$D$12*$E$12</f>
        <v>345</v>
      </c>
    </row>
    <row r="13" spans="1:26">
      <c r="A13" s="691">
        <v>9</v>
      </c>
      <c r="B13" s="696" t="str">
        <f>[15]Master!A16</f>
        <v>0888580713</v>
      </c>
      <c r="C13" s="693" t="str">
        <f>VLOOKUP(B13,[15]Master!$A$14:$D$41,2,0)</f>
        <v>Differential Oil</v>
      </c>
      <c r="D13" s="691">
        <v>5.0999999999999996</v>
      </c>
      <c r="E13" s="694">
        <f>VLOOKUP(B13,MRP!$A:$B,2,0)</f>
        <v>315</v>
      </c>
      <c r="F13" s="694"/>
      <c r="G13" s="694"/>
      <c r="H13" s="695"/>
      <c r="I13" s="695"/>
      <c r="J13" s="695"/>
      <c r="K13" s="695"/>
      <c r="L13" s="695"/>
      <c r="M13" s="695"/>
      <c r="N13" s="695">
        <f>$D$13*$E$13</f>
        <v>1606.5</v>
      </c>
      <c r="V13" s="695">
        <f>$D$13*$E$13</f>
        <v>1606.5</v>
      </c>
    </row>
    <row r="14" spans="1:26">
      <c r="A14" s="691">
        <v>10</v>
      </c>
      <c r="B14" s="696" t="str">
        <f>[15]Master!A34</f>
        <v>1215710010</v>
      </c>
      <c r="C14" s="693" t="str">
        <f>VLOOKUP(B14,[15]Master!$A$14:$D$41,2,0)</f>
        <v>GASKET,PLUG</v>
      </c>
      <c r="D14" s="691">
        <v>4</v>
      </c>
      <c r="E14" s="694">
        <f>VLOOKUP(B14,MRP!$A:$B,2,0)</f>
        <v>46.5</v>
      </c>
      <c r="F14" s="694"/>
      <c r="G14" s="694"/>
      <c r="H14" s="695"/>
      <c r="I14" s="695"/>
      <c r="J14" s="695"/>
      <c r="K14" s="695"/>
      <c r="L14" s="695"/>
      <c r="M14" s="695"/>
      <c r="N14" s="695">
        <f>$D$14*$E$14</f>
        <v>186</v>
      </c>
      <c r="V14" s="695">
        <f>$D$14*$E$14</f>
        <v>186</v>
      </c>
    </row>
    <row r="15" spans="1:26">
      <c r="B15" s="702"/>
      <c r="C15" s="685" t="s">
        <v>17</v>
      </c>
      <c r="D15" s="703"/>
      <c r="E15" s="704"/>
      <c r="F15" s="704"/>
      <c r="G15" s="704"/>
      <c r="H15" s="704"/>
      <c r="I15" s="704"/>
      <c r="J15" s="704"/>
      <c r="K15" s="704"/>
      <c r="L15" s="704"/>
      <c r="M15" s="703"/>
      <c r="N15" s="703"/>
    </row>
    <row r="16" spans="1:26" s="688" customFormat="1">
      <c r="B16" s="705" t="s">
        <v>226</v>
      </c>
      <c r="C16" s="706" t="s">
        <v>319</v>
      </c>
      <c r="E16" s="707"/>
      <c r="F16" s="945" t="s">
        <v>225</v>
      </c>
      <c r="G16" s="946" t="s">
        <v>225</v>
      </c>
      <c r="H16" s="708">
        <f>SUM(H6:H14)</f>
        <v>2896</v>
      </c>
      <c r="I16" s="946" t="s">
        <v>225</v>
      </c>
      <c r="J16" s="708">
        <f>SUM(J6:J14)</f>
        <v>4736</v>
      </c>
      <c r="K16" s="946" t="s">
        <v>225</v>
      </c>
      <c r="L16" s="708">
        <f>SUM(L6:L14)</f>
        <v>4529.5</v>
      </c>
      <c r="M16" s="946" t="s">
        <v>225</v>
      </c>
      <c r="N16" s="708">
        <f>SUM(N6:N14)</f>
        <v>6873.5</v>
      </c>
      <c r="O16" s="946" t="s">
        <v>225</v>
      </c>
      <c r="P16" s="708">
        <f>SUM(P6:P14)</f>
        <v>2896</v>
      </c>
      <c r="Q16" s="946" t="s">
        <v>225</v>
      </c>
      <c r="R16" s="708">
        <f>SUM(R6:R14)</f>
        <v>6369.5</v>
      </c>
      <c r="S16" s="946" t="s">
        <v>225</v>
      </c>
      <c r="T16" s="708">
        <f>SUM(T6:T14)</f>
        <v>2896</v>
      </c>
      <c r="U16" s="946" t="s">
        <v>225</v>
      </c>
      <c r="V16" s="708">
        <f>SUM(V6:V14)</f>
        <v>6873.5</v>
      </c>
      <c r="W16" s="946" t="s">
        <v>225</v>
      </c>
      <c r="X16" s="708">
        <f>SUM(X6:X14)</f>
        <v>4529.5</v>
      </c>
      <c r="Y16" s="946" t="s">
        <v>225</v>
      </c>
      <c r="Z16" s="708">
        <f>SUM(Z6:Z14)</f>
        <v>4736</v>
      </c>
    </row>
    <row r="17" spans="1:26">
      <c r="C17" s="685"/>
      <c r="D17" s="703"/>
      <c r="E17" s="709"/>
      <c r="F17" s="709"/>
      <c r="G17" s="710"/>
      <c r="H17" s="711"/>
      <c r="I17" s="711"/>
      <c r="J17" s="711"/>
      <c r="K17" s="711"/>
      <c r="L17" s="711"/>
      <c r="M17" s="711"/>
      <c r="N17" s="711"/>
    </row>
    <row r="18" spans="1:26">
      <c r="A18" s="691">
        <v>12</v>
      </c>
      <c r="B18" s="705" t="s">
        <v>227</v>
      </c>
      <c r="C18" s="706" t="s">
        <v>320</v>
      </c>
      <c r="D18" s="688"/>
      <c r="E18" s="707"/>
      <c r="F18" s="29" t="s">
        <v>572</v>
      </c>
      <c r="G18" s="29" t="s">
        <v>572</v>
      </c>
      <c r="H18" s="29" t="str">
        <f>G18</f>
        <v>Free</v>
      </c>
      <c r="I18" s="712">
        <f>'PM &amp; GR Charge'!B68</f>
        <v>1628.3999999999999</v>
      </c>
      <c r="J18" s="712">
        <f>'PM &amp; GR Charge'!C68</f>
        <v>2932.2999999999997</v>
      </c>
      <c r="K18" s="712">
        <f>I18</f>
        <v>1628.3999999999999</v>
      </c>
      <c r="L18" s="712">
        <f>J18</f>
        <v>2932.2999999999997</v>
      </c>
      <c r="M18" s="712">
        <f>I18</f>
        <v>1628.3999999999999</v>
      </c>
      <c r="N18" s="712">
        <f>'PM &amp; GR Charge'!D68</f>
        <v>3398.3999999999996</v>
      </c>
      <c r="O18" s="720">
        <f>I18</f>
        <v>1628.3999999999999</v>
      </c>
      <c r="P18" s="720">
        <f>J18</f>
        <v>2932.2999999999997</v>
      </c>
      <c r="Q18" s="720">
        <f>I18</f>
        <v>1628.3999999999999</v>
      </c>
      <c r="R18" s="720">
        <f>J18</f>
        <v>2932.2999999999997</v>
      </c>
      <c r="S18" s="720">
        <f>I18</f>
        <v>1628.3999999999999</v>
      </c>
      <c r="T18" s="720">
        <f>J18</f>
        <v>2932.2999999999997</v>
      </c>
      <c r="U18" s="720">
        <f>I18</f>
        <v>1628.3999999999999</v>
      </c>
      <c r="V18" s="720">
        <f>N18</f>
        <v>3398.3999999999996</v>
      </c>
      <c r="W18" s="720">
        <f>I18</f>
        <v>1628.3999999999999</v>
      </c>
      <c r="X18" s="720">
        <f>J18</f>
        <v>2932.2999999999997</v>
      </c>
      <c r="Y18" s="720">
        <f>I18</f>
        <v>1628.3999999999999</v>
      </c>
      <c r="Z18" s="720">
        <f>J18</f>
        <v>2932.2999999999997</v>
      </c>
    </row>
    <row r="20" spans="1:26" s="688" customFormat="1">
      <c r="B20" s="713" t="s">
        <v>321</v>
      </c>
      <c r="C20" s="714" t="s">
        <v>322</v>
      </c>
      <c r="E20" s="683"/>
      <c r="F20" s="947" t="s">
        <v>225</v>
      </c>
      <c r="G20" s="948" t="str">
        <f>G16</f>
        <v>-</v>
      </c>
      <c r="H20" s="715">
        <f>H16</f>
        <v>2896</v>
      </c>
      <c r="I20" s="715">
        <f>I18</f>
        <v>1628.3999999999999</v>
      </c>
      <c r="J20" s="715">
        <f t="shared" ref="J20:Z20" si="3">J16+J18</f>
        <v>7668.2999999999993</v>
      </c>
      <c r="K20" s="715">
        <f>K18</f>
        <v>1628.3999999999999</v>
      </c>
      <c r="L20" s="715">
        <f t="shared" si="3"/>
        <v>7461.7999999999993</v>
      </c>
      <c r="M20" s="715">
        <f>M18</f>
        <v>1628.3999999999999</v>
      </c>
      <c r="N20" s="715">
        <f t="shared" si="3"/>
        <v>10271.9</v>
      </c>
      <c r="O20" s="715">
        <f>O18</f>
        <v>1628.3999999999999</v>
      </c>
      <c r="P20" s="715">
        <f t="shared" si="3"/>
        <v>5828.2999999999993</v>
      </c>
      <c r="Q20" s="715">
        <f>Q18</f>
        <v>1628.3999999999999</v>
      </c>
      <c r="R20" s="715">
        <f t="shared" si="3"/>
        <v>9301.7999999999993</v>
      </c>
      <c r="S20" s="715">
        <f>S18</f>
        <v>1628.3999999999999</v>
      </c>
      <c r="T20" s="715">
        <f t="shared" si="3"/>
        <v>5828.2999999999993</v>
      </c>
      <c r="U20" s="715">
        <f>U18</f>
        <v>1628.3999999999999</v>
      </c>
      <c r="V20" s="715">
        <f t="shared" si="3"/>
        <v>10271.9</v>
      </c>
      <c r="W20" s="715">
        <f>W18</f>
        <v>1628.3999999999999</v>
      </c>
      <c r="X20" s="715">
        <f t="shared" si="3"/>
        <v>7461.7999999999993</v>
      </c>
      <c r="Y20" s="715">
        <f>Y18</f>
        <v>1628.3999999999999</v>
      </c>
      <c r="Z20" s="715">
        <f t="shared" si="3"/>
        <v>7668.2999999999993</v>
      </c>
    </row>
    <row r="21" spans="1:26">
      <c r="C21" s="716" t="s">
        <v>323</v>
      </c>
    </row>
    <row r="22" spans="1:26">
      <c r="Z22" s="944">
        <f>SUM(F20:Z20)/Z4</f>
        <v>0.89313999999999982</v>
      </c>
    </row>
    <row r="23" spans="1:26">
      <c r="A23" s="691">
        <v>13</v>
      </c>
      <c r="B23" s="717" t="s">
        <v>327</v>
      </c>
      <c r="C23" s="693" t="s">
        <v>328</v>
      </c>
      <c r="D23" s="718">
        <v>1.2</v>
      </c>
      <c r="E23" s="694">
        <f>[15]Master!$D$6</f>
        <v>546.25</v>
      </c>
      <c r="F23" s="694"/>
      <c r="G23" s="695"/>
      <c r="H23" s="719">
        <f t="shared" ref="H23:N23" si="4">$D$23*$E$23</f>
        <v>655.5</v>
      </c>
      <c r="I23" s="719">
        <f t="shared" si="4"/>
        <v>655.5</v>
      </c>
      <c r="J23" s="719">
        <f t="shared" si="4"/>
        <v>655.5</v>
      </c>
      <c r="K23" s="719">
        <f t="shared" si="4"/>
        <v>655.5</v>
      </c>
      <c r="L23" s="719">
        <f t="shared" si="4"/>
        <v>655.5</v>
      </c>
      <c r="M23" s="719">
        <f t="shared" si="4"/>
        <v>655.5</v>
      </c>
      <c r="N23" s="719">
        <f t="shared" si="4"/>
        <v>655.5</v>
      </c>
    </row>
    <row r="24" spans="1:26">
      <c r="A24" s="691">
        <v>14</v>
      </c>
      <c r="B24" s="717" t="s">
        <v>327</v>
      </c>
      <c r="C24" s="693" t="s">
        <v>41</v>
      </c>
      <c r="D24" s="718">
        <v>1.2</v>
      </c>
      <c r="E24" s="694">
        <f>[15]Master!$D$6</f>
        <v>546.25</v>
      </c>
      <c r="F24" s="694"/>
      <c r="G24" s="695"/>
      <c r="H24" s="695">
        <f t="shared" ref="H24:N24" si="5">$D$24*$E$24</f>
        <v>655.5</v>
      </c>
      <c r="I24" s="695">
        <f t="shared" si="5"/>
        <v>655.5</v>
      </c>
      <c r="J24" s="695">
        <f t="shared" si="5"/>
        <v>655.5</v>
      </c>
      <c r="K24" s="695">
        <f t="shared" si="5"/>
        <v>655.5</v>
      </c>
      <c r="L24" s="695">
        <f t="shared" si="5"/>
        <v>655.5</v>
      </c>
      <c r="M24" s="695">
        <f t="shared" si="5"/>
        <v>655.5</v>
      </c>
      <c r="N24" s="695">
        <f t="shared" si="5"/>
        <v>655.5</v>
      </c>
    </row>
    <row r="25" spans="1:26">
      <c r="D25" s="703"/>
      <c r="E25" s="703"/>
      <c r="F25" s="703"/>
      <c r="G25" s="711"/>
      <c r="H25" s="711"/>
      <c r="I25" s="711"/>
      <c r="J25" s="711"/>
      <c r="K25" s="711"/>
      <c r="L25" s="711"/>
      <c r="M25" s="711"/>
      <c r="N25" s="711"/>
    </row>
    <row r="26" spans="1:26" s="688" customFormat="1">
      <c r="B26" s="713" t="s">
        <v>329</v>
      </c>
      <c r="C26" s="714" t="s">
        <v>330</v>
      </c>
      <c r="E26" s="683"/>
      <c r="F26" s="683"/>
      <c r="G26" s="715" t="e">
        <f t="shared" ref="G26:N26" si="6">G20+G23+G24</f>
        <v>#VALUE!</v>
      </c>
      <c r="H26" s="715">
        <f t="shared" si="6"/>
        <v>4207</v>
      </c>
      <c r="I26" s="715">
        <f t="shared" si="6"/>
        <v>2939.3999999999996</v>
      </c>
      <c r="J26" s="715">
        <f t="shared" si="6"/>
        <v>8979.2999999999993</v>
      </c>
      <c r="K26" s="715">
        <f t="shared" si="6"/>
        <v>2939.3999999999996</v>
      </c>
      <c r="L26" s="715">
        <f t="shared" si="6"/>
        <v>8772.7999999999993</v>
      </c>
      <c r="M26" s="715">
        <f t="shared" si="6"/>
        <v>2939.3999999999996</v>
      </c>
      <c r="N26" s="715">
        <f t="shared" si="6"/>
        <v>11582.9</v>
      </c>
    </row>
    <row r="27" spans="1:26">
      <c r="C27" s="716" t="s">
        <v>323</v>
      </c>
    </row>
    <row r="28" spans="1:26">
      <c r="H28" s="720"/>
      <c r="I28" s="720"/>
      <c r="J28" s="720"/>
      <c r="K28" s="720"/>
      <c r="L28" s="720"/>
      <c r="M28" s="720"/>
      <c r="N28" s="720"/>
    </row>
    <row r="30" spans="1:26" hidden="1">
      <c r="A30" s="689" t="s">
        <v>331</v>
      </c>
    </row>
    <row r="31" spans="1:26" hidden="1">
      <c r="A31" s="697">
        <v>1</v>
      </c>
      <c r="B31" s="721" t="s">
        <v>386</v>
      </c>
      <c r="C31" s="693" t="s">
        <v>333</v>
      </c>
      <c r="D31" s="691">
        <v>1</v>
      </c>
      <c r="E31" s="722">
        <v>7171.5</v>
      </c>
      <c r="F31" s="722"/>
      <c r="G31" s="723"/>
      <c r="H31" s="695"/>
      <c r="I31" s="695"/>
      <c r="J31" s="695">
        <f>D31*E31</f>
        <v>7171.5</v>
      </c>
      <c r="K31" s="695"/>
      <c r="L31" s="695">
        <f>D31*E31</f>
        <v>7171.5</v>
      </c>
      <c r="M31" s="695">
        <f>D31*E31</f>
        <v>7171.5</v>
      </c>
      <c r="N31" s="695"/>
    </row>
    <row r="32" spans="1:26" hidden="1">
      <c r="A32" s="691">
        <v>2</v>
      </c>
      <c r="B32" s="696" t="s">
        <v>387</v>
      </c>
      <c r="C32" s="693" t="s">
        <v>335</v>
      </c>
      <c r="D32" s="691">
        <v>2</v>
      </c>
      <c r="E32" s="722">
        <v>6577.5</v>
      </c>
      <c r="F32" s="722"/>
      <c r="G32" s="723"/>
      <c r="H32" s="695"/>
      <c r="I32" s="695"/>
      <c r="J32" s="695"/>
      <c r="K32" s="695">
        <f>D32*E32</f>
        <v>13155</v>
      </c>
      <c r="L32" s="695"/>
      <c r="M32" s="695">
        <f>D32*E32</f>
        <v>13155</v>
      </c>
      <c r="N32" s="695">
        <f>D32*E32</f>
        <v>13155</v>
      </c>
    </row>
    <row r="33" spans="1:14" hidden="1">
      <c r="A33" s="691">
        <v>3</v>
      </c>
      <c r="B33" s="696" t="s">
        <v>121</v>
      </c>
      <c r="C33" s="693" t="s">
        <v>336</v>
      </c>
      <c r="D33" s="691">
        <v>1</v>
      </c>
      <c r="E33" s="722">
        <v>5723</v>
      </c>
      <c r="F33" s="722"/>
      <c r="G33" s="723"/>
      <c r="H33" s="695"/>
      <c r="I33" s="695"/>
      <c r="J33" s="695"/>
      <c r="K33" s="695"/>
      <c r="L33" s="695">
        <f>D33*E33</f>
        <v>5723</v>
      </c>
      <c r="M33" s="695">
        <f>D33*E33</f>
        <v>5723</v>
      </c>
      <c r="N33" s="695"/>
    </row>
    <row r="34" spans="1:14" hidden="1">
      <c r="A34" s="697">
        <v>4</v>
      </c>
      <c r="B34" s="696" t="s">
        <v>388</v>
      </c>
      <c r="C34" s="693" t="s">
        <v>338</v>
      </c>
      <c r="D34" s="691">
        <v>2</v>
      </c>
      <c r="E34" s="722">
        <v>4779</v>
      </c>
      <c r="F34" s="722"/>
      <c r="G34" s="723"/>
      <c r="H34" s="695"/>
      <c r="I34" s="695"/>
      <c r="J34" s="695"/>
      <c r="K34" s="695"/>
      <c r="L34" s="695">
        <f>D34*E34</f>
        <v>9558</v>
      </c>
      <c r="M34" s="695">
        <f>D34*E34</f>
        <v>9558</v>
      </c>
      <c r="N34" s="695"/>
    </row>
    <row r="35" spans="1:14" hidden="1">
      <c r="A35" s="691">
        <v>5</v>
      </c>
      <c r="B35" s="696" t="s">
        <v>389</v>
      </c>
      <c r="C35" s="693" t="s">
        <v>340</v>
      </c>
      <c r="D35" s="691">
        <v>1</v>
      </c>
      <c r="E35" s="722">
        <v>1948</v>
      </c>
      <c r="F35" s="722"/>
      <c r="G35" s="723"/>
      <c r="H35" s="695"/>
      <c r="I35" s="695"/>
      <c r="J35" s="695"/>
      <c r="K35" s="695"/>
      <c r="L35" s="695">
        <f>D35*E35</f>
        <v>1948</v>
      </c>
      <c r="M35" s="695">
        <f>D35*E35</f>
        <v>1948</v>
      </c>
      <c r="N35" s="695"/>
    </row>
    <row r="36" spans="1:14" hidden="1">
      <c r="A36" s="691">
        <v>6</v>
      </c>
      <c r="B36" s="696" t="s">
        <v>390</v>
      </c>
      <c r="C36" s="693" t="s">
        <v>342</v>
      </c>
      <c r="D36" s="691">
        <v>1</v>
      </c>
      <c r="E36" s="722">
        <v>10245</v>
      </c>
      <c r="F36" s="722"/>
      <c r="G36" s="723"/>
      <c r="H36" s="695"/>
      <c r="I36" s="695"/>
      <c r="J36" s="695"/>
      <c r="K36" s="695"/>
      <c r="L36" s="695"/>
      <c r="M36" s="695"/>
      <c r="N36" s="695"/>
    </row>
    <row r="37" spans="1:14" hidden="1">
      <c r="A37" s="697">
        <v>7</v>
      </c>
      <c r="B37" s="721" t="s">
        <v>238</v>
      </c>
      <c r="C37" s="693" t="s">
        <v>343</v>
      </c>
      <c r="D37" s="691">
        <v>1</v>
      </c>
      <c r="E37" s="722">
        <v>6795</v>
      </c>
      <c r="F37" s="722"/>
      <c r="G37" s="723"/>
      <c r="H37" s="695"/>
      <c r="I37" s="695"/>
      <c r="J37" s="695"/>
      <c r="K37" s="695"/>
      <c r="L37" s="695"/>
      <c r="M37" s="695"/>
      <c r="N37" s="695"/>
    </row>
    <row r="38" spans="1:14" hidden="1">
      <c r="A38" s="691">
        <v>8</v>
      </c>
      <c r="B38" s="721" t="s">
        <v>391</v>
      </c>
      <c r="C38" s="693" t="s">
        <v>345</v>
      </c>
      <c r="D38" s="691">
        <v>2</v>
      </c>
      <c r="E38" s="722">
        <v>11523.5</v>
      </c>
      <c r="F38" s="722"/>
      <c r="G38" s="723"/>
      <c r="H38" s="695"/>
      <c r="I38" s="695"/>
      <c r="J38" s="695"/>
      <c r="K38" s="695"/>
      <c r="L38" s="695"/>
      <c r="M38" s="695"/>
      <c r="N38" s="695"/>
    </row>
    <row r="39" spans="1:14" hidden="1">
      <c r="A39" s="691">
        <v>9</v>
      </c>
      <c r="B39" s="724" t="s">
        <v>392</v>
      </c>
      <c r="C39" s="693" t="s">
        <v>347</v>
      </c>
      <c r="D39" s="691">
        <v>2</v>
      </c>
      <c r="E39" s="722">
        <v>2739</v>
      </c>
      <c r="F39" s="722"/>
      <c r="G39" s="723"/>
      <c r="H39" s="695"/>
      <c r="I39" s="695"/>
      <c r="J39" s="695"/>
      <c r="K39" s="695"/>
      <c r="L39" s="695"/>
      <c r="M39" s="695"/>
      <c r="N39" s="695"/>
    </row>
    <row r="40" spans="1:14" hidden="1">
      <c r="A40" s="697">
        <v>10</v>
      </c>
      <c r="B40" s="724" t="s">
        <v>393</v>
      </c>
      <c r="C40" s="693" t="s">
        <v>349</v>
      </c>
      <c r="D40" s="691">
        <v>2</v>
      </c>
      <c r="E40" s="722">
        <v>3157.5</v>
      </c>
      <c r="F40" s="722"/>
      <c r="G40" s="723"/>
      <c r="H40" s="695"/>
      <c r="I40" s="695"/>
      <c r="J40" s="695"/>
      <c r="K40" s="695"/>
      <c r="L40" s="695"/>
      <c r="M40" s="695"/>
      <c r="N40" s="695"/>
    </row>
    <row r="41" spans="1:14" hidden="1">
      <c r="A41" s="691">
        <v>11</v>
      </c>
      <c r="B41" s="721" t="s">
        <v>394</v>
      </c>
      <c r="C41" s="693" t="s">
        <v>351</v>
      </c>
      <c r="D41" s="691">
        <v>1</v>
      </c>
      <c r="E41" s="722">
        <v>4239</v>
      </c>
      <c r="F41" s="722"/>
      <c r="G41" s="723"/>
      <c r="H41" s="695"/>
      <c r="I41" s="695"/>
      <c r="J41" s="695"/>
      <c r="K41" s="695"/>
      <c r="L41" s="695"/>
      <c r="M41" s="695"/>
      <c r="N41" s="695"/>
    </row>
    <row r="42" spans="1:14" hidden="1">
      <c r="A42" s="691">
        <v>12</v>
      </c>
      <c r="B42" s="721" t="s">
        <v>395</v>
      </c>
      <c r="C42" s="693" t="s">
        <v>9</v>
      </c>
      <c r="D42" s="691">
        <v>1</v>
      </c>
      <c r="E42" s="722">
        <v>1779.5</v>
      </c>
      <c r="F42" s="722"/>
      <c r="G42" s="723"/>
      <c r="H42" s="695"/>
      <c r="I42" s="695"/>
      <c r="J42" s="695"/>
      <c r="K42" s="695"/>
      <c r="L42" s="695"/>
      <c r="M42" s="695"/>
      <c r="N42" s="695">
        <f>D42*E42</f>
        <v>1779.5</v>
      </c>
    </row>
    <row r="43" spans="1:14" hidden="1">
      <c r="A43" s="691">
        <v>13</v>
      </c>
      <c r="B43" s="724" t="s">
        <v>352</v>
      </c>
      <c r="C43" s="693" t="s">
        <v>353</v>
      </c>
      <c r="D43" s="691">
        <v>4</v>
      </c>
      <c r="E43" s="725">
        <v>350</v>
      </c>
      <c r="F43" s="725"/>
      <c r="G43" s="695"/>
      <c r="H43" s="695"/>
      <c r="I43" s="695"/>
      <c r="J43" s="695"/>
      <c r="K43" s="695"/>
      <c r="L43" s="695"/>
      <c r="M43" s="695"/>
      <c r="N43" s="695">
        <f>D43*E43</f>
        <v>1400</v>
      </c>
    </row>
    <row r="44" spans="1:14" hidden="1">
      <c r="A44" s="689" t="s">
        <v>354</v>
      </c>
      <c r="B44" s="688"/>
      <c r="C44" s="726"/>
    </row>
    <row r="45" spans="1:14" hidden="1">
      <c r="A45" s="691">
        <v>1</v>
      </c>
      <c r="B45" s="717" t="s">
        <v>327</v>
      </c>
      <c r="C45" s="693" t="s">
        <v>355</v>
      </c>
      <c r="D45" s="691">
        <v>0.5</v>
      </c>
      <c r="E45" s="694">
        <f>[15]Master!$D$6</f>
        <v>546.25</v>
      </c>
      <c r="F45" s="694"/>
      <c r="G45" s="695"/>
      <c r="H45" s="695"/>
      <c r="I45" s="695"/>
      <c r="J45" s="695">
        <f>$D$45*$E$45</f>
        <v>273.125</v>
      </c>
      <c r="K45" s="695"/>
      <c r="L45" s="695">
        <f>$D$45*$E$45</f>
        <v>273.125</v>
      </c>
      <c r="M45" s="727"/>
      <c r="N45" s="695"/>
    </row>
    <row r="46" spans="1:14" hidden="1">
      <c r="A46" s="691">
        <v>2</v>
      </c>
      <c r="B46" s="717" t="s">
        <v>327</v>
      </c>
      <c r="C46" s="693" t="s">
        <v>356</v>
      </c>
      <c r="D46" s="691">
        <v>1.1000000000000001</v>
      </c>
      <c r="E46" s="694">
        <f>[15]Master!$D$6</f>
        <v>546.25</v>
      </c>
      <c r="F46" s="694"/>
      <c r="G46" s="695"/>
      <c r="H46" s="695"/>
      <c r="I46" s="695"/>
      <c r="J46" s="695"/>
      <c r="K46" s="695">
        <f>$D$46*$E$46</f>
        <v>600.875</v>
      </c>
      <c r="L46" s="695"/>
      <c r="M46" s="727">
        <f>$D$46*$E$46</f>
        <v>600.875</v>
      </c>
      <c r="N46" s="695">
        <f>$D$46*$E$46</f>
        <v>600.875</v>
      </c>
    </row>
    <row r="47" spans="1:14" hidden="1">
      <c r="A47" s="691">
        <v>3</v>
      </c>
      <c r="B47" s="717" t="s">
        <v>327</v>
      </c>
      <c r="C47" s="693" t="s">
        <v>357</v>
      </c>
      <c r="D47" s="728">
        <v>0.9</v>
      </c>
      <c r="E47" s="694">
        <f>[15]Master!$D$6</f>
        <v>546.25</v>
      </c>
      <c r="F47" s="694"/>
      <c r="G47" s="695"/>
      <c r="H47" s="695"/>
      <c r="I47" s="695"/>
      <c r="J47" s="695"/>
      <c r="K47" s="695"/>
      <c r="L47" s="695">
        <f>$D$47*$E$47</f>
        <v>491.625</v>
      </c>
      <c r="M47" s="695">
        <f>$D$47*$E$47</f>
        <v>491.625</v>
      </c>
      <c r="N47" s="695"/>
    </row>
    <row r="48" spans="1:14" hidden="1">
      <c r="A48" s="691">
        <v>4</v>
      </c>
      <c r="B48" s="717" t="s">
        <v>327</v>
      </c>
      <c r="C48" s="693" t="s">
        <v>358</v>
      </c>
      <c r="D48" s="691">
        <v>0.1</v>
      </c>
      <c r="E48" s="694">
        <f>[15]Master!$D$6</f>
        <v>546.25</v>
      </c>
      <c r="F48" s="694"/>
      <c r="G48" s="695"/>
      <c r="H48" s="695"/>
      <c r="I48" s="695"/>
      <c r="J48" s="695"/>
      <c r="K48" s="695"/>
      <c r="L48" s="695">
        <f>$E$48*$D$48</f>
        <v>54.625</v>
      </c>
      <c r="M48" s="695">
        <f>$E$48*$D$48</f>
        <v>54.625</v>
      </c>
      <c r="N48" s="695"/>
    </row>
    <row r="49" spans="1:15" hidden="1">
      <c r="A49" s="691">
        <v>5</v>
      </c>
      <c r="B49" s="717" t="s">
        <v>327</v>
      </c>
      <c r="C49" s="693" t="s">
        <v>359</v>
      </c>
      <c r="D49" s="691">
        <v>2.2000000000000002</v>
      </c>
      <c r="E49" s="694">
        <f>[15]Master!$D$6</f>
        <v>546.25</v>
      </c>
      <c r="F49" s="694"/>
      <c r="G49" s="695"/>
      <c r="H49" s="695"/>
      <c r="I49" s="695"/>
      <c r="J49" s="695"/>
      <c r="K49" s="695"/>
      <c r="L49" s="695"/>
      <c r="M49" s="695"/>
      <c r="N49" s="695"/>
    </row>
    <row r="50" spans="1:15" hidden="1">
      <c r="A50" s="691">
        <v>6</v>
      </c>
      <c r="B50" s="717" t="s">
        <v>327</v>
      </c>
      <c r="C50" s="693" t="s">
        <v>360</v>
      </c>
      <c r="D50" s="691">
        <v>2.2000000000000002</v>
      </c>
      <c r="E50" s="694">
        <f>[15]Master!$D$6</f>
        <v>546.25</v>
      </c>
      <c r="F50" s="694"/>
      <c r="G50" s="695"/>
      <c r="H50" s="695"/>
      <c r="I50" s="695"/>
      <c r="J50" s="695"/>
      <c r="K50" s="695"/>
      <c r="L50" s="695"/>
      <c r="M50" s="695"/>
      <c r="N50" s="695"/>
    </row>
    <row r="51" spans="1:15" hidden="1">
      <c r="A51" s="691">
        <v>7</v>
      </c>
      <c r="B51" s="717" t="s">
        <v>327</v>
      </c>
      <c r="C51" s="693" t="s">
        <v>361</v>
      </c>
      <c r="D51" s="691">
        <v>0.3</v>
      </c>
      <c r="E51" s="694">
        <f>[15]Master!$D$6</f>
        <v>546.25</v>
      </c>
      <c r="F51" s="694"/>
      <c r="G51" s="695"/>
      <c r="H51" s="695"/>
      <c r="I51" s="695"/>
      <c r="J51" s="695"/>
      <c r="K51" s="695"/>
      <c r="L51" s="695"/>
      <c r="M51" s="695"/>
      <c r="N51" s="695"/>
    </row>
    <row r="52" spans="1:15" hidden="1">
      <c r="A52" s="691">
        <v>8</v>
      </c>
      <c r="B52" s="717" t="s">
        <v>327</v>
      </c>
      <c r="C52" s="693" t="s">
        <v>396</v>
      </c>
      <c r="D52" s="691">
        <v>0.1</v>
      </c>
      <c r="E52" s="694">
        <f>[15]Master!$D$6</f>
        <v>546.25</v>
      </c>
      <c r="F52" s="694"/>
      <c r="G52" s="695"/>
      <c r="H52" s="695"/>
      <c r="I52" s="695"/>
      <c r="J52" s="695"/>
      <c r="K52" s="695"/>
      <c r="L52" s="695"/>
      <c r="M52" s="695"/>
      <c r="N52" s="695">
        <f>D52*E52</f>
        <v>54.625</v>
      </c>
    </row>
    <row r="53" spans="1:15" hidden="1">
      <c r="A53" s="691">
        <v>9</v>
      </c>
      <c r="B53" s="717" t="s">
        <v>327</v>
      </c>
      <c r="C53" s="693" t="s">
        <v>362</v>
      </c>
      <c r="D53" s="691">
        <v>0.5</v>
      </c>
      <c r="E53" s="694">
        <f>[15]Master!$D$6</f>
        <v>546.25</v>
      </c>
      <c r="F53" s="694"/>
      <c r="G53" s="695"/>
      <c r="H53" s="695"/>
      <c r="I53" s="695"/>
      <c r="J53" s="695"/>
      <c r="K53" s="695"/>
      <c r="L53" s="695"/>
      <c r="M53" s="695"/>
      <c r="N53" s="695">
        <f>D53*E53</f>
        <v>273.125</v>
      </c>
    </row>
    <row r="54" spans="1:15" hidden="1">
      <c r="C54" s="685"/>
      <c r="D54" s="703"/>
      <c r="E54" s="703"/>
      <c r="F54" s="703"/>
      <c r="G54" s="703"/>
      <c r="H54" s="703"/>
      <c r="I54" s="703"/>
      <c r="J54" s="703"/>
      <c r="K54" s="703"/>
      <c r="L54" s="703"/>
      <c r="M54" s="703"/>
      <c r="N54" s="703"/>
    </row>
    <row r="55" spans="1:15" ht="18.75" hidden="1">
      <c r="B55" s="705" t="s">
        <v>363</v>
      </c>
      <c r="C55" s="706" t="s">
        <v>364</v>
      </c>
      <c r="D55" s="688"/>
      <c r="E55" s="683"/>
      <c r="F55" s="683"/>
      <c r="G55" s="708"/>
      <c r="H55" s="708">
        <f t="shared" ref="H55:N55" si="7">SUM(H31:H53)</f>
        <v>0</v>
      </c>
      <c r="I55" s="708">
        <f t="shared" si="7"/>
        <v>0</v>
      </c>
      <c r="J55" s="708">
        <f t="shared" si="7"/>
        <v>7444.625</v>
      </c>
      <c r="K55" s="708">
        <f t="shared" si="7"/>
        <v>13755.875</v>
      </c>
      <c r="L55" s="708">
        <f t="shared" si="7"/>
        <v>25219.875</v>
      </c>
      <c r="M55" s="708">
        <f t="shared" si="7"/>
        <v>38702.625</v>
      </c>
      <c r="N55" s="708">
        <f t="shared" si="7"/>
        <v>17263.125</v>
      </c>
      <c r="O55" s="729"/>
    </row>
    <row r="56" spans="1:15" hidden="1">
      <c r="C56" s="685"/>
      <c r="D56" s="703"/>
      <c r="E56" s="703"/>
      <c r="F56" s="703"/>
      <c r="G56" s="703"/>
      <c r="H56" s="703"/>
      <c r="I56" s="703"/>
      <c r="J56" s="703"/>
      <c r="K56" s="703"/>
      <c r="L56" s="703"/>
      <c r="M56" s="703"/>
      <c r="N56" s="703"/>
    </row>
    <row r="57" spans="1:15" hidden="1">
      <c r="B57" s="713" t="s">
        <v>365</v>
      </c>
      <c r="C57" s="714" t="s">
        <v>366</v>
      </c>
      <c r="G57" s="715" t="e">
        <f t="shared" ref="G57:N57" si="8">G26+G55</f>
        <v>#VALUE!</v>
      </c>
      <c r="H57" s="715">
        <f t="shared" si="8"/>
        <v>4207</v>
      </c>
      <c r="I57" s="715">
        <f t="shared" si="8"/>
        <v>2939.3999999999996</v>
      </c>
      <c r="J57" s="715">
        <f t="shared" si="8"/>
        <v>16423.924999999999</v>
      </c>
      <c r="K57" s="715">
        <f t="shared" si="8"/>
        <v>16695.275000000001</v>
      </c>
      <c r="L57" s="715">
        <f t="shared" si="8"/>
        <v>33992.675000000003</v>
      </c>
      <c r="M57" s="715">
        <f t="shared" si="8"/>
        <v>41642.025000000001</v>
      </c>
      <c r="N57" s="715">
        <f t="shared" si="8"/>
        <v>28846.025000000001</v>
      </c>
    </row>
    <row r="58" spans="1:15" hidden="1">
      <c r="C58" s="716" t="s">
        <v>323</v>
      </c>
    </row>
    <row r="59" spans="1:15" hidden="1"/>
    <row r="60" spans="1:15" hidden="1"/>
    <row r="61" spans="1:15" hidden="1">
      <c r="A61" s="689" t="s">
        <v>367</v>
      </c>
    </row>
    <row r="62" spans="1:15" hidden="1">
      <c r="B62" s="684" t="s">
        <v>397</v>
      </c>
      <c r="C62" s="693" t="s">
        <v>368</v>
      </c>
      <c r="D62" s="691">
        <v>5</v>
      </c>
      <c r="E62" s="722">
        <v>14704</v>
      </c>
      <c r="F62" s="722"/>
      <c r="G62" s="695"/>
      <c r="H62" s="695"/>
      <c r="I62" s="695"/>
      <c r="J62" s="695"/>
      <c r="K62" s="695"/>
      <c r="L62" s="695">
        <f>$D$62*$E$62</f>
        <v>73520</v>
      </c>
      <c r="M62" s="695">
        <f>$D$62*$E$62</f>
        <v>73520</v>
      </c>
      <c r="N62" s="695"/>
    </row>
    <row r="63" spans="1:15" hidden="1">
      <c r="C63" s="693" t="s">
        <v>369</v>
      </c>
      <c r="D63" s="691">
        <v>1</v>
      </c>
      <c r="E63" s="722">
        <v>7966</v>
      </c>
      <c r="F63" s="722"/>
      <c r="G63" s="695"/>
      <c r="H63" s="695"/>
      <c r="I63" s="695"/>
      <c r="J63" s="695"/>
      <c r="K63" s="695"/>
      <c r="L63" s="695"/>
      <c r="M63" s="695"/>
      <c r="N63" s="695"/>
    </row>
    <row r="64" spans="1:15" hidden="1"/>
    <row r="65" spans="2:14" hidden="1">
      <c r="B65" s="713" t="s">
        <v>370</v>
      </c>
      <c r="C65" s="714" t="s">
        <v>371</v>
      </c>
      <c r="G65" s="715" t="e">
        <f t="shared" ref="G65:N65" si="9">G57+G62+G63</f>
        <v>#VALUE!</v>
      </c>
      <c r="H65" s="715">
        <f t="shared" si="9"/>
        <v>4207</v>
      </c>
      <c r="I65" s="715">
        <f t="shared" si="9"/>
        <v>2939.3999999999996</v>
      </c>
      <c r="J65" s="715">
        <f t="shared" si="9"/>
        <v>16423.924999999999</v>
      </c>
      <c r="K65" s="715">
        <f t="shared" si="9"/>
        <v>16695.275000000001</v>
      </c>
      <c r="L65" s="715">
        <f t="shared" si="9"/>
        <v>107512.675</v>
      </c>
      <c r="M65" s="715">
        <f t="shared" si="9"/>
        <v>115162.02499999999</v>
      </c>
      <c r="N65" s="715">
        <f t="shared" si="9"/>
        <v>28846.025000000001</v>
      </c>
    </row>
    <row r="66" spans="2:14" hidden="1">
      <c r="C66" s="716" t="s">
        <v>323</v>
      </c>
    </row>
  </sheetData>
  <protectedRanges>
    <protectedRange sqref="E6:F14" name="Range1_2_1_2"/>
  </protectedRanges>
  <mergeCells count="1">
    <mergeCell ref="G3:N3"/>
  </mergeCells>
  <pageMargins left="0.7" right="0.7" top="0.75" bottom="0.75" header="0.3" footer="0.3"/>
  <pageSetup paperSize="9"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  <pageSetUpPr fitToPage="1"/>
  </sheetPr>
  <dimension ref="A1:Y61"/>
  <sheetViews>
    <sheetView view="pageBreakPreview" zoomScale="85" zoomScaleNormal="78" zoomScaleSheetLayoutView="85" zoomScalePageLayoutView="70" workbookViewId="0">
      <selection activeCell="O8" sqref="O8"/>
    </sheetView>
  </sheetViews>
  <sheetFormatPr defaultColWidth="9.140625" defaultRowHeight="16.5"/>
  <cols>
    <col min="1" max="1" width="30.7109375" style="420" customWidth="1"/>
    <col min="2" max="3" width="12.7109375" style="416" customWidth="1"/>
    <col min="4" max="11" width="8.5703125" style="417" customWidth="1"/>
    <col min="12" max="23" width="8.5703125" style="415" customWidth="1"/>
    <col min="24" max="24" width="9.42578125" style="415" customWidth="1"/>
    <col min="25" max="16384" width="9.140625" style="415"/>
  </cols>
  <sheetData>
    <row r="1" spans="1:24" ht="39.950000000000003" customHeight="1">
      <c r="A1" s="1158"/>
      <c r="B1" s="1349" t="s">
        <v>622</v>
      </c>
      <c r="C1" s="1349"/>
      <c r="D1" s="1349"/>
      <c r="E1" s="1349"/>
      <c r="F1" s="1349"/>
      <c r="G1" s="1349"/>
      <c r="H1" s="1349"/>
      <c r="I1" s="1349"/>
      <c r="J1" s="1349"/>
      <c r="K1" s="1349"/>
      <c r="L1" s="1349"/>
      <c r="M1" s="1349"/>
      <c r="N1" s="1349"/>
      <c r="O1" s="1349"/>
      <c r="P1" s="1349"/>
      <c r="Q1" s="1349"/>
      <c r="R1" s="1349"/>
      <c r="S1" s="1349"/>
      <c r="T1" s="1144" t="str">
        <f>'Dlr Category'!D4</f>
        <v>A++</v>
      </c>
      <c r="U1" s="1144" t="s">
        <v>596</v>
      </c>
      <c r="V1" s="1159"/>
      <c r="W1" s="1159"/>
      <c r="X1" s="1160"/>
    </row>
    <row r="2" spans="1:24" ht="39.950000000000003" customHeight="1">
      <c r="A2" s="1258" t="s">
        <v>282</v>
      </c>
      <c r="B2" s="1289" t="s">
        <v>279</v>
      </c>
      <c r="C2" s="1289" t="s">
        <v>280</v>
      </c>
      <c r="D2" s="1291" t="s">
        <v>569</v>
      </c>
      <c r="E2" s="1292"/>
      <c r="F2" s="1292"/>
      <c r="G2" s="1292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2"/>
      <c r="U2" s="1292"/>
      <c r="V2" s="1292"/>
      <c r="W2" s="1292"/>
      <c r="X2" s="1293"/>
    </row>
    <row r="3" spans="1:24" ht="39.950000000000003" customHeight="1">
      <c r="A3" s="1259"/>
      <c r="B3" s="1302"/>
      <c r="C3" s="1302"/>
      <c r="D3" s="1007">
        <v>1000</v>
      </c>
      <c r="E3" s="1007">
        <v>5000</v>
      </c>
      <c r="F3" s="1007">
        <v>10000</v>
      </c>
      <c r="G3" s="1007">
        <v>15000</v>
      </c>
      <c r="H3" s="1007">
        <v>20000</v>
      </c>
      <c r="I3" s="1007">
        <v>25000</v>
      </c>
      <c r="J3" s="1007">
        <v>30000</v>
      </c>
      <c r="K3" s="1007">
        <v>35000</v>
      </c>
      <c r="L3" s="1007">
        <v>40000</v>
      </c>
      <c r="M3" s="1007">
        <v>45000</v>
      </c>
      <c r="N3" s="1007">
        <v>50000</v>
      </c>
      <c r="O3" s="1007">
        <v>55000</v>
      </c>
      <c r="P3" s="1007">
        <v>60000</v>
      </c>
      <c r="Q3" s="1007">
        <v>65000</v>
      </c>
      <c r="R3" s="1007">
        <v>70000</v>
      </c>
      <c r="S3" s="1007">
        <v>75000</v>
      </c>
      <c r="T3" s="1007">
        <v>80000</v>
      </c>
      <c r="U3" s="1007">
        <v>85000</v>
      </c>
      <c r="V3" s="1007">
        <v>90000</v>
      </c>
      <c r="W3" s="1007">
        <v>95000</v>
      </c>
      <c r="X3" s="1008">
        <v>100000</v>
      </c>
    </row>
    <row r="4" spans="1:24" ht="39.950000000000003" customHeight="1">
      <c r="A4" s="1097" t="str">
        <f>VLOOKUP($B$51,'Fortuner FMC D '!$B$6:$E$14,2,0)</f>
        <v>Engine Oil Mineral</v>
      </c>
      <c r="B4" s="1031">
        <f>VLOOKUP($B$51,'Fortuner FMC D '!$B$6:$E$14,3,0)</f>
        <v>7.5</v>
      </c>
      <c r="C4" s="1118">
        <f>VLOOKUP($B$51,'Fortuner FMC D '!$B$6:$E$14,4,0)</f>
        <v>325</v>
      </c>
      <c r="D4" s="1119"/>
      <c r="E4" s="1051"/>
      <c r="F4" s="1051" t="s">
        <v>286</v>
      </c>
      <c r="G4" s="1051"/>
      <c r="H4" s="1051" t="s">
        <v>286</v>
      </c>
      <c r="I4" s="1051"/>
      <c r="J4" s="1051" t="s">
        <v>286</v>
      </c>
      <c r="K4" s="1051"/>
      <c r="L4" s="1051" t="s">
        <v>286</v>
      </c>
      <c r="M4" s="1051"/>
      <c r="N4" s="1051" t="s">
        <v>286</v>
      </c>
      <c r="O4" s="1051"/>
      <c r="P4" s="1051" t="s">
        <v>286</v>
      </c>
      <c r="Q4" s="1051"/>
      <c r="R4" s="1051" t="s">
        <v>286</v>
      </c>
      <c r="S4" s="1051"/>
      <c r="T4" s="1051" t="s">
        <v>286</v>
      </c>
      <c r="U4" s="1051"/>
      <c r="V4" s="1051" t="s">
        <v>286</v>
      </c>
      <c r="W4" s="1051"/>
      <c r="X4" s="1052" t="s">
        <v>286</v>
      </c>
    </row>
    <row r="5" spans="1:24" ht="39.950000000000003" customHeight="1">
      <c r="A5" s="1097" t="str">
        <f>VLOOKUP($B$52,'Fortuner FMC D '!$B$6:$E$14,2,0)</f>
        <v>Engine Oil Filter</v>
      </c>
      <c r="B5" s="1031">
        <f>VLOOKUP($B$52,'Fortuner FMC D '!$B$6:$E$14,3,0)</f>
        <v>1</v>
      </c>
      <c r="C5" s="1131">
        <f>VLOOKUP($B$52,'Fortuner FMC D '!$B$6:$E$14,4,0)</f>
        <v>400.5</v>
      </c>
      <c r="D5" s="1120"/>
      <c r="E5" s="1054"/>
      <c r="F5" s="1054" t="s">
        <v>286</v>
      </c>
      <c r="G5" s="1054"/>
      <c r="H5" s="1054" t="s">
        <v>286</v>
      </c>
      <c r="I5" s="1054"/>
      <c r="J5" s="1054" t="s">
        <v>286</v>
      </c>
      <c r="K5" s="1054"/>
      <c r="L5" s="1054" t="s">
        <v>286</v>
      </c>
      <c r="M5" s="1054"/>
      <c r="N5" s="1054" t="s">
        <v>286</v>
      </c>
      <c r="O5" s="1054"/>
      <c r="P5" s="1054" t="s">
        <v>286</v>
      </c>
      <c r="Q5" s="1054"/>
      <c r="R5" s="1054" t="s">
        <v>286</v>
      </c>
      <c r="S5" s="1054"/>
      <c r="T5" s="1054" t="s">
        <v>286</v>
      </c>
      <c r="U5" s="1054"/>
      <c r="V5" s="1054" t="s">
        <v>286</v>
      </c>
      <c r="W5" s="1054"/>
      <c r="X5" s="1055" t="s">
        <v>286</v>
      </c>
    </row>
    <row r="6" spans="1:24" ht="39.950000000000003" customHeight="1">
      <c r="A6" s="1097" t="str">
        <f>VLOOKUP($B$53,'Fortuner FMC D '!$B$6:$E$14,2,0)</f>
        <v>Gasket Engine Oil Drain Plug</v>
      </c>
      <c r="B6" s="1031">
        <f>VLOOKUP($B$53,'Fortuner FMC D '!$B$6:$E$14,3,0)</f>
        <v>1</v>
      </c>
      <c r="C6" s="1131">
        <f>VLOOKUP($B$53,'Fortuner FMC D '!$B$6:$E$14,4,0)</f>
        <v>58</v>
      </c>
      <c r="D6" s="1120"/>
      <c r="E6" s="1054"/>
      <c r="F6" s="1054" t="s">
        <v>286</v>
      </c>
      <c r="G6" s="1054"/>
      <c r="H6" s="1054" t="s">
        <v>286</v>
      </c>
      <c r="I6" s="1054"/>
      <c r="J6" s="1054" t="s">
        <v>286</v>
      </c>
      <c r="K6" s="1054"/>
      <c r="L6" s="1054" t="s">
        <v>286</v>
      </c>
      <c r="M6" s="1054"/>
      <c r="N6" s="1054" t="s">
        <v>286</v>
      </c>
      <c r="O6" s="1054"/>
      <c r="P6" s="1054" t="s">
        <v>286</v>
      </c>
      <c r="Q6" s="1054"/>
      <c r="R6" s="1054" t="s">
        <v>286</v>
      </c>
      <c r="S6" s="1054"/>
      <c r="T6" s="1054" t="s">
        <v>286</v>
      </c>
      <c r="U6" s="1054"/>
      <c r="V6" s="1054" t="s">
        <v>286</v>
      </c>
      <c r="W6" s="1054"/>
      <c r="X6" s="1055" t="s">
        <v>286</v>
      </c>
    </row>
    <row r="7" spans="1:24" ht="39.950000000000003" customHeight="1">
      <c r="A7" s="1097" t="str">
        <f>VLOOKUP($B$54,'Fortuner FMC D '!$B$6:$E$14,2,0)</f>
        <v>Air Cleaner Filter</v>
      </c>
      <c r="B7" s="1031">
        <f>VLOOKUP($B$54,'Fortuner FMC D '!$B$6:$E$14,3,0)</f>
        <v>1</v>
      </c>
      <c r="C7" s="1131">
        <f>VLOOKUP($B$54,'Fortuner FMC D '!$B$6:$E$14,4,0)</f>
        <v>1633.5</v>
      </c>
      <c r="D7" s="1120"/>
      <c r="E7" s="1054" t="s">
        <v>576</v>
      </c>
      <c r="F7" s="1054" t="s">
        <v>576</v>
      </c>
      <c r="G7" s="1054" t="s">
        <v>576</v>
      </c>
      <c r="H7" s="1054" t="s">
        <v>576</v>
      </c>
      <c r="I7" s="1054" t="s">
        <v>576</v>
      </c>
      <c r="J7" s="1054" t="s">
        <v>286</v>
      </c>
      <c r="K7" s="1054" t="s">
        <v>576</v>
      </c>
      <c r="L7" s="1054" t="s">
        <v>576</v>
      </c>
      <c r="M7" s="1054" t="s">
        <v>576</v>
      </c>
      <c r="N7" s="1054" t="s">
        <v>576</v>
      </c>
      <c r="O7" s="1054" t="s">
        <v>576</v>
      </c>
      <c r="P7" s="1054" t="s">
        <v>286</v>
      </c>
      <c r="Q7" s="1054" t="s">
        <v>576</v>
      </c>
      <c r="R7" s="1054" t="s">
        <v>576</v>
      </c>
      <c r="S7" s="1054" t="s">
        <v>576</v>
      </c>
      <c r="T7" s="1054" t="s">
        <v>576</v>
      </c>
      <c r="U7" s="1054" t="s">
        <v>576</v>
      </c>
      <c r="V7" s="1054" t="s">
        <v>286</v>
      </c>
      <c r="W7" s="1054" t="s">
        <v>576</v>
      </c>
      <c r="X7" s="1055" t="s">
        <v>576</v>
      </c>
    </row>
    <row r="8" spans="1:24" ht="39.950000000000003" customHeight="1">
      <c r="A8" s="1097" t="str">
        <f>VLOOKUP($B$55,'Fortuner FMC D '!$B$6:$E$14,2,0)</f>
        <v>Air Conditioning Filter #</v>
      </c>
      <c r="B8" s="1031">
        <f>VLOOKUP($B$55,'Fortuner FMC D '!$B$6:$E$14,3,0)</f>
        <v>1</v>
      </c>
      <c r="C8" s="1131">
        <f>VLOOKUP($B$55,'Fortuner FMC D '!$B$6:$E$14,4,0)</f>
        <v>1840</v>
      </c>
      <c r="D8" s="1120"/>
      <c r="E8" s="1054"/>
      <c r="F8" s="1054"/>
      <c r="G8" s="1283" t="s">
        <v>577</v>
      </c>
      <c r="H8" s="1054" t="s">
        <v>286</v>
      </c>
      <c r="I8" s="1283" t="s">
        <v>577</v>
      </c>
      <c r="J8" s="1054"/>
      <c r="K8" s="1283" t="s">
        <v>577</v>
      </c>
      <c r="L8" s="1054" t="s">
        <v>286</v>
      </c>
      <c r="M8" s="1283" t="s">
        <v>577</v>
      </c>
      <c r="N8" s="1054"/>
      <c r="O8" s="1283" t="s">
        <v>577</v>
      </c>
      <c r="P8" s="1054" t="s">
        <v>286</v>
      </c>
      <c r="Q8" s="1283" t="s">
        <v>577</v>
      </c>
      <c r="R8" s="1054"/>
      <c r="S8" s="1283" t="s">
        <v>577</v>
      </c>
      <c r="T8" s="1054" t="s">
        <v>286</v>
      </c>
      <c r="U8" s="1283" t="s">
        <v>577</v>
      </c>
      <c r="V8" s="1054"/>
      <c r="W8" s="1283" t="s">
        <v>577</v>
      </c>
      <c r="X8" s="1055" t="s">
        <v>286</v>
      </c>
    </row>
    <row r="9" spans="1:24" ht="39.950000000000003" customHeight="1">
      <c r="A9" s="1097" t="str">
        <f>VLOOKUP($B$56,'Fortuner FMC D '!$B$6:$E$14,2,0)</f>
        <v>Super Long Life Coolant</v>
      </c>
      <c r="B9" s="1031">
        <f>VLOOKUP($B$56,'Fortuner FMC D '!$B$6:$E$14,3,0)</f>
        <v>9.1</v>
      </c>
      <c r="C9" s="1131">
        <f>VLOOKUP($B$56,'Fortuner FMC D '!$B$6:$E$14,4,0)</f>
        <v>301</v>
      </c>
      <c r="D9" s="1120"/>
      <c r="E9" s="1054"/>
      <c r="F9" s="1054"/>
      <c r="G9" s="1284"/>
      <c r="H9" s="1054"/>
      <c r="I9" s="1284"/>
      <c r="J9" s="1054"/>
      <c r="K9" s="1284"/>
      <c r="L9" s="1054" t="s">
        <v>576</v>
      </c>
      <c r="M9" s="1284"/>
      <c r="N9" s="1054"/>
      <c r="O9" s="1284"/>
      <c r="P9" s="1054"/>
      <c r="Q9" s="1284"/>
      <c r="R9" s="1054"/>
      <c r="S9" s="1284"/>
      <c r="T9" s="1054" t="s">
        <v>576</v>
      </c>
      <c r="U9" s="1284"/>
      <c r="V9" s="1054"/>
      <c r="W9" s="1284"/>
      <c r="X9" s="1055"/>
    </row>
    <row r="10" spans="1:24" ht="39.950000000000003" customHeight="1">
      <c r="A10" s="1097" t="str">
        <f>VLOOKUP($B$57,'Fortuner FMC D '!$B$6:$E$14,2,0)</f>
        <v>Brake Fluid (250 ml)</v>
      </c>
      <c r="B10" s="1031">
        <f>VLOOKUP($B$57,'Fortuner FMC D '!$B$6:$E$14,3,0)</f>
        <v>2</v>
      </c>
      <c r="C10" s="1131">
        <f>VLOOKUP($B$57,'Fortuner FMC D '!$B$6:$E$14,4,0)</f>
        <v>172.5</v>
      </c>
      <c r="D10" s="1120"/>
      <c r="E10" s="1054"/>
      <c r="F10" s="1054"/>
      <c r="G10" s="1284"/>
      <c r="H10" s="1054"/>
      <c r="I10" s="1284"/>
      <c r="J10" s="1054"/>
      <c r="K10" s="1284"/>
      <c r="L10" s="1054" t="s">
        <v>286</v>
      </c>
      <c r="M10" s="1284"/>
      <c r="N10" s="1054"/>
      <c r="O10" s="1284"/>
      <c r="P10" s="1054"/>
      <c r="Q10" s="1284"/>
      <c r="R10" s="1054"/>
      <c r="S10" s="1284"/>
      <c r="T10" s="1054" t="s">
        <v>286</v>
      </c>
      <c r="U10" s="1284"/>
      <c r="V10" s="1054"/>
      <c r="W10" s="1284"/>
      <c r="X10" s="1055"/>
    </row>
    <row r="11" spans="1:24" ht="39.950000000000003" customHeight="1">
      <c r="A11" s="1097" t="str">
        <f>VLOOKUP($B$60,'Fortuner FMC D '!$B$6:$E$14,2,0)</f>
        <v>Differential Oil</v>
      </c>
      <c r="B11" s="1031">
        <f>VLOOKUP($B$60,'Fortuner FMC D '!$B$6:$E$14,3,0)</f>
        <v>5.0999999999999996</v>
      </c>
      <c r="C11" s="1131">
        <f>VLOOKUP($B$60,'Fortuner FMC D '!$B$6:$E$14,4,0)</f>
        <v>315</v>
      </c>
      <c r="D11" s="1120"/>
      <c r="E11" s="1054"/>
      <c r="F11" s="1054"/>
      <c r="G11" s="1284"/>
      <c r="H11" s="1054"/>
      <c r="I11" s="1284"/>
      <c r="J11" s="1054"/>
      <c r="K11" s="1284"/>
      <c r="L11" s="1054" t="s">
        <v>286</v>
      </c>
      <c r="M11" s="1284"/>
      <c r="N11" s="1054"/>
      <c r="O11" s="1284"/>
      <c r="P11" s="1054"/>
      <c r="Q11" s="1284"/>
      <c r="R11" s="1054"/>
      <c r="S11" s="1284"/>
      <c r="T11" s="1054" t="s">
        <v>286</v>
      </c>
      <c r="U11" s="1284"/>
      <c r="V11" s="1054"/>
      <c r="W11" s="1284"/>
      <c r="X11" s="1055"/>
    </row>
    <row r="12" spans="1:24" ht="39.950000000000003" customHeight="1">
      <c r="A12" s="1102" t="str">
        <f>VLOOKUP(B61,'Fortuner D'!$B$6:$E$14,2,0)</f>
        <v>Filler &amp; Drain Plug Gasket</v>
      </c>
      <c r="B12" s="1036">
        <f>VLOOKUP(B61,'Fortuner D'!$B$6:$E$14,3,0)</f>
        <v>4</v>
      </c>
      <c r="C12" s="1139">
        <f>VLOOKUP(B61,'Fortuner D'!$B$6:$E$14,4,0)</f>
        <v>46.5</v>
      </c>
      <c r="D12" s="1122"/>
      <c r="E12" s="1057"/>
      <c r="F12" s="1057"/>
      <c r="G12" s="1285"/>
      <c r="H12" s="1057"/>
      <c r="I12" s="1285"/>
      <c r="J12" s="1057"/>
      <c r="K12" s="1285"/>
      <c r="L12" s="1057" t="s">
        <v>286</v>
      </c>
      <c r="M12" s="1285"/>
      <c r="N12" s="1057"/>
      <c r="O12" s="1285"/>
      <c r="P12" s="1057"/>
      <c r="Q12" s="1285"/>
      <c r="R12" s="1057"/>
      <c r="S12" s="1285"/>
      <c r="T12" s="1057" t="s">
        <v>286</v>
      </c>
      <c r="U12" s="1285"/>
      <c r="V12" s="1057"/>
      <c r="W12" s="1285"/>
      <c r="X12" s="1058"/>
    </row>
    <row r="13" spans="1:24" ht="39.950000000000003" customHeight="1">
      <c r="A13" s="633" t="s">
        <v>289</v>
      </c>
      <c r="B13" s="1488" t="s">
        <v>290</v>
      </c>
      <c r="C13" s="1489"/>
      <c r="D13" s="1087" t="str">
        <f>'Fortuner FMC D '!F16</f>
        <v>-</v>
      </c>
      <c r="E13" s="1075" t="str">
        <f>'Fortuner FMC D '!G16</f>
        <v>-</v>
      </c>
      <c r="F13" s="1075">
        <f>'Fortuner FMC D '!H16</f>
        <v>2896</v>
      </c>
      <c r="G13" s="1087" t="str">
        <f>'Fortuner FMC D '!I16</f>
        <v>-</v>
      </c>
      <c r="H13" s="1075">
        <f>'Fortuner FMC D '!J16</f>
        <v>4736</v>
      </c>
      <c r="I13" s="1075" t="str">
        <f>'Fortuner FMC D '!K16</f>
        <v>-</v>
      </c>
      <c r="J13" s="1087">
        <f>'Fortuner FMC D '!L16</f>
        <v>4529.5</v>
      </c>
      <c r="K13" s="1075" t="str">
        <f>'Fortuner FMC D '!M16</f>
        <v>-</v>
      </c>
      <c r="L13" s="1075">
        <f>'Fortuner FMC D '!N16</f>
        <v>6873.5</v>
      </c>
      <c r="M13" s="1087" t="str">
        <f>'Fortuner FMC D '!O16</f>
        <v>-</v>
      </c>
      <c r="N13" s="1075">
        <f>'Fortuner FMC D '!P16</f>
        <v>2896</v>
      </c>
      <c r="O13" s="1075" t="str">
        <f>'Fortuner FMC D '!Q16</f>
        <v>-</v>
      </c>
      <c r="P13" s="1087">
        <f>'Fortuner FMC D '!R16</f>
        <v>6369.5</v>
      </c>
      <c r="Q13" s="1087" t="str">
        <f>'Fortuner FMC D '!S16</f>
        <v>-</v>
      </c>
      <c r="R13" s="1075">
        <f>'Fortuner FMC D '!T16</f>
        <v>2896</v>
      </c>
      <c r="S13" s="1087" t="str">
        <f>'Fortuner FMC D '!U16</f>
        <v>-</v>
      </c>
      <c r="T13" s="1075">
        <f>'Fortuner FMC D '!V16</f>
        <v>6873.5</v>
      </c>
      <c r="U13" s="1075" t="str">
        <f>'Fortuner FMC D '!W16</f>
        <v>-</v>
      </c>
      <c r="V13" s="1087">
        <f>'Fortuner FMC D '!X16</f>
        <v>4529.5</v>
      </c>
      <c r="W13" s="1075" t="str">
        <f>'Fortuner FMC D '!Y16</f>
        <v>-</v>
      </c>
      <c r="X13" s="1088">
        <f>'Fortuner FMC D '!Z16</f>
        <v>4736</v>
      </c>
    </row>
    <row r="14" spans="1:24" ht="39.950000000000003" customHeight="1">
      <c r="A14" s="1266" t="s">
        <v>641</v>
      </c>
      <c r="B14" s="1268" t="s">
        <v>150</v>
      </c>
      <c r="C14" s="1268"/>
      <c r="D14" s="1089" t="str">
        <f>'Fortuner FMC D '!F18</f>
        <v>Free</v>
      </c>
      <c r="E14" s="1042" t="str">
        <f>'Fortuner FMC D '!G18</f>
        <v>Free</v>
      </c>
      <c r="F14" s="1042" t="str">
        <f>'Fortuner FMC D '!H18</f>
        <v>Free</v>
      </c>
      <c r="G14" s="1090">
        <f>'Fortuner FMC D '!I18</f>
        <v>1628.3999999999999</v>
      </c>
      <c r="H14" s="1043">
        <f>'Fortuner FMC D '!J18</f>
        <v>2932.2999999999997</v>
      </c>
      <c r="I14" s="1043">
        <f>'Fortuner FMC D '!K18</f>
        <v>1628.3999999999999</v>
      </c>
      <c r="J14" s="1090">
        <f>'Fortuner FMC D '!L18</f>
        <v>2932.2999999999997</v>
      </c>
      <c r="K14" s="1043">
        <f>'Fortuner FMC D '!M18</f>
        <v>1628.3999999999999</v>
      </c>
      <c r="L14" s="1043">
        <f>'Fortuner FMC D '!N18</f>
        <v>3398.3999999999996</v>
      </c>
      <c r="M14" s="1090">
        <f>'Fortuner FMC D '!O18</f>
        <v>1628.3999999999999</v>
      </c>
      <c r="N14" s="1043">
        <f>'Fortuner FMC D '!P18</f>
        <v>2932.2999999999997</v>
      </c>
      <c r="O14" s="1043">
        <f>'Fortuner FMC D '!Q18</f>
        <v>1628.3999999999999</v>
      </c>
      <c r="P14" s="1090">
        <f>'Fortuner FMC D '!R18</f>
        <v>2932.2999999999997</v>
      </c>
      <c r="Q14" s="1090">
        <f>'Fortuner FMC D '!S18</f>
        <v>1628.3999999999999</v>
      </c>
      <c r="R14" s="1043">
        <f>'Fortuner FMC D '!T18</f>
        <v>2932.2999999999997</v>
      </c>
      <c r="S14" s="1090">
        <f>'Fortuner FMC D '!U18</f>
        <v>1628.3999999999999</v>
      </c>
      <c r="T14" s="1043">
        <f>'Fortuner FMC D '!V18</f>
        <v>3398.3999999999996</v>
      </c>
      <c r="U14" s="1043">
        <f>'Fortuner FMC D '!W18</f>
        <v>1628.3999999999999</v>
      </c>
      <c r="V14" s="1090">
        <f>'Fortuner FMC D '!X18</f>
        <v>2932.2999999999997</v>
      </c>
      <c r="W14" s="1043">
        <f>'Fortuner FMC D '!Y18</f>
        <v>1628.3999999999999</v>
      </c>
      <c r="X14" s="1044">
        <f>'Fortuner FMC D '!Z18</f>
        <v>2932.2999999999997</v>
      </c>
    </row>
    <row r="15" spans="1:24" ht="39.950000000000003" customHeight="1">
      <c r="A15" s="1275"/>
      <c r="B15" s="1269" t="s">
        <v>30</v>
      </c>
      <c r="C15" s="1269"/>
      <c r="D15" s="1091" t="str">
        <f>'Fortuner FMC D '!F20</f>
        <v>-</v>
      </c>
      <c r="E15" s="1023" t="str">
        <f>'Fortuner FMC D '!G20</f>
        <v>-</v>
      </c>
      <c r="F15" s="1023">
        <f>'Fortuner FMC D '!H20</f>
        <v>2896</v>
      </c>
      <c r="G15" s="1091">
        <f>'Fortuner FMC D '!I20</f>
        <v>1628.3999999999999</v>
      </c>
      <c r="H15" s="1023">
        <f>'Fortuner FMC D '!J20</f>
        <v>7668.2999999999993</v>
      </c>
      <c r="I15" s="1023">
        <f>'Fortuner FMC D '!K20</f>
        <v>1628.3999999999999</v>
      </c>
      <c r="J15" s="1091">
        <f>'Fortuner FMC D '!L20</f>
        <v>7461.7999999999993</v>
      </c>
      <c r="K15" s="1023">
        <f>'Fortuner FMC D '!M20</f>
        <v>1628.3999999999999</v>
      </c>
      <c r="L15" s="1023">
        <f>'Fortuner FMC D '!N20</f>
        <v>10271.9</v>
      </c>
      <c r="M15" s="1091">
        <f>'Fortuner FMC D '!O20</f>
        <v>1628.3999999999999</v>
      </c>
      <c r="N15" s="1023">
        <f>'Fortuner FMC D '!P20</f>
        <v>5828.2999999999993</v>
      </c>
      <c r="O15" s="1023">
        <f>'Fortuner FMC D '!Q20</f>
        <v>1628.3999999999999</v>
      </c>
      <c r="P15" s="1091">
        <f>'Fortuner FMC D '!R20</f>
        <v>9301.7999999999993</v>
      </c>
      <c r="Q15" s="1091">
        <f>'Fortuner FMC D '!S20</f>
        <v>1628.3999999999999</v>
      </c>
      <c r="R15" s="1023">
        <f>'Fortuner FMC D '!T20</f>
        <v>5828.2999999999993</v>
      </c>
      <c r="S15" s="1091">
        <f>'Fortuner FMC D '!U20</f>
        <v>1628.3999999999999</v>
      </c>
      <c r="T15" s="1023">
        <f>'Fortuner FMC D '!V20</f>
        <v>10271.9</v>
      </c>
      <c r="U15" s="1023">
        <f>'Fortuner FMC D '!W20</f>
        <v>1628.3999999999999</v>
      </c>
      <c r="V15" s="1091">
        <f>'Fortuner FMC D '!X20</f>
        <v>7461.7999999999993</v>
      </c>
      <c r="W15" s="1023">
        <f>'Fortuner FMC D '!Y20</f>
        <v>1628.3999999999999</v>
      </c>
      <c r="X15" s="1024">
        <f>'Fortuner FMC D '!Z20</f>
        <v>7668.2999999999993</v>
      </c>
    </row>
    <row r="16" spans="1:24" ht="15" customHeight="1">
      <c r="G16" s="415"/>
      <c r="H16" s="415"/>
      <c r="I16" s="865"/>
      <c r="J16" s="865"/>
      <c r="K16" s="865"/>
    </row>
    <row r="17" spans="1:25" s="1006" customFormat="1" ht="35.1" customHeight="1">
      <c r="A17" s="878" t="s">
        <v>588</v>
      </c>
      <c r="B17" s="1133"/>
      <c r="C17" s="1133"/>
      <c r="D17" s="1133"/>
      <c r="E17" s="1134"/>
      <c r="F17" s="1134"/>
      <c r="G17" s="1134"/>
      <c r="H17" s="1135"/>
      <c r="I17" s="1135"/>
      <c r="J17" s="1134"/>
      <c r="K17" s="1134"/>
      <c r="L17" s="1134"/>
      <c r="M17" s="1136"/>
      <c r="N17" s="1135"/>
      <c r="O17" s="1135"/>
      <c r="P17" s="1135"/>
      <c r="Q17" s="1135"/>
      <c r="R17" s="1135"/>
      <c r="S17" s="1135"/>
      <c r="T17" s="1134"/>
      <c r="U17" s="1134"/>
      <c r="V17" s="1135"/>
      <c r="W17" s="1135"/>
      <c r="X17" s="1135"/>
    </row>
    <row r="18" spans="1:25" s="251" customFormat="1" ht="3.75" customHeight="1">
      <c r="A18" s="878"/>
      <c r="B18" s="873"/>
      <c r="C18" s="873"/>
      <c r="D18" s="873"/>
      <c r="E18" s="874"/>
      <c r="F18" s="874"/>
      <c r="G18" s="874"/>
      <c r="H18" s="875"/>
      <c r="I18" s="875"/>
      <c r="J18" s="874"/>
      <c r="K18" s="874"/>
      <c r="L18" s="874"/>
      <c r="M18" s="872"/>
      <c r="N18" s="875"/>
      <c r="O18" s="875"/>
      <c r="P18" s="875"/>
      <c r="Q18" s="875"/>
      <c r="R18" s="875"/>
      <c r="S18" s="875"/>
      <c r="T18" s="882"/>
      <c r="U18" s="874"/>
      <c r="V18" s="875"/>
      <c r="W18" s="875"/>
      <c r="X18" s="875"/>
    </row>
    <row r="19" spans="1:25" s="251" customFormat="1" ht="39.950000000000003" customHeight="1">
      <c r="A19" s="1296" t="s">
        <v>282</v>
      </c>
      <c r="B19" s="1289" t="s">
        <v>279</v>
      </c>
      <c r="C19" s="1289" t="s">
        <v>280</v>
      </c>
      <c r="D19" s="1291" t="s">
        <v>569</v>
      </c>
      <c r="E19" s="1292"/>
      <c r="F19" s="1292"/>
      <c r="G19" s="1292"/>
      <c r="H19" s="1292"/>
      <c r="I19" s="1292"/>
      <c r="J19" s="1292"/>
      <c r="K19" s="1292"/>
      <c r="L19" s="1292"/>
      <c r="M19" s="1292"/>
      <c r="N19" s="1292"/>
      <c r="O19" s="1292"/>
      <c r="P19" s="1292"/>
      <c r="Q19" s="1292"/>
      <c r="R19" s="1292"/>
      <c r="S19" s="1292"/>
      <c r="T19" s="1292"/>
      <c r="U19" s="1292"/>
      <c r="V19" s="1292"/>
      <c r="W19" s="1292"/>
      <c r="X19" s="1293"/>
      <c r="Y19" s="284"/>
    </row>
    <row r="20" spans="1:25" s="251" customFormat="1" ht="39.950000000000003" customHeight="1">
      <c r="A20" s="1297"/>
      <c r="B20" s="1302"/>
      <c r="C20" s="1302"/>
      <c r="D20" s="1007">
        <v>1000</v>
      </c>
      <c r="E20" s="1007">
        <v>5000</v>
      </c>
      <c r="F20" s="1007">
        <v>10000</v>
      </c>
      <c r="G20" s="1007">
        <v>15000</v>
      </c>
      <c r="H20" s="1007">
        <v>20000</v>
      </c>
      <c r="I20" s="1007">
        <v>25000</v>
      </c>
      <c r="J20" s="1007">
        <v>30000</v>
      </c>
      <c r="K20" s="1007">
        <v>35000</v>
      </c>
      <c r="L20" s="1007">
        <v>40000</v>
      </c>
      <c r="M20" s="1007">
        <v>45000</v>
      </c>
      <c r="N20" s="1007">
        <v>50000</v>
      </c>
      <c r="O20" s="1007">
        <v>55000</v>
      </c>
      <c r="P20" s="1007">
        <v>60000</v>
      </c>
      <c r="Q20" s="1007">
        <v>65000</v>
      </c>
      <c r="R20" s="1007">
        <v>70000</v>
      </c>
      <c r="S20" s="1007">
        <v>75000</v>
      </c>
      <c r="T20" s="1007">
        <v>80000</v>
      </c>
      <c r="U20" s="1007">
        <v>85000</v>
      </c>
      <c r="V20" s="1007">
        <v>90000</v>
      </c>
      <c r="W20" s="1007">
        <v>95000</v>
      </c>
      <c r="X20" s="1008">
        <v>100000</v>
      </c>
      <c r="Y20" s="284"/>
    </row>
    <row r="21" spans="1:25" s="251" customFormat="1" ht="39.950000000000003" customHeight="1">
      <c r="A21" s="1025" t="s">
        <v>589</v>
      </c>
      <c r="B21" s="1026">
        <v>1</v>
      </c>
      <c r="C21" s="1027">
        <f>C8</f>
        <v>1840</v>
      </c>
      <c r="D21" s="1051" t="s">
        <v>225</v>
      </c>
      <c r="E21" s="1051" t="s">
        <v>225</v>
      </c>
      <c r="F21" s="1051" t="s">
        <v>225</v>
      </c>
      <c r="G21" s="1051" t="s">
        <v>286</v>
      </c>
      <c r="H21" s="1051" t="s">
        <v>225</v>
      </c>
      <c r="I21" s="1051" t="s">
        <v>286</v>
      </c>
      <c r="J21" s="1051" t="s">
        <v>225</v>
      </c>
      <c r="K21" s="1051" t="s">
        <v>286</v>
      </c>
      <c r="L21" s="1051" t="s">
        <v>225</v>
      </c>
      <c r="M21" s="1051" t="s">
        <v>286</v>
      </c>
      <c r="N21" s="1051" t="s">
        <v>225</v>
      </c>
      <c r="O21" s="1051" t="s">
        <v>286</v>
      </c>
      <c r="P21" s="1051" t="s">
        <v>225</v>
      </c>
      <c r="Q21" s="1051" t="s">
        <v>286</v>
      </c>
      <c r="R21" s="1051" t="s">
        <v>225</v>
      </c>
      <c r="S21" s="1051" t="s">
        <v>286</v>
      </c>
      <c r="T21" s="1051" t="s">
        <v>225</v>
      </c>
      <c r="U21" s="1051" t="s">
        <v>286</v>
      </c>
      <c r="V21" s="1051" t="s">
        <v>225</v>
      </c>
      <c r="W21" s="1051" t="s">
        <v>286</v>
      </c>
      <c r="X21" s="1052" t="s">
        <v>225</v>
      </c>
    </row>
    <row r="22" spans="1:25" s="251" customFormat="1" ht="39.950000000000003" customHeight="1">
      <c r="A22" s="1472" t="s">
        <v>290</v>
      </c>
      <c r="B22" s="1473"/>
      <c r="C22" s="1474"/>
      <c r="D22" s="1057" t="s">
        <v>225</v>
      </c>
      <c r="E22" s="1057" t="s">
        <v>225</v>
      </c>
      <c r="F22" s="1057" t="s">
        <v>225</v>
      </c>
      <c r="G22" s="1057">
        <f>C21</f>
        <v>1840</v>
      </c>
      <c r="H22" s="1057" t="s">
        <v>225</v>
      </c>
      <c r="I22" s="1057">
        <f>G22</f>
        <v>1840</v>
      </c>
      <c r="J22" s="1057" t="s">
        <v>225</v>
      </c>
      <c r="K22" s="1057">
        <f>I22</f>
        <v>1840</v>
      </c>
      <c r="L22" s="1057" t="s">
        <v>225</v>
      </c>
      <c r="M22" s="1057">
        <f>K22</f>
        <v>1840</v>
      </c>
      <c r="N22" s="1057" t="s">
        <v>225</v>
      </c>
      <c r="O22" s="1057">
        <f>M22</f>
        <v>1840</v>
      </c>
      <c r="P22" s="1057" t="s">
        <v>225</v>
      </c>
      <c r="Q22" s="1057">
        <f>O22</f>
        <v>1840</v>
      </c>
      <c r="R22" s="1057" t="s">
        <v>225</v>
      </c>
      <c r="S22" s="1057">
        <f>Q22</f>
        <v>1840</v>
      </c>
      <c r="T22" s="1057" t="s">
        <v>225</v>
      </c>
      <c r="U22" s="1057">
        <f>S22</f>
        <v>1840</v>
      </c>
      <c r="V22" s="1057" t="s">
        <v>225</v>
      </c>
      <c r="W22" s="1057">
        <f>U22</f>
        <v>1840</v>
      </c>
      <c r="X22" s="1058" t="s">
        <v>225</v>
      </c>
    </row>
    <row r="23" spans="1:25" s="251" customFormat="1" ht="16.5" customHeight="1">
      <c r="A23" s="1205" t="str">
        <f>MRP!A162</f>
        <v>Price applicable from 1st Oct 2019 [All prices are inclusive of Tax]</v>
      </c>
      <c r="B23" s="884"/>
      <c r="C23" s="884"/>
      <c r="D23" s="884"/>
      <c r="E23" s="882"/>
      <c r="F23" s="882"/>
      <c r="G23" s="882"/>
      <c r="H23" s="883"/>
      <c r="I23" s="883"/>
      <c r="J23" s="883"/>
      <c r="K23" s="883"/>
      <c r="L23" s="883"/>
      <c r="M23" s="883"/>
      <c r="N23" s="883"/>
      <c r="O23" s="883"/>
      <c r="P23" s="883"/>
      <c r="Q23" s="883"/>
      <c r="R23" s="883"/>
      <c r="S23" s="883"/>
      <c r="T23" s="883"/>
      <c r="U23" s="883"/>
      <c r="V23" s="883"/>
      <c r="W23" s="883"/>
      <c r="X23" s="883"/>
    </row>
    <row r="24" spans="1:25" s="251" customFormat="1" ht="16.5" customHeight="1">
      <c r="A24" s="901" t="s">
        <v>573</v>
      </c>
      <c r="B24" s="884"/>
      <c r="C24" s="884"/>
      <c r="D24" s="884"/>
      <c r="E24" s="882"/>
      <c r="F24" s="882"/>
      <c r="G24" s="882"/>
      <c r="H24" s="883"/>
      <c r="I24" s="883"/>
      <c r="J24" s="883"/>
      <c r="K24" s="883"/>
      <c r="L24" s="883"/>
      <c r="M24" s="883"/>
      <c r="N24" s="883"/>
      <c r="O24" s="883"/>
      <c r="P24" s="883"/>
      <c r="Q24" s="883"/>
      <c r="R24" s="883"/>
      <c r="S24" s="883"/>
      <c r="T24" s="883"/>
      <c r="U24" s="883"/>
      <c r="V24" s="883"/>
      <c r="W24" s="883"/>
      <c r="X24" s="883"/>
    </row>
    <row r="25" spans="1:25" s="251" customFormat="1" ht="16.5" customHeight="1">
      <c r="A25" s="1203" t="s">
        <v>644</v>
      </c>
      <c r="B25" s="884"/>
      <c r="C25" s="884"/>
      <c r="D25" s="884"/>
      <c r="E25" s="882"/>
      <c r="F25" s="882"/>
      <c r="G25" s="882"/>
      <c r="H25" s="883"/>
      <c r="I25" s="883"/>
      <c r="J25" s="885"/>
      <c r="K25" s="883"/>
      <c r="L25" s="883"/>
      <c r="M25" s="875"/>
      <c r="N25" s="882"/>
      <c r="O25" s="885"/>
      <c r="P25" s="883"/>
      <c r="Q25" s="883"/>
      <c r="R25" s="883"/>
      <c r="S25" s="885"/>
      <c r="T25" s="883"/>
      <c r="U25" s="883"/>
      <c r="V25" s="883"/>
      <c r="W25" s="883"/>
      <c r="X25" s="883"/>
    </row>
    <row r="26" spans="1:25" s="251" customFormat="1" ht="16.5" customHeight="1">
      <c r="A26" s="1161" t="s">
        <v>623</v>
      </c>
      <c r="B26" s="884"/>
      <c r="C26" s="884"/>
      <c r="D26" s="884"/>
      <c r="E26" s="882"/>
      <c r="F26" s="882"/>
      <c r="G26" s="882"/>
      <c r="H26" s="883"/>
      <c r="I26" s="883"/>
      <c r="J26" s="883"/>
      <c r="K26" s="883"/>
      <c r="L26" s="883"/>
      <c r="M26" s="883"/>
      <c r="N26" s="882"/>
      <c r="O26" s="883"/>
      <c r="P26" s="883"/>
      <c r="Q26" s="883"/>
      <c r="R26" s="883"/>
      <c r="S26" s="883"/>
      <c r="T26" s="883"/>
      <c r="U26" s="883"/>
      <c r="V26" s="883"/>
      <c r="W26" s="883"/>
      <c r="X26" s="883"/>
    </row>
    <row r="27" spans="1:25" s="251" customFormat="1" ht="16.5" customHeight="1">
      <c r="A27" s="1207" t="s">
        <v>642</v>
      </c>
      <c r="B27" s="884"/>
      <c r="C27" s="884"/>
      <c r="D27" s="884"/>
      <c r="E27" s="882"/>
      <c r="F27" s="882"/>
      <c r="G27" s="882"/>
      <c r="H27" s="883"/>
      <c r="I27" s="883"/>
      <c r="J27" s="883"/>
      <c r="K27" s="883"/>
      <c r="L27" s="883"/>
      <c r="M27" s="883"/>
      <c r="N27" s="882"/>
      <c r="O27" s="883"/>
      <c r="P27" s="883"/>
      <c r="Q27" s="883"/>
      <c r="R27" s="883"/>
      <c r="S27" s="883"/>
      <c r="T27" s="883"/>
      <c r="U27" s="883"/>
      <c r="V27" s="883"/>
      <c r="W27" s="883"/>
      <c r="X27" s="883"/>
    </row>
    <row r="28" spans="1:25" s="251" customFormat="1" ht="16.5" customHeight="1">
      <c r="A28" s="1143"/>
      <c r="B28" s="884"/>
      <c r="C28" s="884"/>
      <c r="D28" s="884"/>
      <c r="E28" s="882"/>
      <c r="F28" s="882"/>
      <c r="G28" s="882"/>
      <c r="H28" s="883"/>
      <c r="I28" s="883"/>
      <c r="J28" s="883"/>
      <c r="K28" s="883"/>
      <c r="L28" s="883"/>
      <c r="M28" s="883"/>
      <c r="N28" s="883"/>
      <c r="O28" s="883"/>
      <c r="P28" s="883"/>
      <c r="Q28" s="883"/>
      <c r="R28" s="883"/>
      <c r="S28" s="883"/>
      <c r="T28" s="883"/>
      <c r="U28" s="883"/>
      <c r="V28" s="883"/>
      <c r="W28" s="883"/>
      <c r="X28" s="883"/>
    </row>
    <row r="29" spans="1:25" s="251" customFormat="1" ht="16.5" customHeight="1">
      <c r="A29" s="1143"/>
      <c r="B29" s="884"/>
      <c r="C29" s="884"/>
      <c r="D29" s="884"/>
      <c r="E29" s="882"/>
      <c r="F29" s="882"/>
      <c r="G29" s="882"/>
      <c r="H29" s="883"/>
      <c r="I29" s="883"/>
      <c r="J29" s="883"/>
      <c r="K29" s="883"/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</row>
    <row r="30" spans="1:25" s="251" customFormat="1" ht="16.5" customHeight="1">
      <c r="A30" s="881" t="str">
        <f>MRP!A163</f>
        <v>* Terms &amp; Conditions Apply (COM value is for vehicle running up to 1 lakh km)</v>
      </c>
      <c r="B30" s="884"/>
      <c r="C30" s="884"/>
      <c r="D30" s="884"/>
      <c r="E30" s="882"/>
      <c r="F30" s="882"/>
      <c r="G30" s="882"/>
      <c r="H30" s="883"/>
      <c r="I30" s="883"/>
      <c r="J30" s="883"/>
      <c r="K30" s="883"/>
      <c r="L30" s="883"/>
      <c r="M30" s="883"/>
      <c r="N30" s="883"/>
      <c r="O30" s="883"/>
      <c r="P30" s="883"/>
      <c r="Q30" s="883"/>
      <c r="R30" s="883"/>
      <c r="S30" s="883"/>
      <c r="T30" s="883"/>
      <c r="U30" s="883"/>
      <c r="V30" s="883"/>
      <c r="W30" s="883"/>
      <c r="X30" s="883"/>
    </row>
    <row r="31" spans="1:25" s="251" customFormat="1" ht="16.5" customHeight="1">
      <c r="A31" s="881" t="s">
        <v>574</v>
      </c>
      <c r="B31" s="884"/>
      <c r="C31" s="881" t="s">
        <v>578</v>
      </c>
      <c r="D31" s="884"/>
      <c r="E31" s="882"/>
      <c r="F31" s="882"/>
      <c r="G31" s="882"/>
      <c r="H31" s="883"/>
      <c r="I31" s="883"/>
      <c r="J31" s="883"/>
      <c r="K31" s="883"/>
      <c r="L31" s="883"/>
      <c r="M31" s="883"/>
      <c r="N31" s="883"/>
      <c r="O31" s="883"/>
      <c r="P31" s="883"/>
      <c r="Q31" s="883"/>
      <c r="R31" s="883"/>
      <c r="S31" s="883"/>
      <c r="T31" s="883"/>
      <c r="U31" s="883"/>
      <c r="V31" s="883"/>
      <c r="W31" s="883"/>
      <c r="X31" s="883"/>
    </row>
    <row r="32" spans="1:25" ht="15" customHeight="1">
      <c r="A32" s="937"/>
      <c r="B32" s="938"/>
      <c r="C32" s="938"/>
      <c r="D32" s="938"/>
      <c r="E32" s="943"/>
      <c r="F32" s="943"/>
      <c r="G32" s="943"/>
      <c r="H32" s="943"/>
      <c r="I32" s="943"/>
      <c r="J32" s="943"/>
      <c r="K32" s="943"/>
    </row>
    <row r="33" spans="7:11" ht="15" customHeight="1">
      <c r="G33" s="415"/>
      <c r="H33" s="415"/>
      <c r="I33" s="865"/>
      <c r="J33" s="865"/>
      <c r="K33" s="865"/>
    </row>
    <row r="34" spans="7:11" ht="15" customHeight="1">
      <c r="G34" s="415"/>
      <c r="H34" s="415"/>
      <c r="I34" s="865"/>
      <c r="J34" s="865"/>
      <c r="K34" s="865"/>
    </row>
    <row r="35" spans="7:11" ht="15" customHeight="1">
      <c r="G35" s="415"/>
      <c r="H35" s="415"/>
      <c r="I35" s="865"/>
      <c r="J35" s="865"/>
      <c r="K35" s="865"/>
    </row>
    <row r="36" spans="7:11" ht="15" customHeight="1">
      <c r="G36" s="415"/>
      <c r="H36" s="415"/>
      <c r="I36" s="865"/>
      <c r="J36" s="865"/>
      <c r="K36" s="865"/>
    </row>
    <row r="37" spans="7:11" ht="15" customHeight="1">
      <c r="G37" s="415"/>
      <c r="H37" s="415"/>
      <c r="I37" s="865"/>
      <c r="J37" s="865"/>
      <c r="K37" s="865"/>
    </row>
    <row r="38" spans="7:11" ht="15" customHeight="1">
      <c r="G38" s="415"/>
      <c r="H38" s="415"/>
      <c r="I38" s="865"/>
      <c r="J38" s="865"/>
      <c r="K38" s="865"/>
    </row>
    <row r="39" spans="7:11" ht="15" customHeight="1">
      <c r="G39" s="415"/>
      <c r="H39" s="415"/>
      <c r="I39" s="865"/>
      <c r="J39" s="865"/>
      <c r="K39" s="865"/>
    </row>
    <row r="40" spans="7:11" ht="15" customHeight="1">
      <c r="G40" s="415"/>
      <c r="H40" s="415"/>
      <c r="I40" s="865"/>
      <c r="J40" s="865"/>
      <c r="K40" s="865"/>
    </row>
    <row r="41" spans="7:11" ht="15" customHeight="1">
      <c r="G41" s="415"/>
      <c r="H41" s="415"/>
      <c r="I41" s="865"/>
      <c r="J41" s="865"/>
      <c r="K41" s="865"/>
    </row>
    <row r="42" spans="7:11" ht="15" customHeight="1">
      <c r="G42" s="415"/>
      <c r="H42" s="415"/>
      <c r="I42" s="865"/>
      <c r="J42" s="865"/>
      <c r="K42" s="865"/>
    </row>
    <row r="43" spans="7:11" ht="15" customHeight="1">
      <c r="G43" s="415"/>
      <c r="H43" s="415"/>
      <c r="I43" s="865"/>
      <c r="J43" s="865"/>
      <c r="K43" s="865"/>
    </row>
    <row r="44" spans="7:11" ht="15" customHeight="1">
      <c r="G44" s="415"/>
      <c r="H44" s="415"/>
      <c r="I44" s="865"/>
      <c r="J44" s="865"/>
      <c r="K44" s="865"/>
    </row>
    <row r="45" spans="7:11" ht="15" customHeight="1">
      <c r="G45" s="415"/>
      <c r="H45" s="415"/>
      <c r="I45" s="865"/>
      <c r="J45" s="865"/>
      <c r="K45" s="865"/>
    </row>
    <row r="46" spans="7:11" ht="15" customHeight="1">
      <c r="G46" s="415"/>
      <c r="H46" s="415"/>
      <c r="I46" s="865"/>
      <c r="J46" s="865"/>
      <c r="K46" s="865"/>
    </row>
    <row r="47" spans="7:11" ht="15" customHeight="1">
      <c r="G47" s="415"/>
      <c r="H47" s="415"/>
      <c r="I47" s="865"/>
      <c r="J47" s="865"/>
      <c r="K47" s="865"/>
    </row>
    <row r="48" spans="7:11">
      <c r="J48" s="1256" t="str">
        <f>A2</f>
        <v>Service Item</v>
      </c>
      <c r="K48" s="1256"/>
    </row>
    <row r="49" spans="1:2">
      <c r="A49" s="942">
        <f>ROUND(A50,2)</f>
        <v>0.67</v>
      </c>
    </row>
    <row r="50" spans="1:2">
      <c r="A50" s="942">
        <f>'COM Fortuner Diesel 4WD MT'!Z22</f>
        <v>0.66502378000000006</v>
      </c>
    </row>
    <row r="51" spans="1:2">
      <c r="B51" s="228" t="s">
        <v>163</v>
      </c>
    </row>
    <row r="52" spans="1:2">
      <c r="B52" s="228" t="s">
        <v>162</v>
      </c>
    </row>
    <row r="53" spans="1:2">
      <c r="A53" s="1471"/>
      <c r="B53" s="228" t="s">
        <v>165</v>
      </c>
    </row>
    <row r="54" spans="1:2">
      <c r="A54" s="1471"/>
      <c r="B54" s="223" t="s">
        <v>512</v>
      </c>
    </row>
    <row r="55" spans="1:2">
      <c r="A55" s="1471"/>
      <c r="B55" s="223" t="s">
        <v>513</v>
      </c>
    </row>
    <row r="56" spans="1:2">
      <c r="B56" s="223" t="s">
        <v>168</v>
      </c>
    </row>
    <row r="57" spans="1:2">
      <c r="B57" s="949" t="s">
        <v>169</v>
      </c>
    </row>
    <row r="58" spans="1:2">
      <c r="B58" s="949" t="s">
        <v>170</v>
      </c>
    </row>
    <row r="59" spans="1:2">
      <c r="B59" s="223" t="s">
        <v>325</v>
      </c>
    </row>
    <row r="60" spans="1:2">
      <c r="B60" s="223" t="s">
        <v>172</v>
      </c>
    </row>
    <row r="61" spans="1:2">
      <c r="B61" s="223" t="s">
        <v>209</v>
      </c>
    </row>
  </sheetData>
  <mergeCells count="25">
    <mergeCell ref="B1:S1"/>
    <mergeCell ref="B13:C13"/>
    <mergeCell ref="A14:A15"/>
    <mergeCell ref="B14:C14"/>
    <mergeCell ref="B15:C15"/>
    <mergeCell ref="A2:A3"/>
    <mergeCell ref="B2:B3"/>
    <mergeCell ref="C2:C3"/>
    <mergeCell ref="D2:X2"/>
    <mergeCell ref="G8:G12"/>
    <mergeCell ref="I8:I12"/>
    <mergeCell ref="K8:K12"/>
    <mergeCell ref="W8:W12"/>
    <mergeCell ref="M8:M12"/>
    <mergeCell ref="O8:O12"/>
    <mergeCell ref="S8:S12"/>
    <mergeCell ref="U8:U12"/>
    <mergeCell ref="D19:X19"/>
    <mergeCell ref="A22:C22"/>
    <mergeCell ref="A53:A55"/>
    <mergeCell ref="A19:A20"/>
    <mergeCell ref="B19:B20"/>
    <mergeCell ref="C19:C20"/>
    <mergeCell ref="J48:K48"/>
    <mergeCell ref="Q8:Q12"/>
  </mergeCells>
  <conditionalFormatting sqref="E3:G3 D2 I3:X3">
    <cfRule type="cellIs" dxfId="77" priority="28" operator="equal">
      <formula>#REF!</formula>
    </cfRule>
    <cfRule type="cellIs" dxfId="76" priority="29" operator="equal">
      <formula>#REF!</formula>
    </cfRule>
    <cfRule type="containsText" dxfId="75" priority="30" operator="containsText" text="B">
      <formula>NOT(ISERROR(SEARCH("B",D2)))</formula>
    </cfRule>
  </conditionalFormatting>
  <conditionalFormatting sqref="A2 E20:X20">
    <cfRule type="cellIs" dxfId="74" priority="22" operator="equal">
      <formula>#REF!</formula>
    </cfRule>
    <cfRule type="cellIs" dxfId="73" priority="23" operator="equal">
      <formula>#REF!</formula>
    </cfRule>
    <cfRule type="containsText" dxfId="72" priority="24" operator="containsText" text="B">
      <formula>NOT(ISERROR(SEARCH("B",A2)))</formula>
    </cfRule>
  </conditionalFormatting>
  <conditionalFormatting sqref="B2">
    <cfRule type="cellIs" dxfId="71" priority="19" operator="equal">
      <formula>#REF!</formula>
    </cfRule>
    <cfRule type="cellIs" dxfId="70" priority="20" operator="equal">
      <formula>#REF!</formula>
    </cfRule>
    <cfRule type="containsText" dxfId="69" priority="21" operator="containsText" text="B">
      <formula>NOT(ISERROR(SEARCH("B",B2)))</formula>
    </cfRule>
  </conditionalFormatting>
  <conditionalFormatting sqref="C2">
    <cfRule type="cellIs" dxfId="68" priority="16" operator="equal">
      <formula>#REF!</formula>
    </cfRule>
    <cfRule type="cellIs" dxfId="67" priority="17" operator="equal">
      <formula>#REF!</formula>
    </cfRule>
    <cfRule type="containsText" dxfId="66" priority="18" operator="containsText" text="B">
      <formula>NOT(ISERROR(SEARCH("B",C2)))</formula>
    </cfRule>
  </conditionalFormatting>
  <conditionalFormatting sqref="D3">
    <cfRule type="cellIs" dxfId="65" priority="13" operator="equal">
      <formula>#REF!</formula>
    </cfRule>
    <cfRule type="cellIs" dxfId="64" priority="14" operator="equal">
      <formula>#REF!</formula>
    </cfRule>
    <cfRule type="containsText" dxfId="63" priority="15" operator="containsText" text="B">
      <formula>NOT(ISERROR(SEARCH("B",D3)))</formula>
    </cfRule>
  </conditionalFormatting>
  <conditionalFormatting sqref="H3">
    <cfRule type="cellIs" dxfId="62" priority="10" operator="equal">
      <formula>#REF!</formula>
    </cfRule>
    <cfRule type="cellIs" dxfId="61" priority="11" operator="equal">
      <formula>#REF!</formula>
    </cfRule>
    <cfRule type="containsText" dxfId="60" priority="12" operator="containsText" text="B">
      <formula>NOT(ISERROR(SEARCH("B",H3)))</formula>
    </cfRule>
  </conditionalFormatting>
  <conditionalFormatting sqref="A19:D19">
    <cfRule type="cellIs" dxfId="59" priority="7" operator="equal">
      <formula>#REF!</formula>
    </cfRule>
    <cfRule type="cellIs" dxfId="58" priority="8" operator="equal">
      <formula>#REF!</formula>
    </cfRule>
    <cfRule type="containsText" dxfId="57" priority="9" operator="containsText" text="B">
      <formula>NOT(ISERROR(SEARCH("B",A19)))</formula>
    </cfRule>
  </conditionalFormatting>
  <conditionalFormatting sqref="D20">
    <cfRule type="cellIs" dxfId="56" priority="1" operator="equal">
      <formula>#REF!</formula>
    </cfRule>
    <cfRule type="cellIs" dxfId="55" priority="2" operator="equal">
      <formula>#REF!</formula>
    </cfRule>
    <cfRule type="containsText" dxfId="54" priority="3" operator="containsText" text="B">
      <formula>NOT(ISERROR(SEARCH("B",D20)))</formula>
    </cfRule>
  </conditionalFormatting>
  <printOptions horizontalCentered="1" verticalCentered="1"/>
  <pageMargins left="0" right="0" top="0" bottom="0" header="0" footer="0"/>
  <pageSetup paperSize="9" scale="61" orientation="landscape" r:id="rId1"/>
  <rowBreaks count="1" manualBreakCount="1">
    <brk id="47" max="16383" man="1"/>
  </rowBreaks>
  <drawing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R38"/>
  <sheetViews>
    <sheetView showGridLines="0" view="pageBreakPreview" zoomScale="60" zoomScaleNormal="70" workbookViewId="0">
      <pane xSplit="5" ySplit="5" topLeftCell="F6" activePane="bottomRight" state="frozen"/>
      <selection activeCell="C11" sqref="C11"/>
      <selection pane="topRight" activeCell="C11" sqref="C11"/>
      <selection pane="bottomLeft" activeCell="C11" sqref="C11"/>
      <selection pane="bottomRight" activeCell="H11" sqref="H11"/>
    </sheetView>
  </sheetViews>
  <sheetFormatPr defaultColWidth="9.140625" defaultRowHeight="18"/>
  <cols>
    <col min="1" max="1" width="8.7109375" style="5" customWidth="1"/>
    <col min="2" max="2" width="16.7109375" style="6" customWidth="1"/>
    <col min="3" max="3" width="36.7109375" style="5" customWidth="1"/>
    <col min="4" max="11" width="15.7109375" style="5" customWidth="1"/>
    <col min="12" max="16384" width="9.140625" style="5"/>
  </cols>
  <sheetData>
    <row r="1" spans="1:44" s="209" customFormat="1" ht="39.950000000000003" customHeight="1">
      <c r="A1" s="1490" t="s">
        <v>55</v>
      </c>
      <c r="B1" s="1491"/>
      <c r="C1" s="1491"/>
      <c r="D1" s="1491"/>
      <c r="E1" s="1491"/>
      <c r="F1" s="1491"/>
      <c r="G1" s="1491"/>
      <c r="H1" s="1491"/>
      <c r="I1" s="1491"/>
      <c r="J1" s="1491"/>
      <c r="K1" s="1491"/>
    </row>
    <row r="2" spans="1:44" ht="20.100000000000001" customHeight="1"/>
    <row r="3" spans="1:44" ht="20.100000000000001" customHeight="1">
      <c r="A3" s="1502" t="s">
        <v>13</v>
      </c>
      <c r="B3" s="1502" t="s">
        <v>3</v>
      </c>
      <c r="C3" s="1502" t="s">
        <v>15</v>
      </c>
      <c r="D3" s="1504" t="s">
        <v>14</v>
      </c>
      <c r="E3" s="1504" t="s">
        <v>32</v>
      </c>
      <c r="F3" s="1506" t="s">
        <v>268</v>
      </c>
      <c r="G3" s="1507"/>
      <c r="H3" s="1507"/>
      <c r="I3" s="1507"/>
      <c r="J3" s="1507"/>
      <c r="K3" s="1507"/>
    </row>
    <row r="4" spans="1:44" ht="39.950000000000003" customHeight="1">
      <c r="A4" s="1503"/>
      <c r="B4" s="1503"/>
      <c r="C4" s="1503"/>
      <c r="D4" s="1505"/>
      <c r="E4" s="1505"/>
      <c r="F4" s="256" t="s">
        <v>283</v>
      </c>
      <c r="G4" s="256" t="s">
        <v>284</v>
      </c>
      <c r="H4" s="256" t="s">
        <v>294</v>
      </c>
      <c r="I4" s="256" t="s">
        <v>273</v>
      </c>
      <c r="J4" s="256" t="s">
        <v>274</v>
      </c>
      <c r="K4" s="256" t="s">
        <v>293</v>
      </c>
    </row>
    <row r="5" spans="1:44" ht="20.100000000000001" customHeight="1">
      <c r="B5" s="13"/>
      <c r="C5" s="7"/>
      <c r="D5" s="7"/>
      <c r="E5" s="7"/>
      <c r="F5" s="36">
        <v>15000</v>
      </c>
      <c r="G5" s="36">
        <v>50000</v>
      </c>
      <c r="H5" s="36">
        <v>20000</v>
      </c>
      <c r="I5" s="36">
        <v>30000</v>
      </c>
      <c r="J5" s="36">
        <v>40000</v>
      </c>
      <c r="K5" s="36">
        <v>60000</v>
      </c>
    </row>
    <row r="6" spans="1:44" ht="30" customHeight="1">
      <c r="A6" s="3">
        <v>3</v>
      </c>
      <c r="B6" s="33" t="s">
        <v>163</v>
      </c>
      <c r="C6" s="1" t="s">
        <v>23</v>
      </c>
      <c r="D6" s="10">
        <v>7</v>
      </c>
      <c r="E6" s="25">
        <f>VLOOKUP(B6,MRP!$A:$B,2,0)</f>
        <v>325</v>
      </c>
      <c r="F6" s="29"/>
      <c r="G6" s="29">
        <f>+$E$6*$D$6</f>
        <v>2275</v>
      </c>
      <c r="H6" s="29">
        <f>+$E$6*$D$6</f>
        <v>2275</v>
      </c>
      <c r="I6" s="29">
        <f>+$E$6*$D$6</f>
        <v>2275</v>
      </c>
      <c r="J6" s="29">
        <f>+$E$6*$D$6</f>
        <v>2275</v>
      </c>
      <c r="K6" s="29">
        <f>+$E$6*$D$6</f>
        <v>2275</v>
      </c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</row>
    <row r="7" spans="1:44" ht="30" customHeight="1">
      <c r="A7" s="3">
        <v>4</v>
      </c>
      <c r="B7" s="31" t="s">
        <v>161</v>
      </c>
      <c r="C7" s="1" t="s">
        <v>16</v>
      </c>
      <c r="D7" s="2">
        <v>1</v>
      </c>
      <c r="E7" s="25">
        <f>VLOOKUP(B7,MRP!$A:$B,2,0)</f>
        <v>666</v>
      </c>
      <c r="F7" s="29"/>
      <c r="G7" s="29">
        <f>+$E$7*$D$7</f>
        <v>666</v>
      </c>
      <c r="H7" s="29">
        <f>+$E$7*$D$7</f>
        <v>666</v>
      </c>
      <c r="I7" s="29">
        <f>+$E$7*$D$7</f>
        <v>666</v>
      </c>
      <c r="J7" s="29">
        <f>+$E$7*$D$7</f>
        <v>666</v>
      </c>
      <c r="K7" s="29">
        <f>+$E$7*$D$7</f>
        <v>666</v>
      </c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</row>
    <row r="8" spans="1:44" ht="30" customHeight="1">
      <c r="A8" s="3">
        <v>5</v>
      </c>
      <c r="B8" s="31" t="s">
        <v>194</v>
      </c>
      <c r="C8" s="1" t="s">
        <v>18</v>
      </c>
      <c r="D8" s="2">
        <v>1</v>
      </c>
      <c r="E8" s="25">
        <f>VLOOKUP(B8,MRP!$A:$B,2,0)</f>
        <v>58</v>
      </c>
      <c r="F8" s="29"/>
      <c r="G8" s="29">
        <f>+$E$8*$D$8</f>
        <v>58</v>
      </c>
      <c r="H8" s="29">
        <f>+$E$8*$D$8</f>
        <v>58</v>
      </c>
      <c r="I8" s="29">
        <f>+$E$8*$D$8</f>
        <v>58</v>
      </c>
      <c r="J8" s="29">
        <f>+$E$8*$D$8</f>
        <v>58</v>
      </c>
      <c r="K8" s="29">
        <f>+$E$8*$D$8</f>
        <v>58</v>
      </c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</row>
    <row r="9" spans="1:44" ht="30" customHeight="1">
      <c r="A9" s="3">
        <v>6</v>
      </c>
      <c r="B9" s="31" t="s">
        <v>177</v>
      </c>
      <c r="C9" s="1" t="s">
        <v>12</v>
      </c>
      <c r="D9" s="2">
        <v>1</v>
      </c>
      <c r="E9" s="25">
        <f>VLOOKUP(B9,MRP!$A:$B,2,0)</f>
        <v>1466</v>
      </c>
      <c r="F9" s="29"/>
      <c r="G9" s="29"/>
      <c r="H9" s="29"/>
      <c r="I9" s="29">
        <f>+$E$9*$D$9</f>
        <v>1466</v>
      </c>
      <c r="J9" s="29"/>
      <c r="K9" s="29">
        <f>+$E$9*$D$9</f>
        <v>1466</v>
      </c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</row>
    <row r="10" spans="1:44" ht="30" customHeight="1">
      <c r="A10" s="3">
        <v>7</v>
      </c>
      <c r="B10" s="31" t="s">
        <v>190</v>
      </c>
      <c r="C10" s="1" t="s">
        <v>17</v>
      </c>
      <c r="D10" s="2">
        <v>1</v>
      </c>
      <c r="E10" s="25">
        <f>VLOOKUP(B10,MRP!$A:$B,2,0)</f>
        <v>3721</v>
      </c>
      <c r="F10" s="29"/>
      <c r="G10" s="29"/>
      <c r="H10" s="29"/>
      <c r="I10" s="29">
        <f>+$E$10*$D$10</f>
        <v>3721</v>
      </c>
      <c r="J10" s="29"/>
      <c r="K10" s="29">
        <f>+$E$10*$D$10</f>
        <v>3721</v>
      </c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</row>
    <row r="11" spans="1:44" s="160" customFormat="1" ht="30" customHeight="1">
      <c r="A11" s="154">
        <v>8</v>
      </c>
      <c r="B11" s="176" t="s">
        <v>168</v>
      </c>
      <c r="C11" s="156" t="s">
        <v>47</v>
      </c>
      <c r="D11" s="157">
        <v>14.9</v>
      </c>
      <c r="E11" s="25">
        <f>VLOOKUP(B11,MRP!$A:$B,2,0)</f>
        <v>301</v>
      </c>
      <c r="F11" s="158"/>
      <c r="G11" s="158"/>
      <c r="H11" s="158"/>
      <c r="I11" s="158"/>
      <c r="J11" s="158"/>
      <c r="K11" s="158"/>
      <c r="L11" s="159"/>
      <c r="M11" s="159"/>
      <c r="N11" s="159"/>
      <c r="O11" s="159"/>
      <c r="P11" s="159"/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</row>
    <row r="12" spans="1:44" s="160" customFormat="1" ht="30" customHeight="1">
      <c r="A12" s="154">
        <v>9</v>
      </c>
      <c r="B12" s="176" t="s">
        <v>169</v>
      </c>
      <c r="C12" s="156" t="s">
        <v>25</v>
      </c>
      <c r="D12" s="157">
        <v>2</v>
      </c>
      <c r="E12" s="25">
        <f>VLOOKUP(B12,MRP!$A:$B,2,0)</f>
        <v>172.5</v>
      </c>
      <c r="F12" s="158"/>
      <c r="G12" s="158"/>
      <c r="H12" s="158"/>
      <c r="I12" s="158"/>
      <c r="J12" s="158">
        <f>+$E$12*$D$12</f>
        <v>345</v>
      </c>
      <c r="K12" s="158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</row>
    <row r="13" spans="1:44" ht="30" customHeight="1">
      <c r="A13" s="3">
        <v>10</v>
      </c>
      <c r="B13" s="32" t="s">
        <v>173</v>
      </c>
      <c r="C13" s="1" t="s">
        <v>52</v>
      </c>
      <c r="D13" s="2">
        <v>4.0999999999999996</v>
      </c>
      <c r="E13" s="25">
        <f>VLOOKUP(B13,MRP!$A:$B,2,0)</f>
        <v>805</v>
      </c>
      <c r="F13" s="29"/>
      <c r="G13" s="29"/>
      <c r="H13" s="29"/>
      <c r="I13" s="29"/>
      <c r="J13" s="29">
        <f>+$E$13*$D$13</f>
        <v>3300.4999999999995</v>
      </c>
      <c r="K13" s="29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</row>
    <row r="14" spans="1:44" ht="30" customHeight="1">
      <c r="A14" s="3">
        <v>11</v>
      </c>
      <c r="B14" s="32" t="s">
        <v>209</v>
      </c>
      <c r="C14" s="1" t="s">
        <v>27</v>
      </c>
      <c r="D14" s="2">
        <v>2</v>
      </c>
      <c r="E14" s="25">
        <f>VLOOKUP(B14,MRP!$A:$B,2,0)</f>
        <v>46.5</v>
      </c>
      <c r="F14" s="29"/>
      <c r="G14" s="29"/>
      <c r="H14" s="29"/>
      <c r="I14" s="29"/>
      <c r="J14" s="29">
        <f>+$E$14*$D$14</f>
        <v>93</v>
      </c>
      <c r="K14" s="29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</row>
    <row r="15" spans="1:44" ht="30" customHeight="1">
      <c r="A15" s="3">
        <v>12</v>
      </c>
      <c r="B15" s="31" t="s">
        <v>170</v>
      </c>
      <c r="C15" s="1" t="s">
        <v>26</v>
      </c>
      <c r="D15" s="2">
        <v>3</v>
      </c>
      <c r="E15" s="25">
        <f>VLOOKUP(B15,MRP!$A:$B,2,0)</f>
        <v>35.5</v>
      </c>
      <c r="F15" s="29"/>
      <c r="G15" s="29">
        <f>+$E$15*$D$15</f>
        <v>106.5</v>
      </c>
      <c r="H15" s="29">
        <f>+$E$15*$D$15</f>
        <v>106.5</v>
      </c>
      <c r="I15" s="29">
        <f>+$E$15*$D$15</f>
        <v>106.5</v>
      </c>
      <c r="J15" s="29">
        <f>+$E$15*$D$15</f>
        <v>106.5</v>
      </c>
      <c r="K15" s="29">
        <f>+$E$15*$D$15</f>
        <v>106.5</v>
      </c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</row>
    <row r="16" spans="1:44" ht="30" customHeight="1">
      <c r="A16" s="3">
        <v>13</v>
      </c>
      <c r="B16" s="31" t="s">
        <v>184</v>
      </c>
      <c r="C16" s="1" t="s">
        <v>9</v>
      </c>
      <c r="D16" s="2">
        <v>1</v>
      </c>
      <c r="E16" s="25">
        <f>VLOOKUP(B16,MRP!$A:$B,2,0)</f>
        <v>2189</v>
      </c>
      <c r="F16" s="29"/>
      <c r="G16" s="29"/>
      <c r="H16" s="29">
        <f>+$E$16*$D$16</f>
        <v>2189</v>
      </c>
      <c r="I16" s="29"/>
      <c r="J16" s="29">
        <f>+$E$16*$D$16</f>
        <v>2189</v>
      </c>
      <c r="K16" s="29">
        <f>+$E$16*$D$16</f>
        <v>2189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</row>
    <row r="17" spans="1:44" ht="30" customHeight="1">
      <c r="C17" s="6"/>
      <c r="D17" s="4"/>
      <c r="E17" s="21"/>
      <c r="F17" s="15"/>
      <c r="G17" s="15"/>
      <c r="H17" s="15"/>
      <c r="I17" s="15"/>
      <c r="J17" s="15"/>
      <c r="K17" s="15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</row>
    <row r="18" spans="1:44" s="7" customFormat="1" ht="30" customHeight="1">
      <c r="A18" s="1413" t="s">
        <v>269</v>
      </c>
      <c r="B18" s="1492"/>
      <c r="C18" s="1493"/>
      <c r="D18" s="1500" t="s">
        <v>29</v>
      </c>
      <c r="E18" s="1501"/>
      <c r="F18" s="128">
        <f t="shared" ref="F18:K18" si="0">+SUM(F6:F16)</f>
        <v>0</v>
      </c>
      <c r="G18" s="128">
        <f t="shared" si="0"/>
        <v>3105.5</v>
      </c>
      <c r="H18" s="128">
        <f t="shared" si="0"/>
        <v>5294.5</v>
      </c>
      <c r="I18" s="128">
        <f t="shared" si="0"/>
        <v>8292.5</v>
      </c>
      <c r="J18" s="128">
        <f t="shared" si="0"/>
        <v>9033</v>
      </c>
      <c r="K18" s="128">
        <f t="shared" si="0"/>
        <v>10481.5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</row>
    <row r="19" spans="1:44" ht="30" customHeight="1">
      <c r="A19" s="1494"/>
      <c r="B19" s="1495"/>
      <c r="C19" s="1496"/>
      <c r="D19" s="1500" t="s">
        <v>28</v>
      </c>
      <c r="E19" s="1501"/>
      <c r="F19" s="128">
        <f>'PM &amp; GR Charge'!B70</f>
        <v>2100.4</v>
      </c>
      <c r="G19" s="128">
        <f>'PM &amp; GR Charge'!C70</f>
        <v>3982.5</v>
      </c>
      <c r="H19" s="128">
        <f>G19</f>
        <v>3982.5</v>
      </c>
      <c r="I19" s="128">
        <f>G19</f>
        <v>3982.5</v>
      </c>
      <c r="J19" s="128">
        <f>'PM &amp; GR Charge'!D70</f>
        <v>4566.5999999999995</v>
      </c>
      <c r="K19" s="128">
        <f>G19</f>
        <v>3982.5</v>
      </c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</row>
    <row r="20" spans="1:44" s="7" customFormat="1" ht="30" customHeight="1">
      <c r="A20" s="1497"/>
      <c r="B20" s="1498"/>
      <c r="C20" s="1499"/>
      <c r="D20" s="1500" t="s">
        <v>30</v>
      </c>
      <c r="E20" s="1501"/>
      <c r="F20" s="128">
        <f>F19+F18</f>
        <v>2100.4</v>
      </c>
      <c r="G20" s="128">
        <f>G19+G18</f>
        <v>7088</v>
      </c>
      <c r="H20" s="128">
        <f t="shared" ref="H20:K20" si="1">H19+H18</f>
        <v>9277</v>
      </c>
      <c r="I20" s="128">
        <f t="shared" si="1"/>
        <v>12275</v>
      </c>
      <c r="J20" s="128">
        <f t="shared" si="1"/>
        <v>13599.599999999999</v>
      </c>
      <c r="K20" s="128">
        <f t="shared" si="1"/>
        <v>14464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</row>
    <row r="21" spans="1:44"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</row>
    <row r="22" spans="1:44">
      <c r="F22" s="15"/>
      <c r="G22" s="15"/>
      <c r="H22" s="15"/>
      <c r="I22" s="15"/>
      <c r="J22" s="15"/>
      <c r="K22" s="15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</row>
    <row r="23" spans="1:44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</row>
    <row r="24" spans="1:44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</row>
    <row r="25" spans="1:44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</row>
    <row r="26" spans="1:44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</row>
    <row r="27" spans="1:44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</row>
    <row r="28" spans="1:44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</row>
    <row r="29" spans="1:44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</row>
    <row r="30" spans="1:44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</row>
    <row r="31" spans="1:44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</row>
    <row r="32" spans="1:44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</row>
    <row r="33" spans="6:44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</row>
    <row r="34" spans="6:44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</row>
    <row r="35" spans="6:44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</row>
    <row r="36" spans="6:44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</row>
    <row r="37" spans="6:44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</row>
    <row r="38" spans="6:44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</row>
  </sheetData>
  <customSheetViews>
    <customSheetView guid="{05AB3A1E-7DB6-4E1D-B4E2-F807EF8F0B08}" scale="70" fitToPage="1" showRuler="0">
      <pane xSplit="5" ySplit="4" topLeftCell="F5" activePane="bottomRight" state="frozen"/>
      <selection pane="bottomRight" activeCell="E6" sqref="E6"/>
      <pageMargins left="0.22" right="0.2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1">
    <mergeCell ref="A1:K1"/>
    <mergeCell ref="A18:C20"/>
    <mergeCell ref="D18:E18"/>
    <mergeCell ref="D19:E19"/>
    <mergeCell ref="D20:E20"/>
    <mergeCell ref="A3:A4"/>
    <mergeCell ref="B3:B4"/>
    <mergeCell ref="C3:C4"/>
    <mergeCell ref="D3:D4"/>
    <mergeCell ref="E3:E4"/>
    <mergeCell ref="F3:K3"/>
  </mergeCells>
  <phoneticPr fontId="0" type="noConversion"/>
  <printOptions horizontalCentered="1"/>
  <pageMargins left="0.22" right="0.2" top="1.35" bottom="1" header="0.5" footer="0.5"/>
  <pageSetup paperSize="9" scale="62" orientation="landscape" horizontalDpi="1200" r:id="rId2"/>
  <headerFooter alignWithMargins="0"/>
  <colBreaks count="1" manualBreakCount="1">
    <brk id="11" max="1048575" man="1"/>
  </colBreak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43"/>
  <sheetViews>
    <sheetView view="pageBreakPreview" topLeftCell="A7" zoomScale="85" zoomScaleSheetLayoutView="85" workbookViewId="0">
      <selection activeCell="D7" sqref="D7"/>
    </sheetView>
  </sheetViews>
  <sheetFormatPr defaultColWidth="9.140625" defaultRowHeight="15"/>
  <cols>
    <col min="1" max="1" width="2.7109375" style="251" customWidth="1"/>
    <col min="2" max="2" width="33.42578125" style="253" customWidth="1"/>
    <col min="3" max="3" width="13.42578125" style="253" customWidth="1"/>
    <col min="4" max="4" width="14.42578125" style="253" customWidth="1"/>
    <col min="5" max="7" width="9.28515625" style="254" customWidth="1"/>
    <col min="8" max="8" width="10" style="254" customWidth="1"/>
    <col min="9" max="10" width="10.28515625" style="254" customWidth="1"/>
    <col min="11" max="11" width="10" style="254" customWidth="1"/>
    <col min="12" max="13" width="10.28515625" style="254" customWidth="1"/>
    <col min="14" max="14" width="9.140625" style="251"/>
    <col min="15" max="15" width="9.5703125" style="251" bestFit="1" customWidth="1"/>
    <col min="16" max="16" width="9.140625" style="251"/>
    <col min="17" max="17" width="10.5703125" style="251" bestFit="1" customWidth="1"/>
    <col min="18" max="18" width="9.140625" style="251"/>
    <col min="19" max="19" width="9.5703125" style="251" bestFit="1" customWidth="1"/>
    <col min="20" max="22" width="9.140625" style="251"/>
    <col min="23" max="23" width="9.5703125" style="251" bestFit="1" customWidth="1"/>
    <col min="24" max="24" width="9.140625" style="251"/>
    <col min="25" max="25" width="9.5703125" style="251" bestFit="1" customWidth="1"/>
    <col min="26" max="16384" width="9.140625" style="251"/>
  </cols>
  <sheetData>
    <row r="1" spans="1:14" ht="30" customHeight="1">
      <c r="B1" s="1508" t="str">
        <f>N1</f>
        <v>A++</v>
      </c>
      <c r="C1" s="1508"/>
      <c r="D1" s="1508"/>
      <c r="E1" s="1508"/>
      <c r="F1" s="1508"/>
      <c r="G1" s="1508"/>
      <c r="H1" s="1508"/>
      <c r="I1" s="1508"/>
      <c r="J1" s="1508"/>
      <c r="K1" s="1508"/>
      <c r="L1" s="1508"/>
      <c r="M1" s="1508"/>
      <c r="N1" s="251" t="str">
        <f>'Dlr Category'!C4</f>
        <v>A++</v>
      </c>
    </row>
    <row r="2" spans="1:14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49"/>
      <c r="L2" s="249"/>
      <c r="M2" s="250"/>
    </row>
    <row r="3" spans="1:14" ht="54.95" customHeight="1">
      <c r="A3" s="1238"/>
      <c r="B3" s="252"/>
      <c r="M3" s="255"/>
    </row>
    <row r="4" spans="1:14" ht="21.75" customHeight="1">
      <c r="A4" s="1238"/>
      <c r="B4" s="453" t="s">
        <v>295</v>
      </c>
      <c r="C4" s="1464" t="s">
        <v>279</v>
      </c>
      <c r="D4" s="1464" t="s">
        <v>280</v>
      </c>
      <c r="E4" s="1464" t="s">
        <v>570</v>
      </c>
      <c r="F4" s="1464"/>
      <c r="G4" s="1464"/>
      <c r="H4" s="1464"/>
      <c r="I4" s="1464"/>
      <c r="J4" s="1464"/>
      <c r="K4" s="1464"/>
      <c r="L4" s="1464"/>
      <c r="M4" s="1465"/>
    </row>
    <row r="5" spans="1:14" ht="31.5" customHeight="1">
      <c r="A5" s="1238"/>
      <c r="B5" s="454" t="s">
        <v>282</v>
      </c>
      <c r="C5" s="1445"/>
      <c r="D5" s="1445"/>
      <c r="E5" s="455" t="s">
        <v>283</v>
      </c>
      <c r="F5" s="455" t="s">
        <v>284</v>
      </c>
      <c r="G5" s="455" t="s">
        <v>294</v>
      </c>
      <c r="H5" s="455" t="s">
        <v>273</v>
      </c>
      <c r="I5" s="455" t="s">
        <v>274</v>
      </c>
      <c r="J5" s="455" t="s">
        <v>293</v>
      </c>
      <c r="K5" s="455" t="s">
        <v>276</v>
      </c>
      <c r="L5" s="455" t="s">
        <v>285</v>
      </c>
      <c r="M5" s="456" t="s">
        <v>277</v>
      </c>
    </row>
    <row r="6" spans="1:14" ht="24" customHeight="1">
      <c r="A6" s="1238"/>
      <c r="B6" s="257" t="e">
        <f>VLOOKUP(C25,'Prado D'!$B$6:$C$16,2,0)</f>
        <v>#N/A</v>
      </c>
      <c r="C6" s="258" t="e">
        <f>VLOOKUP(C25,'Prado D'!$B$6:$D$16,3,0)</f>
        <v>#N/A</v>
      </c>
      <c r="D6" s="464" t="e">
        <f>VLOOKUP(C25,'Prado D'!$B$6:$E$16,4,0)</f>
        <v>#N/A</v>
      </c>
      <c r="E6" s="259"/>
      <c r="F6" s="259"/>
      <c r="G6" s="259"/>
      <c r="H6" s="259"/>
      <c r="I6" s="259"/>
      <c r="J6" s="259"/>
      <c r="K6" s="259"/>
      <c r="L6" s="259" t="s">
        <v>286</v>
      </c>
      <c r="M6" s="260"/>
    </row>
    <row r="7" spans="1:14" ht="24" customHeight="1">
      <c r="A7" s="1238"/>
      <c r="B7" s="257" t="str">
        <f>VLOOKUP(C26,'Prado D'!$B$6:$C$16,2,0)</f>
        <v>Engine Oil (1 Litre)</v>
      </c>
      <c r="C7" s="258">
        <f>VLOOKUP(C26,'Prado D'!$B$6:$D$16,3,0)</f>
        <v>7</v>
      </c>
      <c r="D7" s="464">
        <f>VLOOKUP(C26,'Prado D'!$B$6:$E$16,4,0)</f>
        <v>325</v>
      </c>
      <c r="E7" s="259"/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59" t="s">
        <v>286</v>
      </c>
      <c r="L7" s="259" t="s">
        <v>286</v>
      </c>
      <c r="M7" s="260" t="s">
        <v>286</v>
      </c>
    </row>
    <row r="8" spans="1:14" ht="24" customHeight="1">
      <c r="A8" s="1238"/>
      <c r="B8" s="257" t="e">
        <f>VLOOKUP(C27,'Prado D'!$B$6:$C$16,2,0)</f>
        <v>#N/A</v>
      </c>
      <c r="C8" s="258" t="e">
        <f>VLOOKUP(C27,'Prado D'!$B$6:$D$16,3,0)</f>
        <v>#N/A</v>
      </c>
      <c r="D8" s="464" t="e">
        <f>VLOOKUP(C27,'Prado D'!$B$6:$E$16,4,0)</f>
        <v>#N/A</v>
      </c>
      <c r="E8" s="259"/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59" t="s">
        <v>286</v>
      </c>
      <c r="L8" s="259" t="s">
        <v>286</v>
      </c>
      <c r="M8" s="260" t="s">
        <v>286</v>
      </c>
    </row>
    <row r="9" spans="1:14" ht="24" customHeight="1">
      <c r="A9" s="1238"/>
      <c r="B9" s="257" t="str">
        <f>VLOOKUP(C28,'Prado D'!$B$6:$C$16,2,0)</f>
        <v>Gasket Engine Oil Drain Plug</v>
      </c>
      <c r="C9" s="258">
        <f>VLOOKUP(C28,'Prado D'!$B$6:$D$16,3,0)</f>
        <v>1</v>
      </c>
      <c r="D9" s="464">
        <f>VLOOKUP(C28,'Prado D'!$B$6:$E$16,4,0)</f>
        <v>58</v>
      </c>
      <c r="E9" s="259"/>
      <c r="F9" s="259" t="s">
        <v>286</v>
      </c>
      <c r="G9" s="259" t="s">
        <v>286</v>
      </c>
      <c r="H9" s="259" t="s">
        <v>286</v>
      </c>
      <c r="I9" s="259" t="s">
        <v>286</v>
      </c>
      <c r="J9" s="259" t="s">
        <v>286</v>
      </c>
      <c r="K9" s="259" t="s">
        <v>286</v>
      </c>
      <c r="L9" s="259" t="s">
        <v>286</v>
      </c>
      <c r="M9" s="260" t="s">
        <v>286</v>
      </c>
    </row>
    <row r="10" spans="1:14" ht="24" customHeight="1">
      <c r="A10" s="1238"/>
      <c r="B10" s="257" t="str">
        <f>VLOOKUP(C29,'Prado D'!$B$6:$C$16,2,0)</f>
        <v>Air Cleaner Filter</v>
      </c>
      <c r="C10" s="258">
        <f>VLOOKUP(C29,'Prado D'!$B$6:$D$16,3,0)</f>
        <v>1</v>
      </c>
      <c r="D10" s="464">
        <f>VLOOKUP(C29,'Prado D'!$B$6:$E$16,4,0)</f>
        <v>1466</v>
      </c>
      <c r="E10" s="259"/>
      <c r="F10" s="259"/>
      <c r="G10" s="259"/>
      <c r="H10" s="259" t="s">
        <v>286</v>
      </c>
      <c r="I10" s="259"/>
      <c r="J10" s="259" t="s">
        <v>286</v>
      </c>
      <c r="K10" s="259" t="s">
        <v>286</v>
      </c>
      <c r="L10" s="259" t="s">
        <v>286</v>
      </c>
      <c r="M10" s="260"/>
    </row>
    <row r="11" spans="1:14" ht="24" customHeight="1">
      <c r="A11" s="1238"/>
      <c r="B11" s="257" t="str">
        <f>VLOOKUP(C30,'Prado D'!$B$6:$C$16,2,0)</f>
        <v>Air Conditioning Filter</v>
      </c>
      <c r="C11" s="258">
        <f>VLOOKUP(C30,'Prado D'!$B$6:$D$16,3,0)</f>
        <v>1</v>
      </c>
      <c r="D11" s="464">
        <f>VLOOKUP(C30,'Prado D'!$B$6:$E$16,4,0)</f>
        <v>3721</v>
      </c>
      <c r="E11" s="259"/>
      <c r="F11" s="259"/>
      <c r="G11" s="259"/>
      <c r="H11" s="259" t="s">
        <v>286</v>
      </c>
      <c r="I11" s="259"/>
      <c r="J11" s="259" t="s">
        <v>286</v>
      </c>
      <c r="K11" s="259" t="s">
        <v>286</v>
      </c>
      <c r="L11" s="259" t="s">
        <v>286</v>
      </c>
      <c r="M11" s="260"/>
    </row>
    <row r="12" spans="1:14" ht="24" customHeight="1">
      <c r="A12" s="1238"/>
      <c r="B12" s="257" t="str">
        <f>VLOOKUP(C31,'Prado D'!$B$6:$C$16,2,0)</f>
        <v>Super Long Life Coolant</v>
      </c>
      <c r="C12" s="258">
        <f>VLOOKUP(C31,'Prado D'!$B$6:$D$16,3,0)</f>
        <v>14.9</v>
      </c>
      <c r="D12" s="464">
        <f>VLOOKUP(C31,'Prado D'!$B$6:$E$16,4,0)</f>
        <v>301</v>
      </c>
      <c r="E12" s="259"/>
      <c r="F12" s="259"/>
      <c r="G12" s="259"/>
      <c r="H12" s="259"/>
      <c r="I12" s="259"/>
      <c r="J12" s="259"/>
      <c r="K12" s="259"/>
      <c r="L12" s="259"/>
      <c r="M12" s="260" t="s">
        <v>286</v>
      </c>
    </row>
    <row r="13" spans="1:14" ht="24" customHeight="1">
      <c r="A13" s="1238"/>
      <c r="B13" s="257" t="str">
        <f>VLOOKUP(C32,'Prado D'!$B$6:$C$16,2,0)</f>
        <v>Brake Fluid (250 ml)</v>
      </c>
      <c r="C13" s="258">
        <f>VLOOKUP(C32,'Prado D'!$B$6:$D$16,3,0)</f>
        <v>2</v>
      </c>
      <c r="D13" s="464">
        <f>VLOOKUP(C32,'Prado D'!$B$6:$E$16,4,0)</f>
        <v>172.5</v>
      </c>
      <c r="E13" s="259"/>
      <c r="F13" s="259"/>
      <c r="G13" s="259"/>
      <c r="H13" s="259"/>
      <c r="I13" s="259" t="s">
        <v>286</v>
      </c>
      <c r="J13" s="259"/>
      <c r="K13" s="259" t="s">
        <v>286</v>
      </c>
      <c r="L13" s="259"/>
      <c r="M13" s="260" t="s">
        <v>286</v>
      </c>
    </row>
    <row r="14" spans="1:14" ht="24" customHeight="1">
      <c r="A14" s="1238"/>
      <c r="B14" s="257" t="str">
        <f>VLOOKUP(C33,'Prado D'!$B$6:$C$16,2,0)</f>
        <v>Differential Gear Oil</v>
      </c>
      <c r="C14" s="258">
        <f>VLOOKUP(C33,'Prado D'!$B$6:$D$16,3,0)</f>
        <v>4.0999999999999996</v>
      </c>
      <c r="D14" s="464">
        <f>VLOOKUP(C33,'Prado D'!$B$6:$E$16,4,0)</f>
        <v>805</v>
      </c>
      <c r="E14" s="259"/>
      <c r="F14" s="259"/>
      <c r="G14" s="259"/>
      <c r="H14" s="259"/>
      <c r="I14" s="259" t="s">
        <v>286</v>
      </c>
      <c r="J14" s="259"/>
      <c r="K14" s="259" t="s">
        <v>286</v>
      </c>
      <c r="L14" s="259"/>
      <c r="M14" s="260" t="s">
        <v>286</v>
      </c>
    </row>
    <row r="15" spans="1:14" ht="24" customHeight="1">
      <c r="A15" s="1238"/>
      <c r="B15" s="257" t="str">
        <f>VLOOKUP(C34,'Prado D'!$B$6:$C$16,2,0)</f>
        <v>Filler &amp; Drain Plug Gasket</v>
      </c>
      <c r="C15" s="258">
        <f>VLOOKUP(C34,'Prado D'!$B$6:$D$16,3,0)</f>
        <v>2</v>
      </c>
      <c r="D15" s="464">
        <f>VLOOKUP(C34,'Prado D'!$B$6:$E$16,4,0)</f>
        <v>46.5</v>
      </c>
      <c r="E15" s="259"/>
      <c r="F15" s="259"/>
      <c r="G15" s="259"/>
      <c r="H15" s="259"/>
      <c r="I15" s="259" t="s">
        <v>286</v>
      </c>
      <c r="J15" s="259"/>
      <c r="K15" s="259" t="s">
        <v>286</v>
      </c>
      <c r="L15" s="259"/>
      <c r="M15" s="260" t="s">
        <v>286</v>
      </c>
    </row>
    <row r="16" spans="1:14" ht="24" customHeight="1">
      <c r="A16" s="1238"/>
      <c r="B16" s="257" t="str">
        <f>VLOOKUP(C35,'Prado D'!$B$6:$C$16,2,0)</f>
        <v>Windshield Washer Fluid (75 ml)</v>
      </c>
      <c r="C16" s="258">
        <f>VLOOKUP(C35,'Prado D'!$B$6:$D$16,3,0)</f>
        <v>3</v>
      </c>
      <c r="D16" s="464">
        <f>VLOOKUP(C35,'Prado D'!$B$6:$E$16,4,0)</f>
        <v>35.5</v>
      </c>
      <c r="E16" s="259"/>
      <c r="F16" s="259" t="s">
        <v>286</v>
      </c>
      <c r="G16" s="259" t="s">
        <v>286</v>
      </c>
      <c r="H16" s="259" t="s">
        <v>286</v>
      </c>
      <c r="I16" s="259" t="s">
        <v>286</v>
      </c>
      <c r="J16" s="259" t="s">
        <v>286</v>
      </c>
      <c r="K16" s="259" t="s">
        <v>286</v>
      </c>
      <c r="L16" s="259" t="s">
        <v>286</v>
      </c>
      <c r="M16" s="260" t="s">
        <v>286</v>
      </c>
    </row>
    <row r="17" spans="1:13" ht="24" customHeight="1">
      <c r="A17" s="1238"/>
      <c r="B17" s="257" t="str">
        <f>VLOOKUP(C36,'Prado D'!$B$6:$C$16,2,0)</f>
        <v>Fuel Filter</v>
      </c>
      <c r="C17" s="258">
        <f>VLOOKUP(C36,'Prado D'!$B$6:$D$16,3,0)</f>
        <v>1</v>
      </c>
      <c r="D17" s="464">
        <f>VLOOKUP(C36,'Prado D'!$B$6:$E$16,4,0)</f>
        <v>2189</v>
      </c>
      <c r="E17" s="259"/>
      <c r="F17" s="259"/>
      <c r="G17" s="259" t="s">
        <v>286</v>
      </c>
      <c r="H17" s="259"/>
      <c r="I17" s="259" t="s">
        <v>286</v>
      </c>
      <c r="J17" s="259" t="s">
        <v>286</v>
      </c>
      <c r="K17" s="259" t="s">
        <v>286</v>
      </c>
      <c r="L17" s="259"/>
      <c r="M17" s="260" t="s">
        <v>286</v>
      </c>
    </row>
    <row r="18" spans="1:13" ht="24" customHeight="1">
      <c r="A18" s="1238"/>
      <c r="B18" s="478"/>
      <c r="C18" s="1511" t="s">
        <v>290</v>
      </c>
      <c r="D18" s="1447"/>
      <c r="E18" s="457" t="e">
        <f>HLOOKUP(E5,'Prado D'!F4:F18,16,0)</f>
        <v>#REF!</v>
      </c>
      <c r="F18" s="457" t="e">
        <f>HLOOKUP(F5,'Prado D'!G4:G18,16,0)</f>
        <v>#REF!</v>
      </c>
      <c r="G18" s="457" t="e">
        <f>HLOOKUP(G5,'Prado D'!H4:H18,16,0)</f>
        <v>#REF!</v>
      </c>
      <c r="H18" s="457" t="e">
        <f>HLOOKUP(H5,'Prado D'!I4:I18,16,0)</f>
        <v>#REF!</v>
      </c>
      <c r="I18" s="457" t="e">
        <f>HLOOKUP(I5,'Prado D'!J4:J18,16,0)</f>
        <v>#REF!</v>
      </c>
      <c r="J18" s="457" t="e">
        <f>HLOOKUP(J5,'Prado D'!K4:K18,16,0)</f>
        <v>#REF!</v>
      </c>
      <c r="K18" s="457" t="e">
        <f>HLOOKUP(K5,'Prado D'!#REF!,16,0)</f>
        <v>#REF!</v>
      </c>
      <c r="L18" s="457" t="e">
        <f>HLOOKUP(L5,'Prado D'!#REF!,16,0)</f>
        <v>#REF!</v>
      </c>
      <c r="M18" s="458" t="e">
        <f>HLOOKUP(M5,'Prado D'!#REF!,16,0)</f>
        <v>#REF!</v>
      </c>
    </row>
    <row r="19" spans="1:13" ht="24" customHeight="1">
      <c r="A19" s="1238"/>
      <c r="B19" s="1509"/>
      <c r="C19" s="1511" t="s">
        <v>150</v>
      </c>
      <c r="D19" s="1447"/>
      <c r="E19" s="457" t="e">
        <f>HLOOKUP(E5,'Prado D'!F4:F19,17,0)</f>
        <v>#REF!</v>
      </c>
      <c r="F19" s="457" t="e">
        <f>HLOOKUP(F5,'Prado D'!G4:G19,17,0)</f>
        <v>#REF!</v>
      </c>
      <c r="G19" s="457" t="e">
        <f>HLOOKUP(G5,'Prado D'!H4:H19,17,0)</f>
        <v>#REF!</v>
      </c>
      <c r="H19" s="457" t="e">
        <f>HLOOKUP(H5,'Prado D'!I4:I19,17,0)</f>
        <v>#REF!</v>
      </c>
      <c r="I19" s="457" t="e">
        <f>HLOOKUP(I5,'Prado D'!J4:J19,17,0)</f>
        <v>#REF!</v>
      </c>
      <c r="J19" s="457" t="e">
        <f>HLOOKUP(J5,'Prado D'!K4:K19,17,0)</f>
        <v>#REF!</v>
      </c>
      <c r="K19" s="457" t="e">
        <f>HLOOKUP(K5,'Prado D'!#REF!,17,0)</f>
        <v>#REF!</v>
      </c>
      <c r="L19" s="457" t="e">
        <f>HLOOKUP(L5,'Prado D'!#REF!,17,0)</f>
        <v>#REF!</v>
      </c>
      <c r="M19" s="458" t="e">
        <f>HLOOKUP(M5,'Prado D'!#REF!,17,0)</f>
        <v>#REF!</v>
      </c>
    </row>
    <row r="20" spans="1:13" ht="24" customHeight="1">
      <c r="A20" s="1238"/>
      <c r="B20" s="1510"/>
      <c r="C20" s="1512" t="s">
        <v>30</v>
      </c>
      <c r="D20" s="1448"/>
      <c r="E20" s="451" t="e">
        <f t="shared" ref="E20:M20" si="0">E18+E19</f>
        <v>#REF!</v>
      </c>
      <c r="F20" s="451" t="e">
        <f t="shared" si="0"/>
        <v>#REF!</v>
      </c>
      <c r="G20" s="451" t="e">
        <f t="shared" si="0"/>
        <v>#REF!</v>
      </c>
      <c r="H20" s="451" t="e">
        <f t="shared" si="0"/>
        <v>#REF!</v>
      </c>
      <c r="I20" s="451" t="e">
        <f t="shared" si="0"/>
        <v>#REF!</v>
      </c>
      <c r="J20" s="451" t="e">
        <f t="shared" si="0"/>
        <v>#REF!</v>
      </c>
      <c r="K20" s="451" t="e">
        <f t="shared" si="0"/>
        <v>#REF!</v>
      </c>
      <c r="L20" s="451" t="e">
        <f t="shared" si="0"/>
        <v>#REF!</v>
      </c>
      <c r="M20" s="452" t="e">
        <f t="shared" si="0"/>
        <v>#REF!</v>
      </c>
    </row>
    <row r="21" spans="1:13" ht="15" customHeight="1">
      <c r="B21" s="269" t="str">
        <f>MRP!A162</f>
        <v>Price applicable from 1st Oct 2019 [All prices are inclusive of Tax]</v>
      </c>
      <c r="F21" s="251"/>
      <c r="G21" s="251"/>
      <c r="H21" s="251"/>
      <c r="I21" s="251"/>
      <c r="J21" s="251"/>
      <c r="K21" s="276"/>
      <c r="L21" s="276"/>
      <c r="M21" s="276"/>
    </row>
    <row r="22" spans="1:13">
      <c r="L22" s="1256" t="str">
        <f>B4</f>
        <v>Prado Diesel</v>
      </c>
      <c r="M22" s="1256"/>
    </row>
    <row r="23" spans="1:13">
      <c r="B23" s="267" t="e">
        <f>ROUND(B24,2)</f>
        <v>#REF!</v>
      </c>
    </row>
    <row r="24" spans="1:13">
      <c r="B24" s="267" t="e">
        <f>Z42/100000</f>
        <v>#REF!</v>
      </c>
    </row>
    <row r="25" spans="1:13">
      <c r="C25" s="268" t="s">
        <v>261</v>
      </c>
    </row>
    <row r="26" spans="1:13">
      <c r="B26" s="1380"/>
      <c r="C26" s="268" t="s">
        <v>163</v>
      </c>
    </row>
    <row r="27" spans="1:13">
      <c r="B27" s="1380"/>
      <c r="C27" s="268" t="s">
        <v>162</v>
      </c>
    </row>
    <row r="28" spans="1:13">
      <c r="B28" s="1380"/>
      <c r="C28" s="268" t="s">
        <v>194</v>
      </c>
    </row>
    <row r="29" spans="1:13">
      <c r="C29" s="268" t="s">
        <v>177</v>
      </c>
    </row>
    <row r="30" spans="1:13">
      <c r="C30" s="268" t="s">
        <v>190</v>
      </c>
    </row>
    <row r="31" spans="1:13">
      <c r="C31" s="268" t="s">
        <v>168</v>
      </c>
    </row>
    <row r="32" spans="1:13">
      <c r="C32" s="268" t="s">
        <v>169</v>
      </c>
    </row>
    <row r="33" spans="3:26">
      <c r="C33" s="268" t="s">
        <v>173</v>
      </c>
    </row>
    <row r="34" spans="3:26">
      <c r="C34" s="268" t="s">
        <v>209</v>
      </c>
    </row>
    <row r="35" spans="3:26">
      <c r="C35" s="268" t="s">
        <v>170</v>
      </c>
    </row>
    <row r="36" spans="3:26">
      <c r="C36" s="268" t="s">
        <v>184</v>
      </c>
    </row>
    <row r="39" spans="3:26">
      <c r="E39" s="254">
        <v>1</v>
      </c>
      <c r="F39" s="254">
        <v>5</v>
      </c>
      <c r="G39" s="254">
        <v>10</v>
      </c>
      <c r="H39" s="254">
        <v>15</v>
      </c>
      <c r="I39" s="254">
        <v>20</v>
      </c>
      <c r="J39" s="254">
        <v>25</v>
      </c>
      <c r="K39" s="254">
        <v>30</v>
      </c>
      <c r="L39" s="254">
        <v>35</v>
      </c>
      <c r="M39" s="254">
        <v>40</v>
      </c>
      <c r="N39" s="254">
        <v>45</v>
      </c>
      <c r="O39" s="254">
        <v>50</v>
      </c>
      <c r="P39" s="254">
        <v>55</v>
      </c>
      <c r="Q39" s="254">
        <v>60</v>
      </c>
      <c r="R39" s="254">
        <v>65</v>
      </c>
      <c r="S39" s="254">
        <v>70</v>
      </c>
      <c r="T39" s="254">
        <v>75</v>
      </c>
      <c r="U39" s="254">
        <v>80</v>
      </c>
      <c r="V39" s="254">
        <v>85</v>
      </c>
      <c r="W39" s="254">
        <v>90</v>
      </c>
      <c r="X39" s="254">
        <v>95</v>
      </c>
      <c r="Y39" s="254">
        <v>100</v>
      </c>
      <c r="Z39" s="486" t="s">
        <v>440</v>
      </c>
    </row>
    <row r="40" spans="3:26">
      <c r="C40" s="483" t="s">
        <v>436</v>
      </c>
      <c r="D40" s="483" t="s">
        <v>437</v>
      </c>
      <c r="G40" s="271" t="e">
        <f>F18</f>
        <v>#REF!</v>
      </c>
      <c r="I40" s="271" t="e">
        <f>$G$18</f>
        <v>#REF!</v>
      </c>
      <c r="K40" s="271" t="e">
        <f>H18</f>
        <v>#REF!</v>
      </c>
      <c r="M40" s="271" t="e">
        <f>$I$18</f>
        <v>#REF!</v>
      </c>
      <c r="O40" s="485" t="e">
        <f>$F$18</f>
        <v>#REF!</v>
      </c>
      <c r="Q40" s="485" t="e">
        <f>J18</f>
        <v>#REF!</v>
      </c>
      <c r="S40" s="485" t="e">
        <f>$F$18</f>
        <v>#REF!</v>
      </c>
      <c r="U40" s="271" t="e">
        <f>$I$18</f>
        <v>#REF!</v>
      </c>
      <c r="W40" s="485" t="e">
        <f>H18</f>
        <v>#REF!</v>
      </c>
      <c r="Y40" s="485" t="e">
        <f>$F$18</f>
        <v>#REF!</v>
      </c>
      <c r="Z40" s="251" t="e">
        <f>SUM(E40:Y40)</f>
        <v>#REF!</v>
      </c>
    </row>
    <row r="41" spans="3:26">
      <c r="D41" s="483" t="s">
        <v>28</v>
      </c>
      <c r="E41" s="484" t="s">
        <v>439</v>
      </c>
      <c r="F41" s="484" t="s">
        <v>439</v>
      </c>
      <c r="G41" s="484" t="s">
        <v>439</v>
      </c>
      <c r="H41" s="271" t="e">
        <f>$E$19</f>
        <v>#REF!</v>
      </c>
      <c r="I41" s="271" t="e">
        <f>G19</f>
        <v>#REF!</v>
      </c>
      <c r="J41" s="271" t="e">
        <f>$E$19</f>
        <v>#REF!</v>
      </c>
      <c r="K41" s="271" t="e">
        <f>H19</f>
        <v>#REF!</v>
      </c>
      <c r="L41" s="271" t="e">
        <f>$E$19</f>
        <v>#REF!</v>
      </c>
      <c r="M41" s="271" t="e">
        <f>$I$19</f>
        <v>#REF!</v>
      </c>
      <c r="N41" s="271" t="e">
        <f>$E$19</f>
        <v>#REF!</v>
      </c>
      <c r="O41" s="485" t="e">
        <f>$F$19</f>
        <v>#REF!</v>
      </c>
      <c r="P41" s="271" t="e">
        <f>$E$19</f>
        <v>#REF!</v>
      </c>
      <c r="Q41" s="485" t="e">
        <f>J19</f>
        <v>#REF!</v>
      </c>
      <c r="R41" s="271" t="e">
        <f>$E$19</f>
        <v>#REF!</v>
      </c>
      <c r="S41" s="485" t="e">
        <f>$F$19</f>
        <v>#REF!</v>
      </c>
      <c r="T41" s="271" t="e">
        <f>$E$19</f>
        <v>#REF!</v>
      </c>
      <c r="U41" s="271" t="e">
        <f>$I$19</f>
        <v>#REF!</v>
      </c>
      <c r="V41" s="271" t="e">
        <f>$E$19</f>
        <v>#REF!</v>
      </c>
      <c r="W41" s="485" t="e">
        <f>H19</f>
        <v>#REF!</v>
      </c>
      <c r="X41" s="271" t="e">
        <f>$E$19</f>
        <v>#REF!</v>
      </c>
      <c r="Y41" s="485" t="e">
        <f>$F$19</f>
        <v>#REF!</v>
      </c>
      <c r="Z41" s="251" t="e">
        <f>SUM(E41:Y41)</f>
        <v>#REF!</v>
      </c>
    </row>
    <row r="42" spans="3:26">
      <c r="D42" s="483" t="s">
        <v>438</v>
      </c>
      <c r="Z42" s="251" t="e">
        <f>SUM(Z40:Z41)</f>
        <v>#REF!</v>
      </c>
    </row>
    <row r="43" spans="3:26">
      <c r="C43" s="483"/>
    </row>
  </sheetData>
  <mergeCells count="11">
    <mergeCell ref="B26:B28"/>
    <mergeCell ref="L22:M22"/>
    <mergeCell ref="B1:M1"/>
    <mergeCell ref="A2:A20"/>
    <mergeCell ref="B19:B20"/>
    <mergeCell ref="C4:C5"/>
    <mergeCell ref="D4:D5"/>
    <mergeCell ref="E4:M4"/>
    <mergeCell ref="C18:D18"/>
    <mergeCell ref="C19:D19"/>
    <mergeCell ref="C20:D20"/>
  </mergeCells>
  <conditionalFormatting sqref="B1">
    <cfRule type="cellIs" dxfId="53" priority="4" operator="equal">
      <formula>$K$1</formula>
    </cfRule>
    <cfRule type="containsText" dxfId="52" priority="5" operator="containsText" text="A">
      <formula>NOT(ISERROR(SEARCH("A",B1)))</formula>
    </cfRule>
    <cfRule type="cellIs" dxfId="51" priority="6" operator="equal">
      <formula>$K$1</formula>
    </cfRule>
    <cfRule type="containsText" dxfId="50" priority="7" operator="containsText" text="A">
      <formula>NOT(ISERROR(SEARCH("A",B1)))</formula>
    </cfRule>
    <cfRule type="containsText" dxfId="49" priority="8" operator="containsText" text="A+">
      <formula>NOT(ISERROR(SEARCH("A+",B1)))</formula>
    </cfRule>
    <cfRule type="containsText" dxfId="48" priority="9" operator="containsText" text="A+">
      <formula>NOT(ISERROR(SEARCH("A+",B1)))</formula>
    </cfRule>
  </conditionalFormatting>
  <conditionalFormatting sqref="B1">
    <cfRule type="containsText" dxfId="47" priority="1" operator="containsText" text="A+">
      <formula>NOT(ISERROR(SEARCH("A+",B1)))</formula>
    </cfRule>
    <cfRule type="containsText" dxfId="46" priority="2" operator="containsText" text="A">
      <formula>NOT(ISERROR(SEARCH("A",B1)))</formula>
    </cfRule>
    <cfRule type="containsText" dxfId="45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6" orientation="landscape" r:id="rId1"/>
  <rowBreaks count="1" manualBreakCount="1">
    <brk id="21" max="1638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U40"/>
  <sheetViews>
    <sheetView zoomScale="75" zoomScaleNormal="75" workbookViewId="0">
      <pane xSplit="5" ySplit="5" topLeftCell="F15" activePane="bottomRight" state="frozen"/>
      <selection activeCell="C11" sqref="C11"/>
      <selection pane="topRight" activeCell="C11" sqref="C11"/>
      <selection pane="bottomLeft" activeCell="C11" sqref="C11"/>
      <selection pane="bottomRight" activeCell="D14" sqref="D14"/>
    </sheetView>
  </sheetViews>
  <sheetFormatPr defaultColWidth="9.140625" defaultRowHeight="18"/>
  <cols>
    <col min="1" max="1" width="8.7109375" style="5" customWidth="1"/>
    <col min="2" max="2" width="16.7109375" style="6" customWidth="1"/>
    <col min="3" max="3" width="36.7109375" style="5" customWidth="1"/>
    <col min="4" max="10" width="15.7109375" style="5" customWidth="1"/>
    <col min="11" max="16384" width="9.140625" style="5"/>
  </cols>
  <sheetData>
    <row r="1" spans="1:47" s="212" customFormat="1" ht="39.950000000000003" customHeight="1">
      <c r="A1" s="1352" t="s">
        <v>36</v>
      </c>
      <c r="B1" s="1352"/>
      <c r="C1" s="1352"/>
      <c r="D1" s="1352"/>
      <c r="E1" s="1352"/>
      <c r="F1" s="1352"/>
      <c r="G1" s="1352"/>
      <c r="H1" s="1352"/>
      <c r="I1" s="1352"/>
      <c r="J1" s="1352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55" t="s">
        <v>268</v>
      </c>
      <c r="G3" s="1409"/>
      <c r="H3" s="1409"/>
      <c r="I3" s="1409"/>
      <c r="J3" s="1409"/>
    </row>
    <row r="4" spans="1:47" ht="39.950000000000003" customHeight="1">
      <c r="A4" s="1351"/>
      <c r="B4" s="1351"/>
      <c r="C4" s="1351"/>
      <c r="D4" s="1363"/>
      <c r="E4" s="1363"/>
      <c r="F4" s="256" t="s">
        <v>284</v>
      </c>
      <c r="G4" s="256" t="s">
        <v>273</v>
      </c>
      <c r="H4" s="256" t="s">
        <v>274</v>
      </c>
      <c r="I4" s="256" t="s">
        <v>276</v>
      </c>
      <c r="J4" s="261" t="s">
        <v>277</v>
      </c>
    </row>
    <row r="5" spans="1:47" ht="20.100000000000001" customHeight="1">
      <c r="B5" s="13"/>
      <c r="C5" s="7"/>
      <c r="D5" s="7"/>
      <c r="E5" s="7"/>
      <c r="F5" s="36">
        <v>50000</v>
      </c>
      <c r="G5" s="36">
        <v>30000</v>
      </c>
      <c r="H5" s="36">
        <v>40000</v>
      </c>
      <c r="I5" s="36">
        <v>120000</v>
      </c>
      <c r="J5" s="36">
        <v>160000</v>
      </c>
    </row>
    <row r="6" spans="1:47" ht="30" customHeight="1">
      <c r="A6" s="3">
        <v>1</v>
      </c>
      <c r="B6" s="33" t="s">
        <v>163</v>
      </c>
      <c r="C6" s="1" t="s">
        <v>23</v>
      </c>
      <c r="D6" s="11">
        <v>5.2</v>
      </c>
      <c r="E6" s="25">
        <f>VLOOKUP(B6,MRP!$A:$B,2,0)</f>
        <v>325</v>
      </c>
      <c r="F6" s="16">
        <f>+$E$6*$D$6</f>
        <v>1690</v>
      </c>
      <c r="G6" s="16">
        <f>+$E$6*$D$6</f>
        <v>1690</v>
      </c>
      <c r="H6" s="16">
        <f>+$E$6*$D$6</f>
        <v>1690</v>
      </c>
      <c r="I6" s="16">
        <f>+$E$6*$D$6</f>
        <v>1690</v>
      </c>
      <c r="J6" s="16">
        <f>+$E$6*$D$6</f>
        <v>1690</v>
      </c>
    </row>
    <row r="7" spans="1:47" ht="30" customHeight="1">
      <c r="A7" s="3">
        <v>2</v>
      </c>
      <c r="B7" s="32" t="s">
        <v>202</v>
      </c>
      <c r="C7" s="1" t="s">
        <v>16</v>
      </c>
      <c r="D7" s="11">
        <v>1</v>
      </c>
      <c r="E7" s="25">
        <f>VLOOKUP(B7,MRP!$A:$B,2,0)</f>
        <v>843</v>
      </c>
      <c r="F7" s="136">
        <f>+$E$7*$D$7</f>
        <v>843</v>
      </c>
      <c r="G7" s="136">
        <f>+$E$7*$D$7</f>
        <v>843</v>
      </c>
      <c r="H7" s="136">
        <f>+$E$7*$D$7</f>
        <v>843</v>
      </c>
      <c r="I7" s="136">
        <f>+$E$7*$D$7</f>
        <v>843</v>
      </c>
      <c r="J7" s="136">
        <f>+$E$7*$D$7</f>
        <v>843</v>
      </c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32" t="s">
        <v>165</v>
      </c>
      <c r="C8" s="1" t="s">
        <v>18</v>
      </c>
      <c r="D8" s="11">
        <v>1</v>
      </c>
      <c r="E8" s="25">
        <f>VLOOKUP(B8,MRP!$A:$B,2,0)</f>
        <v>58</v>
      </c>
      <c r="F8" s="136">
        <f>+$E$8*$D$8</f>
        <v>58</v>
      </c>
      <c r="G8" s="136">
        <f>+$E$8*$D$8</f>
        <v>58</v>
      </c>
      <c r="H8" s="136">
        <f>+$E$8*$D$8</f>
        <v>58</v>
      </c>
      <c r="I8" s="136">
        <f>+$E$8*$D$8</f>
        <v>58</v>
      </c>
      <c r="J8" s="136">
        <f>+$E$8*$D$8</f>
        <v>58</v>
      </c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32" t="s">
        <v>205</v>
      </c>
      <c r="C9" s="1" t="s">
        <v>8</v>
      </c>
      <c r="D9" s="11">
        <v>6</v>
      </c>
      <c r="E9" s="25">
        <f>VLOOKUP(B9,MRP!$A:$B,2,0)</f>
        <v>406</v>
      </c>
      <c r="F9" s="136"/>
      <c r="G9" s="136"/>
      <c r="H9" s="136">
        <f>+$E$9*$D$9</f>
        <v>2436</v>
      </c>
      <c r="I9" s="136">
        <f>+$E$9*$D$9</f>
        <v>2436</v>
      </c>
      <c r="J9" s="136">
        <f>+$E$9*$D$9</f>
        <v>2436</v>
      </c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32" t="s">
        <v>182</v>
      </c>
      <c r="C10" s="1" t="s">
        <v>9</v>
      </c>
      <c r="D10" s="11">
        <v>1</v>
      </c>
      <c r="E10" s="25">
        <f>VLOOKUP(B10,MRP!$A:$B,2,0)</f>
        <v>2853.5</v>
      </c>
      <c r="F10" s="136"/>
      <c r="G10" s="136"/>
      <c r="H10" s="136">
        <f>+$E$10*$D$10</f>
        <v>2853.5</v>
      </c>
      <c r="I10" s="136">
        <f>+$E$10*$D$10</f>
        <v>2853.5</v>
      </c>
      <c r="J10" s="136">
        <f>+$E$10*$D$10</f>
        <v>2853.5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32" t="s">
        <v>178</v>
      </c>
      <c r="C11" s="1" t="s">
        <v>12</v>
      </c>
      <c r="D11" s="11">
        <v>1</v>
      </c>
      <c r="E11" s="25">
        <f>VLOOKUP(B11,MRP!$A:$B,2,0)</f>
        <v>1703</v>
      </c>
      <c r="F11" s="136"/>
      <c r="G11" s="136"/>
      <c r="H11" s="136">
        <f>+$E$11*$D$11</f>
        <v>1703</v>
      </c>
      <c r="I11" s="136">
        <f>+$E$11*$D$11</f>
        <v>1703</v>
      </c>
      <c r="J11" s="136">
        <f>+$E$11*$D$11</f>
        <v>1703</v>
      </c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s="160" customFormat="1" ht="30" customHeight="1">
      <c r="A12" s="154">
        <v>7</v>
      </c>
      <c r="B12" s="176" t="s">
        <v>168</v>
      </c>
      <c r="C12" s="156" t="s">
        <v>47</v>
      </c>
      <c r="D12" s="161">
        <v>9.8000000000000007</v>
      </c>
      <c r="E12" s="25">
        <f>VLOOKUP(B12,MRP!$A:$B,2,0)</f>
        <v>301</v>
      </c>
      <c r="F12" s="162"/>
      <c r="G12" s="162"/>
      <c r="H12" s="162"/>
      <c r="I12" s="162"/>
      <c r="J12" s="162">
        <f>+E12*D12</f>
        <v>2949.8</v>
      </c>
      <c r="K12" s="159"/>
      <c r="L12" s="159"/>
      <c r="M12" s="159"/>
      <c r="N12" s="159"/>
      <c r="O12" s="159"/>
      <c r="P12" s="159"/>
      <c r="Q12" s="159"/>
      <c r="R12" s="159"/>
      <c r="S12" s="159"/>
      <c r="T12" s="15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</row>
    <row r="13" spans="1:47" s="160" customFormat="1" ht="30" customHeight="1">
      <c r="A13" s="154">
        <v>8</v>
      </c>
      <c r="B13" s="176" t="s">
        <v>169</v>
      </c>
      <c r="C13" s="156" t="s">
        <v>25</v>
      </c>
      <c r="D13" s="161">
        <v>2</v>
      </c>
      <c r="E13" s="25">
        <f>VLOOKUP(B13,MRP!$A:$B,2,0)</f>
        <v>172.5</v>
      </c>
      <c r="F13" s="162"/>
      <c r="G13" s="162"/>
      <c r="H13" s="162">
        <f>+$E$13*$D$13</f>
        <v>345</v>
      </c>
      <c r="I13" s="162">
        <f>+$E$13*$D$13</f>
        <v>345</v>
      </c>
      <c r="J13" s="162">
        <f>+$E$13*$D$13</f>
        <v>345</v>
      </c>
      <c r="K13" s="159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</row>
    <row r="14" spans="1:47" ht="30" customHeight="1">
      <c r="A14" s="3">
        <v>9</v>
      </c>
      <c r="B14" s="32" t="s">
        <v>173</v>
      </c>
      <c r="C14" s="1" t="s">
        <v>2</v>
      </c>
      <c r="D14" s="11">
        <v>4.4000000000000004</v>
      </c>
      <c r="E14" s="25">
        <f>VLOOKUP(B14,MRP!$A:$B,2,0)</f>
        <v>805</v>
      </c>
      <c r="F14" s="136"/>
      <c r="G14" s="136"/>
      <c r="H14" s="136">
        <f>+$E$14*$D$14</f>
        <v>3542.0000000000005</v>
      </c>
      <c r="I14" s="136">
        <f>+$E$14*$D$14</f>
        <v>3542.0000000000005</v>
      </c>
      <c r="J14" s="136">
        <f>+$E$14*$D$14</f>
        <v>3542.0000000000005</v>
      </c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30" customHeight="1">
      <c r="A15" s="3">
        <v>10</v>
      </c>
      <c r="B15" s="32" t="s">
        <v>209</v>
      </c>
      <c r="C15" s="1" t="s">
        <v>27</v>
      </c>
      <c r="D15" s="11">
        <v>2</v>
      </c>
      <c r="E15" s="25">
        <f>VLOOKUP(B15,MRP!$A:$B,2,0)</f>
        <v>46.5</v>
      </c>
      <c r="F15" s="136"/>
      <c r="G15" s="136"/>
      <c r="H15" s="136">
        <f>+$E$15*$D$15</f>
        <v>93</v>
      </c>
      <c r="I15" s="136">
        <f>+$E$15*$D$15</f>
        <v>93</v>
      </c>
      <c r="J15" s="136">
        <f>+$E$15*$D$15</f>
        <v>93</v>
      </c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0" customHeight="1">
      <c r="A16" s="3">
        <v>11</v>
      </c>
      <c r="B16" s="32" t="s">
        <v>193</v>
      </c>
      <c r="C16" s="1" t="s">
        <v>17</v>
      </c>
      <c r="D16" s="11">
        <v>1</v>
      </c>
      <c r="E16" s="25">
        <f>VLOOKUP(B16,MRP!$A:$B,2,0)</f>
        <v>3721</v>
      </c>
      <c r="F16" s="136"/>
      <c r="G16" s="136">
        <f>+E16*D16</f>
        <v>3721</v>
      </c>
      <c r="H16" s="136"/>
      <c r="I16" s="136">
        <f>+E16*D16</f>
        <v>3721</v>
      </c>
      <c r="J16" s="136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ht="30" customHeight="1">
      <c r="A17" s="3">
        <v>12</v>
      </c>
      <c r="B17" s="32" t="s">
        <v>170</v>
      </c>
      <c r="C17" s="1" t="s">
        <v>26</v>
      </c>
      <c r="D17" s="11">
        <v>3</v>
      </c>
      <c r="E17" s="25">
        <f>VLOOKUP(B17,MRP!$A:$B,2,0)</f>
        <v>35.5</v>
      </c>
      <c r="F17" s="136">
        <f>+$E$17*$D$17</f>
        <v>106.5</v>
      </c>
      <c r="G17" s="136">
        <f>+$E$17*$D$17</f>
        <v>106.5</v>
      </c>
      <c r="H17" s="136">
        <f>+$E$17*$D$17</f>
        <v>106.5</v>
      </c>
      <c r="I17" s="136">
        <f>+$E$17*$D$17</f>
        <v>106.5</v>
      </c>
      <c r="J17" s="136">
        <f>+$E$17*$D$17</f>
        <v>106.5</v>
      </c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</row>
    <row r="18" spans="1:47" ht="30" customHeight="1">
      <c r="C18" s="6"/>
      <c r="D18" s="18"/>
      <c r="E18" s="42"/>
      <c r="F18" s="20"/>
      <c r="G18" s="20"/>
      <c r="H18" s="20"/>
      <c r="I18" s="20"/>
      <c r="J18" s="20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</row>
    <row r="19" spans="1:47" s="7" customFormat="1" ht="30" customHeight="1">
      <c r="A19" s="1413" t="s">
        <v>269</v>
      </c>
      <c r="B19" s="1414"/>
      <c r="C19" s="1415"/>
      <c r="D19" s="1353" t="s">
        <v>35</v>
      </c>
      <c r="E19" s="1353"/>
      <c r="F19" s="43">
        <f>+SUM(F6:F17)</f>
        <v>2697.5</v>
      </c>
      <c r="G19" s="43">
        <f>+SUM(G6:G17)</f>
        <v>6418.5</v>
      </c>
      <c r="H19" s="43">
        <f>+SUM(H6:H17)</f>
        <v>13670</v>
      </c>
      <c r="I19" s="43">
        <f>+SUM(I6:I17)</f>
        <v>17391</v>
      </c>
      <c r="J19" s="43">
        <f>+SUM(J6:J17)</f>
        <v>16619.8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 ht="30" customHeight="1">
      <c r="A20" s="1416"/>
      <c r="B20" s="1417"/>
      <c r="C20" s="1418"/>
      <c r="D20" s="1353" t="s">
        <v>48</v>
      </c>
      <c r="E20" s="1353"/>
      <c r="F20" s="43">
        <f>'PM &amp; GR Charge'!C70</f>
        <v>3982.5</v>
      </c>
      <c r="G20" s="43">
        <f>F20</f>
        <v>3982.5</v>
      </c>
      <c r="H20" s="43">
        <f>'PM &amp; GR Charge'!D70</f>
        <v>4566.5999999999995</v>
      </c>
      <c r="I20" s="43">
        <f>H20</f>
        <v>4566.5999999999995</v>
      </c>
      <c r="J20" s="43">
        <f>H20</f>
        <v>4566.5999999999995</v>
      </c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 s="7" customFormat="1" ht="30" customHeight="1">
      <c r="A21" s="1419"/>
      <c r="B21" s="1420"/>
      <c r="C21" s="1421"/>
      <c r="D21" s="1353" t="s">
        <v>30</v>
      </c>
      <c r="E21" s="1353"/>
      <c r="F21" s="43">
        <f>+F20+F19</f>
        <v>6680</v>
      </c>
      <c r="G21" s="43">
        <f>+G20+G19</f>
        <v>10401</v>
      </c>
      <c r="H21" s="43">
        <f>+H20+H19</f>
        <v>18236.599999999999</v>
      </c>
      <c r="I21" s="43">
        <f>+I20+I19</f>
        <v>21957.599999999999</v>
      </c>
      <c r="J21" s="43">
        <f>+J20+J19</f>
        <v>21186.399999999998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0"/>
      <c r="G24" s="20"/>
      <c r="H24" s="20"/>
      <c r="I24" s="20"/>
      <c r="J24" s="20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  <row r="40" spans="6:47"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</row>
  </sheetData>
  <customSheetViews>
    <customSheetView guid="{05AB3A1E-7DB6-4E1D-B4E2-F807EF8F0B08}" scale="75" fitToPage="1" showRuler="0">
      <pane xSplit="5" ySplit="4" topLeftCell="J5" activePane="bottomRight" state="frozen"/>
      <selection pane="bottomRight" activeCell="E2" sqref="E1:E65536"/>
      <pageMargins left="0" right="0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1">
    <mergeCell ref="A1:J1"/>
    <mergeCell ref="D19:E19"/>
    <mergeCell ref="D20:E20"/>
    <mergeCell ref="D21:E21"/>
    <mergeCell ref="A19:C21"/>
    <mergeCell ref="A3:A4"/>
    <mergeCell ref="B3:B4"/>
    <mergeCell ref="C3:C4"/>
    <mergeCell ref="D3:D4"/>
    <mergeCell ref="E3:E4"/>
    <mergeCell ref="F3:J3"/>
  </mergeCells>
  <phoneticPr fontId="0" type="noConversion"/>
  <printOptions horizontalCentered="1"/>
  <pageMargins left="0" right="0" top="1" bottom="1" header="0.5" footer="0.5"/>
  <pageSetup paperSize="9" scale="74" orientation="landscape" horizontalDpi="1200" r:id="rId2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41"/>
  <sheetViews>
    <sheetView view="pageBreakPreview" topLeftCell="A10" zoomScale="85" zoomScaleSheetLayoutView="85" workbookViewId="0">
      <selection activeCell="B10" sqref="B10"/>
    </sheetView>
  </sheetViews>
  <sheetFormatPr defaultColWidth="9.140625" defaultRowHeight="15"/>
  <cols>
    <col min="1" max="1" width="2.7109375" style="251" customWidth="1"/>
    <col min="2" max="2" width="32.140625" style="253" customWidth="1"/>
    <col min="3" max="3" width="13.42578125" style="253" customWidth="1"/>
    <col min="4" max="4" width="17.42578125" style="253" customWidth="1"/>
    <col min="5" max="9" width="16.7109375" style="254" customWidth="1"/>
    <col min="10" max="10" width="10.5703125" style="251" bestFit="1" customWidth="1"/>
    <col min="11" max="11" width="10" style="251" customWidth="1"/>
    <col min="12" max="12" width="10.5703125" style="251" bestFit="1" customWidth="1"/>
    <col min="13" max="13" width="10.85546875" style="251" bestFit="1" customWidth="1"/>
    <col min="14" max="15" width="10.5703125" style="251" bestFit="1" customWidth="1"/>
    <col min="16" max="16384" width="9.140625" style="251"/>
  </cols>
  <sheetData>
    <row r="1" spans="1:11" ht="30" customHeight="1">
      <c r="B1" s="1441" t="str">
        <f>K1</f>
        <v>A++</v>
      </c>
      <c r="C1" s="1441"/>
      <c r="D1" s="1441"/>
      <c r="E1" s="1441"/>
      <c r="F1" s="1441"/>
      <c r="G1" s="1441"/>
      <c r="H1" s="1441"/>
      <c r="I1" s="1441"/>
      <c r="J1" s="1441"/>
      <c r="K1" s="251" t="str">
        <f>'Dlr Category'!C4</f>
        <v>A++</v>
      </c>
    </row>
    <row r="2" spans="1:11" ht="39.950000000000003" customHeight="1">
      <c r="A2" s="1237"/>
      <c r="B2" s="247"/>
      <c r="C2" s="248"/>
      <c r="D2" s="248"/>
      <c r="E2" s="249"/>
      <c r="F2" s="249"/>
      <c r="G2" s="249"/>
      <c r="H2" s="249"/>
      <c r="I2" s="250"/>
    </row>
    <row r="3" spans="1:11" ht="54.95" customHeight="1">
      <c r="A3" s="1238"/>
      <c r="B3" s="252"/>
      <c r="I3" s="255"/>
    </row>
    <row r="4" spans="1:11" ht="21.75" customHeight="1">
      <c r="A4" s="1238"/>
      <c r="B4" s="453" t="s">
        <v>298</v>
      </c>
      <c r="C4" s="1464" t="s">
        <v>279</v>
      </c>
      <c r="D4" s="1464" t="s">
        <v>280</v>
      </c>
      <c r="E4" s="1464" t="s">
        <v>292</v>
      </c>
      <c r="F4" s="1464"/>
      <c r="G4" s="1464"/>
      <c r="H4" s="1464"/>
      <c r="I4" s="1465"/>
    </row>
    <row r="5" spans="1:11" ht="31.5" customHeight="1">
      <c r="A5" s="1238"/>
      <c r="B5" s="454" t="s">
        <v>282</v>
      </c>
      <c r="C5" s="1445"/>
      <c r="D5" s="1445"/>
      <c r="E5" s="455" t="s">
        <v>284</v>
      </c>
      <c r="F5" s="455" t="s">
        <v>273</v>
      </c>
      <c r="G5" s="455" t="s">
        <v>274</v>
      </c>
      <c r="H5" s="455" t="s">
        <v>276</v>
      </c>
      <c r="I5" s="456" t="s">
        <v>277</v>
      </c>
    </row>
    <row r="6" spans="1:11" ht="27.75" customHeight="1">
      <c r="A6" s="1238"/>
      <c r="B6" s="437" t="str">
        <f>VLOOKUP(C25,'Prado P'!B6:E17,2,0)</f>
        <v>Engine Oil (1 Litre)</v>
      </c>
      <c r="C6" s="258">
        <f>VLOOKUP(C25,'Prado P'!$B$6:$D$17,3,0)</f>
        <v>5.2</v>
      </c>
      <c r="D6" s="464">
        <f>VLOOKUP(C25,'Prado P'!$B$6:$E$17,4,0)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60" t="s">
        <v>286</v>
      </c>
    </row>
    <row r="7" spans="1:11" ht="27.75" customHeight="1">
      <c r="A7" s="1238"/>
      <c r="B7" s="437" t="str">
        <f>VLOOKUP(C26,'Prado P'!B7:E18,2,0)</f>
        <v>Engine Oil Filter</v>
      </c>
      <c r="C7" s="258">
        <f>VLOOKUP(C26,'Prado P'!$B$6:$D$17,3,0)</f>
        <v>1</v>
      </c>
      <c r="D7" s="464">
        <f>VLOOKUP(C26,'Prado P'!$B$6:$E$17,4,0)</f>
        <v>843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60" t="s">
        <v>286</v>
      </c>
    </row>
    <row r="8" spans="1:11" ht="27.75" customHeight="1">
      <c r="A8" s="1238"/>
      <c r="B8" s="437" t="str">
        <f>VLOOKUP(C27,'Prado P'!B8:E19,2,0)</f>
        <v>Gasket Engine Oil Drain Plug</v>
      </c>
      <c r="C8" s="258">
        <f>VLOOKUP(C27,'Prado P'!$B$6:$D$17,3,0)</f>
        <v>1</v>
      </c>
      <c r="D8" s="464">
        <f>VLOOKUP(C27,'Prado P'!$B$6:$E$17,4,0)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60" t="s">
        <v>286</v>
      </c>
    </row>
    <row r="9" spans="1:11" ht="27.75" customHeight="1">
      <c r="A9" s="1238"/>
      <c r="B9" s="437" t="str">
        <f>VLOOKUP(C28,'Prado P'!B9:E20,2,0)</f>
        <v>Spark Plug</v>
      </c>
      <c r="C9" s="258">
        <f>VLOOKUP(C28,'Prado P'!$B$6:$D$17,3,0)</f>
        <v>6</v>
      </c>
      <c r="D9" s="464">
        <f>VLOOKUP(C28,'Prado P'!$B$6:$E$17,4,0)</f>
        <v>406</v>
      </c>
      <c r="E9" s="259"/>
      <c r="F9" s="259"/>
      <c r="G9" s="259" t="s">
        <v>286</v>
      </c>
      <c r="H9" s="259" t="s">
        <v>286</v>
      </c>
      <c r="I9" s="260" t="s">
        <v>286</v>
      </c>
    </row>
    <row r="10" spans="1:11" ht="27.75" customHeight="1">
      <c r="A10" s="1238"/>
      <c r="B10" s="437" t="str">
        <f>VLOOKUP(C29,'Prado P'!B10:E21,2,0)</f>
        <v>Fuel Filter</v>
      </c>
      <c r="C10" s="258">
        <f>VLOOKUP(C29,'Prado P'!$B$6:$D$17,3,0)</f>
        <v>1</v>
      </c>
      <c r="D10" s="464">
        <f>VLOOKUP(C29,'Prado P'!$B$6:$E$17,4,0)</f>
        <v>2853.5</v>
      </c>
      <c r="E10" s="259"/>
      <c r="F10" s="259"/>
      <c r="G10" s="259" t="s">
        <v>286</v>
      </c>
      <c r="H10" s="259" t="s">
        <v>286</v>
      </c>
      <c r="I10" s="260" t="s">
        <v>286</v>
      </c>
    </row>
    <row r="11" spans="1:11" ht="27.75" customHeight="1">
      <c r="A11" s="1238"/>
      <c r="B11" s="437" t="str">
        <f>VLOOKUP(C30,'Prado P'!B11:E22,2,0)</f>
        <v>Air Cleaner Filter</v>
      </c>
      <c r="C11" s="258">
        <f>VLOOKUP(C30,'Prado P'!$B$6:$D$17,3,0)</f>
        <v>1</v>
      </c>
      <c r="D11" s="464">
        <f>VLOOKUP(C30,'Prado P'!$B$6:$E$17,4,0)</f>
        <v>1703</v>
      </c>
      <c r="E11" s="259"/>
      <c r="F11" s="259"/>
      <c r="G11" s="259" t="s">
        <v>286</v>
      </c>
      <c r="H11" s="259" t="s">
        <v>286</v>
      </c>
      <c r="I11" s="260" t="s">
        <v>286</v>
      </c>
    </row>
    <row r="12" spans="1:11" ht="27.75" customHeight="1">
      <c r="A12" s="1238"/>
      <c r="B12" s="437" t="str">
        <f>VLOOKUP(C31,'Prado P'!B12:E23,2,0)</f>
        <v>Super Long Life Coolant</v>
      </c>
      <c r="C12" s="258">
        <f>VLOOKUP(C31,'Prado P'!$B$6:$D$17,3,0)</f>
        <v>9.8000000000000007</v>
      </c>
      <c r="D12" s="464">
        <f>VLOOKUP(C31,'Prado P'!$B$6:$E$17,4,0)</f>
        <v>301</v>
      </c>
      <c r="E12" s="259"/>
      <c r="F12" s="259"/>
      <c r="G12" s="259"/>
      <c r="H12" s="259"/>
      <c r="I12" s="260" t="s">
        <v>286</v>
      </c>
    </row>
    <row r="13" spans="1:11" ht="27.75" customHeight="1">
      <c r="A13" s="1238"/>
      <c r="B13" s="437" t="str">
        <f>VLOOKUP(C32,'Prado P'!B13:E24,2,0)</f>
        <v>Brake Fluid (250 ml)</v>
      </c>
      <c r="C13" s="258">
        <f>VLOOKUP(C32,'Prado P'!$B$6:$D$17,3,0)</f>
        <v>2</v>
      </c>
      <c r="D13" s="464">
        <f>VLOOKUP(C32,'Prado P'!$B$6:$E$17,4,0)</f>
        <v>172.5</v>
      </c>
      <c r="E13" s="259"/>
      <c r="F13" s="259"/>
      <c r="G13" s="259" t="s">
        <v>286</v>
      </c>
      <c r="H13" s="259" t="s">
        <v>286</v>
      </c>
      <c r="I13" s="260" t="s">
        <v>286</v>
      </c>
    </row>
    <row r="14" spans="1:11" ht="27.75" customHeight="1">
      <c r="A14" s="1238"/>
      <c r="B14" s="437" t="str">
        <f>VLOOKUP(C33,'Prado P'!B14:E25,2,0)</f>
        <v>Differential Oil</v>
      </c>
      <c r="C14" s="258">
        <f>VLOOKUP(C33,'Prado P'!$B$6:$D$17,3,0)</f>
        <v>4.4000000000000004</v>
      </c>
      <c r="D14" s="464">
        <f>VLOOKUP(C33,'Prado P'!$B$6:$E$17,4,0)</f>
        <v>805</v>
      </c>
      <c r="E14" s="259"/>
      <c r="F14" s="259"/>
      <c r="G14" s="259" t="s">
        <v>286</v>
      </c>
      <c r="H14" s="259" t="s">
        <v>286</v>
      </c>
      <c r="I14" s="260" t="s">
        <v>286</v>
      </c>
    </row>
    <row r="15" spans="1:11" ht="27.75" customHeight="1">
      <c r="A15" s="1238"/>
      <c r="B15" s="437" t="str">
        <f>VLOOKUP(C34,'Prado P'!B15:E26,2,0)</f>
        <v>Filler &amp; Drain Plug Gasket</v>
      </c>
      <c r="C15" s="258">
        <f>VLOOKUP(C34,'Prado P'!$B$6:$D$17,3,0)</f>
        <v>2</v>
      </c>
      <c r="D15" s="464">
        <f>VLOOKUP(C34,'Prado P'!$B$6:$E$17,4,0)</f>
        <v>46.5</v>
      </c>
      <c r="E15" s="259"/>
      <c r="F15" s="259"/>
      <c r="G15" s="259" t="s">
        <v>286</v>
      </c>
      <c r="H15" s="259" t="s">
        <v>286</v>
      </c>
      <c r="I15" s="260" t="s">
        <v>286</v>
      </c>
    </row>
    <row r="16" spans="1:11" ht="27.75" customHeight="1">
      <c r="A16" s="1238"/>
      <c r="B16" s="437" t="str">
        <f>VLOOKUP(C35,'Prado P'!B16:E27,2,0)</f>
        <v>Air Conditioning Filter</v>
      </c>
      <c r="C16" s="258">
        <f>VLOOKUP(C35,'Prado P'!$B$6:$D$17,3,0)</f>
        <v>1</v>
      </c>
      <c r="D16" s="464">
        <f>VLOOKUP(C35,'Prado P'!$B$6:$E$17,4,0)</f>
        <v>3721</v>
      </c>
      <c r="E16" s="259"/>
      <c r="F16" s="259" t="s">
        <v>286</v>
      </c>
      <c r="G16" s="259"/>
      <c r="H16" s="259" t="s">
        <v>286</v>
      </c>
      <c r="I16" s="260"/>
    </row>
    <row r="17" spans="1:9" ht="27.75" customHeight="1">
      <c r="A17" s="1238"/>
      <c r="B17" s="437" t="str">
        <f>VLOOKUP(C36,'Prado P'!B17:E28,2,0)</f>
        <v>Windshield Washer Fluid (75 ml)</v>
      </c>
      <c r="C17" s="258">
        <f>VLOOKUP(C36,'Prado P'!$B$6:$D$17,3,0)</f>
        <v>3</v>
      </c>
      <c r="D17" s="464">
        <f>VLOOKUP(C36,'Prado P'!$B$6:$E$17,4,0)</f>
        <v>35.5</v>
      </c>
      <c r="E17" s="259" t="s">
        <v>286</v>
      </c>
      <c r="F17" s="259" t="s">
        <v>286</v>
      </c>
      <c r="G17" s="259" t="s">
        <v>286</v>
      </c>
      <c r="H17" s="259" t="s">
        <v>286</v>
      </c>
      <c r="I17" s="260" t="s">
        <v>286</v>
      </c>
    </row>
    <row r="18" spans="1:9" ht="27.75" customHeight="1">
      <c r="A18" s="1238"/>
      <c r="B18" s="487"/>
      <c r="C18" s="1511" t="s">
        <v>290</v>
      </c>
      <c r="D18" s="1447"/>
      <c r="E18" s="457">
        <f>HLOOKUP(E5,'Prado P'!F4:F19,16,0)</f>
        <v>2697.5</v>
      </c>
      <c r="F18" s="457">
        <f>HLOOKUP(F5,'Prado P'!G4:G19,16,0)</f>
        <v>6418.5</v>
      </c>
      <c r="G18" s="457">
        <f>HLOOKUP(G5,'Prado P'!H4:H19,16,0)</f>
        <v>13670</v>
      </c>
      <c r="H18" s="457">
        <f>HLOOKUP(H5,'Prado P'!I4:I19,16,0)</f>
        <v>17391</v>
      </c>
      <c r="I18" s="458">
        <f>HLOOKUP(I5,'Prado P'!J4:J19,16,0)</f>
        <v>16619.8</v>
      </c>
    </row>
    <row r="19" spans="1:9" ht="27.75" customHeight="1">
      <c r="A19" s="1238"/>
      <c r="B19" s="1513"/>
      <c r="C19" s="1511" t="s">
        <v>150</v>
      </c>
      <c r="D19" s="1447"/>
      <c r="E19" s="457">
        <f>HLOOKUP(E5,'Prado P'!F4:F20,17,0)</f>
        <v>3982.5</v>
      </c>
      <c r="F19" s="457">
        <f>HLOOKUP(F5,'Prado P'!G4:G20,17,0)</f>
        <v>3982.5</v>
      </c>
      <c r="G19" s="457">
        <f>HLOOKUP(G5,'Prado P'!H4:H20,17,0)</f>
        <v>4566.5999999999995</v>
      </c>
      <c r="H19" s="457">
        <f>HLOOKUP(H5,'Prado P'!I4:I20,17,0)</f>
        <v>4566.5999999999995</v>
      </c>
      <c r="I19" s="458">
        <f>HLOOKUP(I5,'Prado P'!J4:J20,17,0)</f>
        <v>4566.5999999999995</v>
      </c>
    </row>
    <row r="20" spans="1:9" ht="27.75" customHeight="1">
      <c r="A20" s="1238"/>
      <c r="B20" s="1514"/>
      <c r="C20" s="1512" t="s">
        <v>30</v>
      </c>
      <c r="D20" s="1448"/>
      <c r="E20" s="451">
        <f>E18+E19</f>
        <v>6680</v>
      </c>
      <c r="F20" s="451">
        <f>F18+F19</f>
        <v>10401</v>
      </c>
      <c r="G20" s="451">
        <f>G18+G19</f>
        <v>18236.599999999999</v>
      </c>
      <c r="H20" s="451">
        <f>H18+H19</f>
        <v>21957.599999999999</v>
      </c>
      <c r="I20" s="452">
        <f>I18+I19</f>
        <v>21186.399999999998</v>
      </c>
    </row>
    <row r="21" spans="1:9" ht="15" customHeight="1">
      <c r="B21" s="269" t="str">
        <f>MRP!A162</f>
        <v>Price applicable from 1st Oct 2019 [All prices are inclusive of Tax]</v>
      </c>
      <c r="F21" s="251"/>
      <c r="G21" s="1442" t="s">
        <v>291</v>
      </c>
      <c r="H21" s="1442"/>
      <c r="I21" s="1442"/>
    </row>
    <row r="22" spans="1:9">
      <c r="H22" s="1256" t="str">
        <f>B4</f>
        <v>Prado Petrol</v>
      </c>
      <c r="I22" s="1256"/>
    </row>
    <row r="23" spans="1:9">
      <c r="B23" s="267">
        <f>ROUND(B24,2)</f>
        <v>0.93</v>
      </c>
    </row>
    <row r="24" spans="1:9">
      <c r="B24" s="267">
        <f>P41/100000</f>
        <v>0.93111199999999994</v>
      </c>
    </row>
    <row r="25" spans="1:9">
      <c r="C25" s="268" t="s">
        <v>163</v>
      </c>
    </row>
    <row r="26" spans="1:9">
      <c r="B26" s="1380"/>
      <c r="C26" s="268" t="s">
        <v>202</v>
      </c>
    </row>
    <row r="27" spans="1:9">
      <c r="B27" s="1380"/>
      <c r="C27" s="268" t="s">
        <v>165</v>
      </c>
    </row>
    <row r="28" spans="1:9">
      <c r="B28" s="1380"/>
      <c r="C28" s="268" t="s">
        <v>205</v>
      </c>
    </row>
    <row r="29" spans="1:9">
      <c r="C29" s="268" t="s">
        <v>182</v>
      </c>
    </row>
    <row r="30" spans="1:9">
      <c r="C30" s="268" t="s">
        <v>178</v>
      </c>
    </row>
    <row r="31" spans="1:9">
      <c r="C31" s="268" t="s">
        <v>168</v>
      </c>
    </row>
    <row r="32" spans="1:9">
      <c r="C32" s="268" t="s">
        <v>169</v>
      </c>
    </row>
    <row r="33" spans="3:26">
      <c r="C33" s="268" t="s">
        <v>173</v>
      </c>
    </row>
    <row r="34" spans="3:26">
      <c r="C34" s="268" t="s">
        <v>209</v>
      </c>
    </row>
    <row r="35" spans="3:26">
      <c r="C35" s="268" t="s">
        <v>193</v>
      </c>
    </row>
    <row r="36" spans="3:26">
      <c r="C36" s="268" t="s">
        <v>170</v>
      </c>
    </row>
    <row r="38" spans="3:26">
      <c r="E38" s="254">
        <v>1</v>
      </c>
      <c r="F38" s="254">
        <v>10</v>
      </c>
      <c r="G38" s="254">
        <v>20</v>
      </c>
      <c r="H38" s="254">
        <v>30</v>
      </c>
      <c r="I38" s="254">
        <v>40</v>
      </c>
      <c r="J38" s="254">
        <v>50</v>
      </c>
      <c r="K38" s="254">
        <v>60</v>
      </c>
      <c r="L38" s="254">
        <v>70</v>
      </c>
      <c r="M38" s="254">
        <v>80</v>
      </c>
      <c r="N38" s="254">
        <v>90</v>
      </c>
      <c r="O38" s="254">
        <v>100</v>
      </c>
      <c r="P38" s="254"/>
      <c r="Q38" s="254"/>
      <c r="R38" s="254"/>
      <c r="S38" s="254"/>
      <c r="T38" s="254"/>
      <c r="U38" s="254"/>
      <c r="V38" s="254"/>
      <c r="W38" s="254"/>
      <c r="X38" s="254"/>
      <c r="Y38" s="254"/>
      <c r="Z38" s="486"/>
    </row>
    <row r="39" spans="3:26">
      <c r="C39" s="488" t="s">
        <v>443</v>
      </c>
      <c r="D39" s="483" t="s">
        <v>437</v>
      </c>
      <c r="F39" s="271">
        <f>E18</f>
        <v>2697.5</v>
      </c>
      <c r="G39" s="271">
        <f>E18</f>
        <v>2697.5</v>
      </c>
      <c r="H39" s="271">
        <f>$F$18</f>
        <v>6418.5</v>
      </c>
      <c r="I39" s="271">
        <f>$G$18</f>
        <v>13670</v>
      </c>
      <c r="J39" s="271">
        <f>$E$18</f>
        <v>2697.5</v>
      </c>
      <c r="K39" s="271">
        <f>$F$18</f>
        <v>6418.5</v>
      </c>
      <c r="L39" s="271">
        <f>$E$18</f>
        <v>2697.5</v>
      </c>
      <c r="M39" s="271">
        <f>$G$18</f>
        <v>13670</v>
      </c>
      <c r="N39" s="271">
        <f>$F$18</f>
        <v>6418.5</v>
      </c>
      <c r="O39" s="271">
        <f>$E$18</f>
        <v>2697.5</v>
      </c>
      <c r="P39" s="251">
        <f>SUM(E39:O39)</f>
        <v>60083</v>
      </c>
      <c r="Q39" s="485"/>
      <c r="S39" s="485"/>
      <c r="U39" s="271"/>
      <c r="W39" s="485"/>
      <c r="Y39" s="485"/>
    </row>
    <row r="40" spans="3:26">
      <c r="D40" s="483" t="s">
        <v>28</v>
      </c>
      <c r="E40" s="484" t="s">
        <v>439</v>
      </c>
      <c r="F40" s="484" t="s">
        <v>439</v>
      </c>
      <c r="G40" s="484" t="s">
        <v>439</v>
      </c>
      <c r="H40" s="271">
        <f>$F$19</f>
        <v>3982.5</v>
      </c>
      <c r="I40" s="271">
        <f>$G$19</f>
        <v>4566.5999999999995</v>
      </c>
      <c r="J40" s="271">
        <f>$E$19</f>
        <v>3982.5</v>
      </c>
      <c r="K40" s="271">
        <f>$F$19</f>
        <v>3982.5</v>
      </c>
      <c r="L40" s="271">
        <f>$E$19</f>
        <v>3982.5</v>
      </c>
      <c r="M40" s="271">
        <f>$G$19</f>
        <v>4566.5999999999995</v>
      </c>
      <c r="N40" s="271">
        <f>$F$19</f>
        <v>3982.5</v>
      </c>
      <c r="O40" s="271">
        <f>$E$19</f>
        <v>3982.5</v>
      </c>
      <c r="P40" s="251">
        <f>SUM(E40:O40)</f>
        <v>33028.199999999997</v>
      </c>
      <c r="Q40" s="485"/>
      <c r="R40" s="271"/>
      <c r="S40" s="485"/>
      <c r="T40" s="271"/>
      <c r="U40" s="271"/>
      <c r="V40" s="271"/>
      <c r="W40" s="485"/>
      <c r="X40" s="271"/>
      <c r="Y40" s="485"/>
    </row>
    <row r="41" spans="3:26">
      <c r="D41" s="483" t="s">
        <v>438</v>
      </c>
      <c r="J41" s="254"/>
      <c r="K41" s="254"/>
      <c r="L41" s="254"/>
      <c r="M41" s="254"/>
      <c r="P41" s="251">
        <f>SUM(P39:P40)</f>
        <v>93111.2</v>
      </c>
    </row>
  </sheetData>
  <mergeCells count="12">
    <mergeCell ref="B26:B28"/>
    <mergeCell ref="H22:I22"/>
    <mergeCell ref="B1:J1"/>
    <mergeCell ref="A2:A20"/>
    <mergeCell ref="B19:B20"/>
    <mergeCell ref="G21:I21"/>
    <mergeCell ref="C4:C5"/>
    <mergeCell ref="D4:D5"/>
    <mergeCell ref="E4:I4"/>
    <mergeCell ref="C18:D18"/>
    <mergeCell ref="C19:D19"/>
    <mergeCell ref="C20:D20"/>
  </mergeCells>
  <conditionalFormatting sqref="B1">
    <cfRule type="containsText" dxfId="44" priority="1" operator="containsText" text="A+">
      <formula>NOT(ISERROR(SEARCH("A+",B1)))</formula>
    </cfRule>
    <cfRule type="containsText" dxfId="43" priority="2" operator="containsText" text="A">
      <formula>NOT(ISERROR(SEARCH("A",B1)))</formula>
    </cfRule>
    <cfRule type="containsText" dxfId="42" priority="3" operator="containsText" text="B">
      <formula>NOT(ISERROR(SEARCH("B",B1)))</formula>
    </cfRule>
  </conditionalFormatting>
  <conditionalFormatting sqref="B1">
    <cfRule type="cellIs" dxfId="41" priority="10" operator="equal">
      <formula>#REF!</formula>
    </cfRule>
    <cfRule type="containsText" dxfId="40" priority="11" operator="containsText" text="A">
      <formula>NOT(ISERROR(SEARCH("A",B1)))</formula>
    </cfRule>
    <cfRule type="cellIs" dxfId="39" priority="12" operator="equal">
      <formula>#REF!</formula>
    </cfRule>
    <cfRule type="containsText" dxfId="38" priority="13" operator="containsText" text="A">
      <formula>NOT(ISERROR(SEARCH("A",B1)))</formula>
    </cfRule>
    <cfRule type="containsText" dxfId="37" priority="14" operator="containsText" text="A+">
      <formula>NOT(ISERROR(SEARCH("A+",B1)))</formula>
    </cfRule>
    <cfRule type="containsText" dxfId="36" priority="15" operator="containsText" text="A+">
      <formula>NOT(ISERROR(SEARCH("A+",B1)))</formula>
    </cfRule>
  </conditionalFormatting>
  <printOptions horizontalCentered="1" verticalCentered="1"/>
  <pageMargins left="0" right="0" top="0" bottom="0" header="0" footer="0"/>
  <pageSetup paperSize="9" scale="94"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U36"/>
  <sheetViews>
    <sheetView zoomScale="85" zoomScaleNormal="85" workbookViewId="0">
      <pane xSplit="5" ySplit="5" topLeftCell="F22" activePane="bottomRight" state="frozen"/>
      <selection activeCell="N3" sqref="N3"/>
      <selection pane="topRight" activeCell="N3" sqref="N3"/>
      <selection pane="bottomLeft" activeCell="N3" sqref="N3"/>
      <selection pane="bottomRight" activeCell="M28" sqref="M28"/>
    </sheetView>
  </sheetViews>
  <sheetFormatPr defaultColWidth="9.140625" defaultRowHeight="18"/>
  <cols>
    <col min="1" max="1" width="5.7109375" style="5" customWidth="1"/>
    <col min="2" max="2" width="15.7109375" style="5" customWidth="1"/>
    <col min="3" max="3" width="34.7109375" style="5" customWidth="1"/>
    <col min="4" max="5" width="15.7109375" style="5" customWidth="1"/>
    <col min="6" max="13" width="12.7109375" style="5" customWidth="1"/>
    <col min="14" max="14" width="9.28515625" style="5" bestFit="1" customWidth="1"/>
    <col min="15" max="16384" width="9.140625" style="5"/>
  </cols>
  <sheetData>
    <row r="1" spans="1:47" s="209" customFormat="1" ht="39.950000000000003" customHeight="1">
      <c r="A1" s="1490" t="s">
        <v>31</v>
      </c>
      <c r="B1" s="1491"/>
      <c r="C1" s="1491"/>
      <c r="D1" s="1491"/>
      <c r="E1" s="1491"/>
      <c r="F1" s="1491"/>
      <c r="G1" s="1491"/>
      <c r="H1" s="1491"/>
      <c r="I1" s="1491"/>
      <c r="J1" s="1491"/>
      <c r="K1" s="1491"/>
      <c r="L1" s="1491"/>
      <c r="M1" s="1515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55" t="s">
        <v>268</v>
      </c>
      <c r="G3" s="1409"/>
      <c r="H3" s="1409"/>
      <c r="I3" s="1409"/>
      <c r="J3" s="1409"/>
      <c r="K3" s="1409"/>
      <c r="L3" s="1409"/>
      <c r="M3" s="1409"/>
    </row>
    <row r="4" spans="1:47" ht="34.5" customHeight="1">
      <c r="A4" s="1351"/>
      <c r="B4" s="1351"/>
      <c r="C4" s="1351"/>
      <c r="D4" s="1363"/>
      <c r="E4" s="1363"/>
      <c r="F4" s="256" t="s">
        <v>283</v>
      </c>
      <c r="G4" s="256" t="s">
        <v>284</v>
      </c>
      <c r="H4" s="256" t="s">
        <v>294</v>
      </c>
      <c r="I4" s="256" t="s">
        <v>274</v>
      </c>
      <c r="J4" s="256" t="s">
        <v>275</v>
      </c>
      <c r="K4" s="256" t="s">
        <v>297</v>
      </c>
      <c r="L4" s="256" t="s">
        <v>285</v>
      </c>
      <c r="M4" s="261" t="s">
        <v>296</v>
      </c>
    </row>
    <row r="5" spans="1:47" ht="18" customHeight="1">
      <c r="A5" s="189"/>
      <c r="B5" s="7"/>
      <c r="C5" s="7"/>
      <c r="D5" s="7"/>
      <c r="E5" s="7"/>
      <c r="F5" s="36">
        <v>15000</v>
      </c>
      <c r="G5" s="36">
        <v>20000</v>
      </c>
      <c r="H5" s="36">
        <v>30000</v>
      </c>
      <c r="I5" s="36">
        <v>40000</v>
      </c>
      <c r="J5" s="36">
        <v>80000</v>
      </c>
      <c r="K5" s="36">
        <v>100000</v>
      </c>
      <c r="L5" s="36">
        <v>150000</v>
      </c>
      <c r="M5" s="190">
        <v>200000</v>
      </c>
    </row>
    <row r="6" spans="1:47" ht="24.95" customHeight="1">
      <c r="A6" s="3">
        <v>1</v>
      </c>
      <c r="B6" s="9" t="s">
        <v>453</v>
      </c>
      <c r="C6" s="1" t="s">
        <v>11</v>
      </c>
      <c r="D6" s="2">
        <v>1</v>
      </c>
      <c r="E6" s="25">
        <f>VLOOKUP(B6,MRP!$A:$B,2,0)</f>
        <v>4602</v>
      </c>
      <c r="F6" s="29"/>
      <c r="G6" s="29"/>
      <c r="H6" s="29"/>
      <c r="I6" s="29"/>
      <c r="J6" s="29"/>
      <c r="K6" s="29"/>
      <c r="L6" s="29">
        <f>+E6*D6</f>
        <v>4602</v>
      </c>
      <c r="M6" s="29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</row>
    <row r="7" spans="1:47" ht="24.95" customHeight="1">
      <c r="A7" s="3">
        <v>2</v>
      </c>
      <c r="B7" s="9" t="s">
        <v>195</v>
      </c>
      <c r="C7" s="1" t="s">
        <v>19</v>
      </c>
      <c r="D7" s="2">
        <v>1</v>
      </c>
      <c r="E7" s="25">
        <f>VLOOKUP(B7,MRP!$A:$B,2,0)</f>
        <v>1106</v>
      </c>
      <c r="F7" s="29"/>
      <c r="G7" s="29"/>
      <c r="H7" s="29"/>
      <c r="I7" s="29">
        <f>+E7*D7</f>
        <v>1106</v>
      </c>
      <c r="J7" s="29">
        <f>+E7*D7</f>
        <v>1106</v>
      </c>
      <c r="K7" s="29"/>
      <c r="L7" s="29"/>
      <c r="M7" s="29">
        <f>+E7*D7</f>
        <v>1106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24.95" customHeight="1">
      <c r="A8" s="3">
        <v>3</v>
      </c>
      <c r="B8" s="9" t="s">
        <v>196</v>
      </c>
      <c r="C8" s="1" t="s">
        <v>20</v>
      </c>
      <c r="D8" s="2">
        <v>1</v>
      </c>
      <c r="E8" s="25">
        <f>VLOOKUP(B8,MRP!$A:$B,2,0)</f>
        <v>467.5</v>
      </c>
      <c r="F8" s="29"/>
      <c r="G8" s="29"/>
      <c r="H8" s="29"/>
      <c r="I8" s="29">
        <f t="shared" ref="I8:I25" si="0">+E8*D8</f>
        <v>467.5</v>
      </c>
      <c r="J8" s="29">
        <f t="shared" ref="J8:J25" si="1">+E8*D8</f>
        <v>467.5</v>
      </c>
      <c r="K8" s="29"/>
      <c r="L8" s="29"/>
      <c r="M8" s="29">
        <f>+E8*D8</f>
        <v>467.5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24.95" customHeight="1">
      <c r="A9" s="3">
        <v>4</v>
      </c>
      <c r="B9" s="9" t="s">
        <v>197</v>
      </c>
      <c r="C9" s="1" t="s">
        <v>21</v>
      </c>
      <c r="D9" s="2">
        <v>1</v>
      </c>
      <c r="E9" s="25">
        <f>VLOOKUP(B9,MRP!$A:$B,2,0)</f>
        <v>677.5</v>
      </c>
      <c r="F9" s="29"/>
      <c r="G9" s="29"/>
      <c r="H9" s="29"/>
      <c r="I9" s="29">
        <f t="shared" si="0"/>
        <v>677.5</v>
      </c>
      <c r="J9" s="29">
        <f t="shared" si="1"/>
        <v>677.5</v>
      </c>
      <c r="K9" s="29"/>
      <c r="L9" s="29"/>
      <c r="M9" s="29">
        <f>+E9*D9</f>
        <v>677.5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24.95" customHeight="1">
      <c r="A10" s="3">
        <v>5</v>
      </c>
      <c r="B10" s="28" t="s">
        <v>163</v>
      </c>
      <c r="C10" s="1" t="s">
        <v>23</v>
      </c>
      <c r="D10" s="30">
        <v>4</v>
      </c>
      <c r="E10" s="25">
        <f>VLOOKUP(B10,MRP!$A:$B,2,0)</f>
        <v>325</v>
      </c>
      <c r="F10" s="29">
        <f>D10*E10</f>
        <v>1300</v>
      </c>
      <c r="G10" s="29"/>
      <c r="H10" s="29"/>
      <c r="I10" s="29"/>
      <c r="J10" s="29"/>
      <c r="K10" s="29"/>
      <c r="L10" s="29"/>
      <c r="M10" s="29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24.95" customHeight="1">
      <c r="A11" s="3">
        <v>6</v>
      </c>
      <c r="B11" s="28" t="s">
        <v>163</v>
      </c>
      <c r="C11" s="1" t="s">
        <v>23</v>
      </c>
      <c r="D11" s="30">
        <v>4.8</v>
      </c>
      <c r="E11" s="25">
        <f>VLOOKUP(B11,MRP!$A:$B,2,0)</f>
        <v>325</v>
      </c>
      <c r="F11" s="29"/>
      <c r="G11" s="29">
        <f>+E11*D11</f>
        <v>1560</v>
      </c>
      <c r="H11" s="29">
        <f>+E11*D11</f>
        <v>1560</v>
      </c>
      <c r="I11" s="29">
        <f t="shared" si="0"/>
        <v>1560</v>
      </c>
      <c r="J11" s="29">
        <f t="shared" si="1"/>
        <v>1560</v>
      </c>
      <c r="K11" s="29">
        <f>+E11*D11</f>
        <v>1560</v>
      </c>
      <c r="L11" s="29">
        <f>+E11*D11</f>
        <v>1560</v>
      </c>
      <c r="M11" s="29">
        <f t="shared" ref="M11:M25" si="2">+E11*D11</f>
        <v>1560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24.95" customHeight="1">
      <c r="A12" s="3">
        <v>7</v>
      </c>
      <c r="B12" s="9" t="s">
        <v>161</v>
      </c>
      <c r="C12" s="1" t="s">
        <v>22</v>
      </c>
      <c r="D12" s="2">
        <v>1</v>
      </c>
      <c r="E12" s="25">
        <f>VLOOKUP(B12,MRP!$A:$B,2,0)</f>
        <v>666</v>
      </c>
      <c r="F12" s="29"/>
      <c r="G12" s="29">
        <f>+E12*D12</f>
        <v>666</v>
      </c>
      <c r="H12" s="29">
        <f>+E12*D12</f>
        <v>666</v>
      </c>
      <c r="I12" s="29">
        <f t="shared" si="0"/>
        <v>666</v>
      </c>
      <c r="J12" s="29">
        <f t="shared" si="1"/>
        <v>666</v>
      </c>
      <c r="K12" s="29">
        <f>+E12*D12</f>
        <v>666</v>
      </c>
      <c r="L12" s="29">
        <f>+E12*D12</f>
        <v>666</v>
      </c>
      <c r="M12" s="29">
        <f t="shared" si="2"/>
        <v>666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ht="24.95" customHeight="1">
      <c r="A13" s="3">
        <v>8</v>
      </c>
      <c r="B13" s="9" t="s">
        <v>165</v>
      </c>
      <c r="C13" s="1" t="s">
        <v>18</v>
      </c>
      <c r="D13" s="2">
        <v>1</v>
      </c>
      <c r="E13" s="25">
        <f>VLOOKUP(B13,MRP!$A:$B,2,0)</f>
        <v>58</v>
      </c>
      <c r="F13" s="29">
        <f>+E13*D13</f>
        <v>58</v>
      </c>
      <c r="G13" s="29">
        <f>+E13*D13</f>
        <v>58</v>
      </c>
      <c r="H13" s="29">
        <f>+E13*D13</f>
        <v>58</v>
      </c>
      <c r="I13" s="29">
        <f t="shared" si="0"/>
        <v>58</v>
      </c>
      <c r="J13" s="29">
        <f t="shared" si="1"/>
        <v>58</v>
      </c>
      <c r="K13" s="29">
        <f>+E13*D13</f>
        <v>58</v>
      </c>
      <c r="L13" s="29">
        <f>+E13*D13</f>
        <v>58</v>
      </c>
      <c r="M13" s="29">
        <f t="shared" si="2"/>
        <v>58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</row>
    <row r="14" spans="1:47" ht="24.95" customHeight="1">
      <c r="A14" s="3">
        <v>9</v>
      </c>
      <c r="B14" s="9" t="s">
        <v>175</v>
      </c>
      <c r="C14" s="1" t="s">
        <v>24</v>
      </c>
      <c r="D14" s="2">
        <v>8.6999999999999993</v>
      </c>
      <c r="E14" s="25">
        <f>VLOOKUP(B14,MRP!$A:$B,2,0)</f>
        <v>199.5</v>
      </c>
      <c r="F14" s="29"/>
      <c r="G14" s="29"/>
      <c r="H14" s="29"/>
      <c r="I14" s="29">
        <f t="shared" si="0"/>
        <v>1735.6499999999999</v>
      </c>
      <c r="J14" s="29">
        <f t="shared" si="1"/>
        <v>1735.6499999999999</v>
      </c>
      <c r="K14" s="29"/>
      <c r="L14" s="29"/>
      <c r="M14" s="29">
        <f t="shared" si="2"/>
        <v>1735.6499999999999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</row>
    <row r="15" spans="1:47" ht="24.95" customHeight="1">
      <c r="A15" s="3">
        <v>10</v>
      </c>
      <c r="B15" s="9" t="s">
        <v>185</v>
      </c>
      <c r="C15" s="1" t="s">
        <v>10</v>
      </c>
      <c r="D15" s="2">
        <v>1</v>
      </c>
      <c r="E15" s="25">
        <f>VLOOKUP(B15,MRP!$A:$B,2,0)</f>
        <v>3022</v>
      </c>
      <c r="F15" s="29"/>
      <c r="G15" s="3"/>
      <c r="H15" s="29">
        <f>+E15*D15</f>
        <v>3022</v>
      </c>
      <c r="I15" s="29">
        <f t="shared" si="0"/>
        <v>3022</v>
      </c>
      <c r="J15" s="29">
        <f t="shared" si="1"/>
        <v>3022</v>
      </c>
      <c r="K15" s="29">
        <f>+E15*D15</f>
        <v>3022</v>
      </c>
      <c r="L15" s="29"/>
      <c r="M15" s="29">
        <f t="shared" si="2"/>
        <v>3022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24.95" customHeight="1">
      <c r="A16" s="3">
        <v>11</v>
      </c>
      <c r="B16" s="9" t="s">
        <v>153</v>
      </c>
      <c r="C16" s="1" t="s">
        <v>4</v>
      </c>
      <c r="D16" s="2">
        <v>1</v>
      </c>
      <c r="E16" s="25">
        <f>VLOOKUP(B16,MRP!$A:$B,2,0)</f>
        <v>445</v>
      </c>
      <c r="F16" s="29"/>
      <c r="G16" s="29">
        <f>+E16*D16</f>
        <v>445</v>
      </c>
      <c r="H16" s="29">
        <f>+E16*D16</f>
        <v>445</v>
      </c>
      <c r="I16" s="29">
        <f t="shared" si="0"/>
        <v>445</v>
      </c>
      <c r="J16" s="29">
        <f t="shared" si="1"/>
        <v>445</v>
      </c>
      <c r="K16" s="29">
        <f>+E16*D16</f>
        <v>445</v>
      </c>
      <c r="L16" s="29">
        <f>+E16*D16</f>
        <v>445</v>
      </c>
      <c r="M16" s="29">
        <f t="shared" si="2"/>
        <v>445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ht="24.95" customHeight="1">
      <c r="A17" s="3">
        <v>12</v>
      </c>
      <c r="B17" s="9" t="s">
        <v>179</v>
      </c>
      <c r="C17" s="1" t="s">
        <v>12</v>
      </c>
      <c r="D17" s="2">
        <v>1</v>
      </c>
      <c r="E17" s="25">
        <f>VLOOKUP(B17,MRP!$A:$B,2,0)</f>
        <v>2309.5</v>
      </c>
      <c r="F17" s="29"/>
      <c r="G17" s="29"/>
      <c r="H17" s="29"/>
      <c r="I17" s="29"/>
      <c r="J17" s="29"/>
      <c r="K17" s="29">
        <f>+E17*D17</f>
        <v>2309.5</v>
      </c>
      <c r="L17" s="29"/>
      <c r="M17" s="29">
        <f t="shared" si="2"/>
        <v>2309.5</v>
      </c>
      <c r="N17" s="24"/>
      <c r="O17" s="24" t="s">
        <v>68</v>
      </c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</row>
    <row r="18" spans="1:47" s="160" customFormat="1" ht="24.95" customHeight="1">
      <c r="A18" s="3">
        <v>13</v>
      </c>
      <c r="B18" s="155" t="s">
        <v>169</v>
      </c>
      <c r="C18" s="156" t="s">
        <v>25</v>
      </c>
      <c r="D18" s="157">
        <v>2</v>
      </c>
      <c r="E18" s="25">
        <f>VLOOKUP(B18,MRP!$A:$B,2,0)</f>
        <v>172.5</v>
      </c>
      <c r="F18" s="158"/>
      <c r="G18" s="158"/>
      <c r="H18" s="158"/>
      <c r="I18" s="158">
        <f>+E18*D18</f>
        <v>345</v>
      </c>
      <c r="J18" s="158">
        <f t="shared" si="1"/>
        <v>345</v>
      </c>
      <c r="K18" s="158"/>
      <c r="L18" s="158"/>
      <c r="M18" s="158">
        <f t="shared" si="2"/>
        <v>345</v>
      </c>
      <c r="N18" s="159"/>
      <c r="O18" s="159"/>
      <c r="P18" s="159"/>
      <c r="Q18" s="159"/>
      <c r="R18" s="159"/>
      <c r="S18" s="159"/>
      <c r="T18" s="159"/>
      <c r="U18" s="159"/>
      <c r="V18" s="159"/>
      <c r="W18" s="159"/>
      <c r="X18" s="159"/>
      <c r="Y18" s="159"/>
      <c r="Z18" s="159"/>
      <c r="AA18" s="159"/>
      <c r="AB18" s="159"/>
      <c r="AC18" s="159"/>
      <c r="AD18" s="159"/>
      <c r="AE18" s="159"/>
      <c r="AF18" s="159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/>
      <c r="AU18" s="159"/>
    </row>
    <row r="19" spans="1:47" s="160" customFormat="1" ht="24.95" customHeight="1">
      <c r="A19" s="3">
        <v>14</v>
      </c>
      <c r="B19" s="155" t="s">
        <v>172</v>
      </c>
      <c r="C19" s="156" t="s">
        <v>2</v>
      </c>
      <c r="D19" s="157">
        <v>1.25</v>
      </c>
      <c r="E19" s="25">
        <f>VLOOKUP(B19,MRP!$A:$B,2,0)</f>
        <v>315</v>
      </c>
      <c r="F19" s="158"/>
      <c r="G19" s="158"/>
      <c r="H19" s="158"/>
      <c r="I19" s="158">
        <f>+E19*D19</f>
        <v>393.75</v>
      </c>
      <c r="J19" s="158">
        <f t="shared" si="1"/>
        <v>393.75</v>
      </c>
      <c r="K19" s="158"/>
      <c r="L19" s="158"/>
      <c r="M19" s="158">
        <f t="shared" si="2"/>
        <v>393.75</v>
      </c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59"/>
      <c r="AD19" s="159"/>
      <c r="AE19" s="159"/>
      <c r="AF19" s="159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</row>
    <row r="20" spans="1:47" ht="24.95" customHeight="1">
      <c r="A20" s="3">
        <v>15</v>
      </c>
      <c r="B20" s="9" t="s">
        <v>209</v>
      </c>
      <c r="C20" s="1" t="s">
        <v>27</v>
      </c>
      <c r="D20" s="2">
        <v>2</v>
      </c>
      <c r="E20" s="25">
        <f>VLOOKUP(B20,MRP!$A:$B,2,0)</f>
        <v>46.5</v>
      </c>
      <c r="F20" s="29"/>
      <c r="G20" s="29"/>
      <c r="H20" s="29"/>
      <c r="I20" s="29">
        <f t="shared" si="0"/>
        <v>93</v>
      </c>
      <c r="J20" s="29">
        <f t="shared" si="1"/>
        <v>93</v>
      </c>
      <c r="K20" s="29"/>
      <c r="L20" s="29"/>
      <c r="M20" s="29">
        <f t="shared" si="2"/>
        <v>93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 ht="24.95" customHeight="1">
      <c r="A21" s="3">
        <v>16</v>
      </c>
      <c r="B21" s="9" t="s">
        <v>174</v>
      </c>
      <c r="C21" s="1" t="s">
        <v>33</v>
      </c>
      <c r="D21" s="2">
        <v>0.25</v>
      </c>
      <c r="E21" s="25">
        <v>672.5</v>
      </c>
      <c r="F21" s="29"/>
      <c r="G21" s="3"/>
      <c r="H21" s="29">
        <f>+E21*D21</f>
        <v>168.125</v>
      </c>
      <c r="I21" s="29">
        <f t="shared" si="0"/>
        <v>168.125</v>
      </c>
      <c r="J21" s="29">
        <f t="shared" si="1"/>
        <v>168.125</v>
      </c>
      <c r="K21" s="29">
        <f>+E21*D21</f>
        <v>168.125</v>
      </c>
      <c r="L21" s="29"/>
      <c r="M21" s="29">
        <f t="shared" si="2"/>
        <v>168.125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 ht="24.95" customHeight="1">
      <c r="A22" s="3">
        <v>17</v>
      </c>
      <c r="B22" s="9" t="s">
        <v>208</v>
      </c>
      <c r="C22" s="1" t="s">
        <v>0</v>
      </c>
      <c r="D22" s="2">
        <v>2</v>
      </c>
      <c r="E22" s="25">
        <f>VLOOKUP(B22,MRP!$A:$B,2,0)</f>
        <v>73</v>
      </c>
      <c r="F22" s="29"/>
      <c r="G22" s="3"/>
      <c r="H22" s="29">
        <f>+E22*D22</f>
        <v>146</v>
      </c>
      <c r="I22" s="29">
        <f t="shared" si="0"/>
        <v>146</v>
      </c>
      <c r="J22" s="29">
        <f t="shared" si="1"/>
        <v>146</v>
      </c>
      <c r="K22" s="29">
        <f>+E22*D22</f>
        <v>146</v>
      </c>
      <c r="L22" s="29"/>
      <c r="M22" s="29">
        <f t="shared" si="2"/>
        <v>146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 ht="24.95" customHeight="1">
      <c r="A23" s="3">
        <v>18</v>
      </c>
      <c r="B23" s="9" t="s">
        <v>186</v>
      </c>
      <c r="C23" s="1" t="s">
        <v>5</v>
      </c>
      <c r="D23" s="2">
        <v>2</v>
      </c>
      <c r="E23" s="25">
        <f>VLOOKUP(B23,MRP!$A:$B,2,0)</f>
        <v>315</v>
      </c>
      <c r="F23" s="29"/>
      <c r="G23" s="3"/>
      <c r="H23" s="29">
        <f>+E23*D23</f>
        <v>630</v>
      </c>
      <c r="I23" s="29">
        <f t="shared" si="0"/>
        <v>630</v>
      </c>
      <c r="J23" s="29">
        <f t="shared" si="1"/>
        <v>630</v>
      </c>
      <c r="K23" s="29">
        <f>+E23*D23</f>
        <v>630</v>
      </c>
      <c r="L23" s="29"/>
      <c r="M23" s="29">
        <f t="shared" si="2"/>
        <v>630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 ht="24.95" customHeight="1">
      <c r="A24" s="3">
        <v>19</v>
      </c>
      <c r="B24" s="9" t="s">
        <v>198</v>
      </c>
      <c r="C24" s="1" t="s">
        <v>1</v>
      </c>
      <c r="D24" s="2">
        <v>2</v>
      </c>
      <c r="E24" s="25">
        <f>VLOOKUP(B24,MRP!$A:$B,2,0)</f>
        <v>691.5</v>
      </c>
      <c r="F24" s="29"/>
      <c r="G24" s="3"/>
      <c r="H24" s="29">
        <f>+E24*D24</f>
        <v>1383</v>
      </c>
      <c r="I24" s="29">
        <f t="shared" si="0"/>
        <v>1383</v>
      </c>
      <c r="J24" s="29">
        <f t="shared" si="1"/>
        <v>1383</v>
      </c>
      <c r="K24" s="29">
        <f>+E24*D24</f>
        <v>1383</v>
      </c>
      <c r="L24" s="29"/>
      <c r="M24" s="29">
        <f t="shared" si="2"/>
        <v>1383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 ht="24.95" customHeight="1">
      <c r="A25" s="3">
        <v>20</v>
      </c>
      <c r="B25" s="9" t="s">
        <v>170</v>
      </c>
      <c r="C25" s="1" t="s">
        <v>26</v>
      </c>
      <c r="D25" s="2">
        <v>2</v>
      </c>
      <c r="E25" s="25">
        <f>VLOOKUP(B25,MRP!$A:$B,2,0)</f>
        <v>35.5</v>
      </c>
      <c r="F25" s="29"/>
      <c r="G25" s="29">
        <f>+E25*D25</f>
        <v>71</v>
      </c>
      <c r="H25" s="29">
        <f>+E25*D25</f>
        <v>71</v>
      </c>
      <c r="I25" s="29">
        <f t="shared" si="0"/>
        <v>71</v>
      </c>
      <c r="J25" s="29">
        <f t="shared" si="1"/>
        <v>71</v>
      </c>
      <c r="K25" s="29">
        <f>+E25*D25</f>
        <v>71</v>
      </c>
      <c r="L25" s="29">
        <f>+E25*D25</f>
        <v>71</v>
      </c>
      <c r="M25" s="29">
        <f t="shared" si="2"/>
        <v>71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 ht="24.95" customHeight="1">
      <c r="A26" s="189"/>
      <c r="B26" s="14"/>
      <c r="C26" s="6"/>
      <c r="D26" s="4"/>
      <c r="E26" s="21"/>
      <c r="F26" s="15"/>
      <c r="G26" s="15"/>
      <c r="H26" s="15"/>
      <c r="I26" s="15"/>
      <c r="J26" s="15"/>
      <c r="K26" s="15"/>
      <c r="L26" s="15"/>
      <c r="M26" s="191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 s="7" customFormat="1" ht="24.95" customHeight="1">
      <c r="A27" s="1413" t="s">
        <v>269</v>
      </c>
      <c r="B27" s="1414"/>
      <c r="C27" s="1415"/>
      <c r="D27" s="1353" t="s">
        <v>29</v>
      </c>
      <c r="E27" s="1353"/>
      <c r="F27" s="128">
        <f>+SUM(F6:F25)</f>
        <v>1358</v>
      </c>
      <c r="G27" s="128">
        <f t="shared" ref="G27:M27" si="3">+SUM(G6:G25)</f>
        <v>2800</v>
      </c>
      <c r="H27" s="128">
        <f t="shared" si="3"/>
        <v>8149.125</v>
      </c>
      <c r="I27" s="128">
        <f t="shared" si="3"/>
        <v>12967.525</v>
      </c>
      <c r="J27" s="128">
        <f t="shared" si="3"/>
        <v>12967.525</v>
      </c>
      <c r="K27" s="128">
        <f t="shared" si="3"/>
        <v>10458.625</v>
      </c>
      <c r="L27" s="128">
        <f t="shared" si="3"/>
        <v>7402</v>
      </c>
      <c r="M27" s="128">
        <f t="shared" si="3"/>
        <v>15277.025</v>
      </c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</row>
    <row r="28" spans="1:47" ht="24.95" customHeight="1">
      <c r="A28" s="1416"/>
      <c r="B28" s="1417"/>
      <c r="C28" s="1418"/>
      <c r="D28" s="1353" t="s">
        <v>28</v>
      </c>
      <c r="E28" s="1353"/>
      <c r="F28" s="188">
        <f>F32*$E$30</f>
        <v>1173.5099999999998</v>
      </c>
      <c r="G28" s="29">
        <f t="shared" ref="G28:M28" si="4">G32*$E$30</f>
        <v>1863.81</v>
      </c>
      <c r="H28" s="29">
        <f t="shared" si="4"/>
        <v>2416.0499999999997</v>
      </c>
      <c r="I28" s="29">
        <f t="shared" si="4"/>
        <v>3106.35</v>
      </c>
      <c r="J28" s="29">
        <f t="shared" si="4"/>
        <v>3244.41</v>
      </c>
      <c r="K28" s="29">
        <f t="shared" si="4"/>
        <v>2416.0499999999997</v>
      </c>
      <c r="L28" s="29">
        <f t="shared" si="4"/>
        <v>2692.17</v>
      </c>
      <c r="M28" s="29">
        <f t="shared" si="4"/>
        <v>3106.35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 s="7" customFormat="1" ht="24.95" customHeight="1">
      <c r="A29" s="1419"/>
      <c r="B29" s="1420"/>
      <c r="C29" s="1421"/>
      <c r="D29" s="1353" t="s">
        <v>30</v>
      </c>
      <c r="E29" s="1353"/>
      <c r="F29" s="128">
        <f>F28+F27</f>
        <v>2531.5099999999998</v>
      </c>
      <c r="G29" s="128">
        <f t="shared" ref="G29:M29" si="5">G28+G27</f>
        <v>4663.8099999999995</v>
      </c>
      <c r="H29" s="128">
        <f t="shared" si="5"/>
        <v>10565.174999999999</v>
      </c>
      <c r="I29" s="128">
        <f t="shared" si="5"/>
        <v>16073.875</v>
      </c>
      <c r="J29" s="128">
        <f t="shared" si="5"/>
        <v>16211.934999999999</v>
      </c>
      <c r="K29" s="128">
        <f t="shared" si="5"/>
        <v>12874.674999999999</v>
      </c>
      <c r="L29" s="128">
        <f t="shared" si="5"/>
        <v>10094.17</v>
      </c>
      <c r="M29" s="128">
        <f t="shared" si="5"/>
        <v>18383.375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</row>
    <row r="30" spans="1:47">
      <c r="E30" s="502">
        <f>'PM &amp; GR Charge'!E66</f>
        <v>690.3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141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 s="192" customFormat="1">
      <c r="E32" s="192" t="s">
        <v>246</v>
      </c>
      <c r="F32" s="501">
        <v>1.6999999999999997</v>
      </c>
      <c r="G32" s="500">
        <v>2.7</v>
      </c>
      <c r="H32" s="500">
        <v>3.5</v>
      </c>
      <c r="I32" s="500">
        <v>4.5</v>
      </c>
      <c r="J32" s="500">
        <v>4.7</v>
      </c>
      <c r="K32" s="500">
        <v>3.5</v>
      </c>
      <c r="L32" s="500">
        <v>3.9000000000000004</v>
      </c>
      <c r="M32" s="500">
        <v>4.5</v>
      </c>
      <c r="N32" s="193"/>
      <c r="O32" s="193"/>
      <c r="P32" s="193"/>
      <c r="Q32" s="193"/>
      <c r="R32" s="193"/>
      <c r="S32" s="193"/>
      <c r="T32" s="193"/>
      <c r="U32" s="193"/>
      <c r="V32" s="193"/>
      <c r="W32" s="193"/>
      <c r="X32" s="193"/>
      <c r="Y32" s="193"/>
      <c r="Z32" s="193"/>
      <c r="AA32" s="193"/>
      <c r="AB32" s="193"/>
      <c r="AC32" s="193"/>
      <c r="AD32" s="193"/>
      <c r="AE32" s="193"/>
      <c r="AF32" s="193"/>
      <c r="AG32" s="193"/>
      <c r="AH32" s="193"/>
      <c r="AI32" s="193"/>
      <c r="AJ32" s="193"/>
      <c r="AK32" s="193"/>
      <c r="AL32" s="193"/>
      <c r="AM32" s="193"/>
      <c r="AN32" s="193"/>
      <c r="AO32" s="193"/>
      <c r="AP32" s="193"/>
      <c r="AQ32" s="193"/>
      <c r="AR32" s="193"/>
      <c r="AS32" s="193"/>
      <c r="AT32" s="193"/>
      <c r="AU32" s="193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</sheetData>
  <customSheetViews>
    <customSheetView guid="{05AB3A1E-7DB6-4E1D-B4E2-F807EF8F0B08}" scale="70" fitToPage="1" showRuler="0">
      <pane xSplit="5" ySplit="4" topLeftCell="AP5" activePane="bottomRight" state="frozen"/>
      <selection pane="bottomRight" activeCell="E6" sqref="E6"/>
      <pageMargins left="0.75" right="0.75" top="1" bottom="1" header="0.5" footer="0.5"/>
      <printOptions horizontalCentered="1"/>
      <pageSetup paperSize="9" scale="10" orientation="landscape" horizontalDpi="1200" r:id="rId1"/>
      <headerFooter alignWithMargins="0"/>
    </customSheetView>
  </customSheetViews>
  <mergeCells count="11">
    <mergeCell ref="A1:M1"/>
    <mergeCell ref="D3:D4"/>
    <mergeCell ref="E3:E4"/>
    <mergeCell ref="F3:M3"/>
    <mergeCell ref="A27:C29"/>
    <mergeCell ref="D27:E27"/>
    <mergeCell ref="D28:E28"/>
    <mergeCell ref="D29:E29"/>
    <mergeCell ref="A3:A4"/>
    <mergeCell ref="B3:B4"/>
    <mergeCell ref="C3:C4"/>
  </mergeCells>
  <phoneticPr fontId="0" type="noConversion"/>
  <pageMargins left="0.75" right="0.75" top="0.74" bottom="0.68" header="0.5" footer="0.5"/>
  <pageSetup paperSize="9" scale="69" orientation="landscape" r:id="rId2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58"/>
  <sheetViews>
    <sheetView view="pageBreakPreview" zoomScale="85" zoomScaleSheetLayoutView="85" workbookViewId="0">
      <selection activeCell="B10" sqref="B10"/>
    </sheetView>
  </sheetViews>
  <sheetFormatPr defaultColWidth="9.140625" defaultRowHeight="15"/>
  <cols>
    <col min="1" max="1" width="2.7109375" style="251" customWidth="1"/>
    <col min="2" max="2" width="29.85546875" style="253" customWidth="1"/>
    <col min="3" max="4" width="13.42578125" style="253" customWidth="1"/>
    <col min="5" max="7" width="10.5703125" style="254" customWidth="1"/>
    <col min="8" max="9" width="12.28515625" style="254" bestFit="1" customWidth="1"/>
    <col min="10" max="10" width="13.42578125" style="254" bestFit="1" customWidth="1"/>
    <col min="11" max="11" width="10" style="254" customWidth="1"/>
    <col min="12" max="12" width="13.42578125" style="254" bestFit="1" customWidth="1"/>
    <col min="13" max="13" width="10" style="251" bestFit="1" customWidth="1"/>
    <col min="14" max="20" width="9.140625" style="251"/>
    <col min="21" max="21" width="10" style="251" bestFit="1" customWidth="1"/>
    <col min="22" max="24" width="9.140625" style="251"/>
    <col min="25" max="25" width="9.5703125" style="251" bestFit="1" customWidth="1"/>
    <col min="26" max="16384" width="9.140625" style="251"/>
  </cols>
  <sheetData>
    <row r="1" spans="1:13" ht="30" customHeight="1">
      <c r="B1" s="1441" t="str">
        <f>M1</f>
        <v>A++</v>
      </c>
      <c r="C1" s="1441"/>
      <c r="D1" s="1441"/>
      <c r="E1" s="1441"/>
      <c r="F1" s="1441"/>
      <c r="G1" s="1441"/>
      <c r="H1" s="1441"/>
      <c r="I1" s="1441"/>
      <c r="J1" s="1441"/>
      <c r="K1" s="1441"/>
      <c r="L1" s="1441"/>
      <c r="M1" s="251" t="str">
        <f>'Dlr Category'!C4</f>
        <v>A++</v>
      </c>
    </row>
    <row r="2" spans="1:13" ht="39.950000000000003" customHeight="1">
      <c r="A2" s="1516"/>
      <c r="B2" s="247"/>
      <c r="C2" s="248"/>
      <c r="D2" s="248"/>
      <c r="E2" s="249"/>
      <c r="F2" s="249"/>
      <c r="G2" s="249"/>
      <c r="H2" s="249"/>
      <c r="I2" s="249"/>
      <c r="J2" s="249"/>
      <c r="K2" s="249"/>
      <c r="L2" s="250"/>
    </row>
    <row r="3" spans="1:13" ht="54.95" customHeight="1">
      <c r="A3" s="1238"/>
      <c r="B3" s="252"/>
      <c r="L3" s="255"/>
    </row>
    <row r="4" spans="1:13" ht="21.75" customHeight="1">
      <c r="A4" s="1238"/>
      <c r="B4" s="493" t="s">
        <v>299</v>
      </c>
      <c r="C4" s="1517" t="s">
        <v>279</v>
      </c>
      <c r="D4" s="1517" t="s">
        <v>280</v>
      </c>
      <c r="E4" s="1517" t="s">
        <v>292</v>
      </c>
      <c r="F4" s="1517"/>
      <c r="G4" s="1517"/>
      <c r="H4" s="1517"/>
      <c r="I4" s="1517"/>
      <c r="J4" s="1517"/>
      <c r="K4" s="1517"/>
      <c r="L4" s="1517"/>
    </row>
    <row r="5" spans="1:13" ht="27.75" customHeight="1">
      <c r="A5" s="1238"/>
      <c r="B5" s="493" t="s">
        <v>282</v>
      </c>
      <c r="C5" s="1517"/>
      <c r="D5" s="1517"/>
      <c r="E5" s="494" t="s">
        <v>283</v>
      </c>
      <c r="F5" s="494" t="s">
        <v>284</v>
      </c>
      <c r="G5" s="494" t="s">
        <v>294</v>
      </c>
      <c r="H5" s="494" t="s">
        <v>274</v>
      </c>
      <c r="I5" s="494" t="s">
        <v>275</v>
      </c>
      <c r="J5" s="494" t="s">
        <v>297</v>
      </c>
      <c r="K5" s="494" t="s">
        <v>285</v>
      </c>
      <c r="L5" s="494" t="s">
        <v>296</v>
      </c>
    </row>
    <row r="6" spans="1:13" ht="14.25" customHeight="1">
      <c r="A6" s="1238"/>
      <c r="B6" s="495" t="str">
        <f>VLOOKUP(C32,'Qualis D'!$B$6:$C$25,2,0)</f>
        <v>Timing Belt</v>
      </c>
      <c r="C6" s="495">
        <f>VLOOKUP(C32,'Qualis D'!$B$6:$E$25,3,0)</f>
        <v>1</v>
      </c>
      <c r="D6" s="496">
        <f>VLOOKUP(C32,MRP!$A$2:$B$162,2,0)</f>
        <v>4602</v>
      </c>
      <c r="E6" s="497"/>
      <c r="F6" s="497"/>
      <c r="G6" s="497"/>
      <c r="H6" s="497"/>
      <c r="I6" s="497"/>
      <c r="J6" s="497"/>
      <c r="K6" s="497" t="s">
        <v>286</v>
      </c>
      <c r="L6" s="497"/>
    </row>
    <row r="7" spans="1:13" ht="14.25" customHeight="1">
      <c r="A7" s="1238"/>
      <c r="B7" s="495" t="str">
        <f>VLOOKUP(C33,'Qualis D'!$B$6:$C$25,2,0)</f>
        <v>Drive Belt - V Ribbed</v>
      </c>
      <c r="C7" s="495">
        <f>VLOOKUP(C33,'Qualis D'!$B$6:$E$25,3,0)</f>
        <v>1</v>
      </c>
      <c r="D7" s="496">
        <f>VLOOKUP(C33,MRP!$A$2:$B$120,2,0)</f>
        <v>1106</v>
      </c>
      <c r="E7" s="497"/>
      <c r="F7" s="497"/>
      <c r="G7" s="497"/>
      <c r="H7" s="497" t="s">
        <v>286</v>
      </c>
      <c r="I7" s="497" t="s">
        <v>286</v>
      </c>
      <c r="J7" s="497"/>
      <c r="K7" s="497"/>
      <c r="L7" s="497" t="s">
        <v>286</v>
      </c>
    </row>
    <row r="8" spans="1:13" ht="14.25" customHeight="1">
      <c r="A8" s="1238"/>
      <c r="B8" s="495" t="str">
        <f>VLOOKUP(C34,'Qualis D'!$B$6:$C$25,2,0)</f>
        <v>Drive Belt - Vane Pump</v>
      </c>
      <c r="C8" s="495">
        <f>VLOOKUP(C34,'Qualis D'!$B$6:$E$25,3,0)</f>
        <v>1</v>
      </c>
      <c r="D8" s="496">
        <f>VLOOKUP(C34,MRP!$A$2:$B$120,2,0)</f>
        <v>467.5</v>
      </c>
      <c r="E8" s="497"/>
      <c r="F8" s="497"/>
      <c r="G8" s="497"/>
      <c r="H8" s="497" t="s">
        <v>286</v>
      </c>
      <c r="I8" s="497" t="s">
        <v>286</v>
      </c>
      <c r="J8" s="497"/>
      <c r="K8" s="497"/>
      <c r="L8" s="497" t="s">
        <v>286</v>
      </c>
    </row>
    <row r="9" spans="1:13" ht="14.25" customHeight="1">
      <c r="A9" s="1238"/>
      <c r="B9" s="495" t="str">
        <f>VLOOKUP(C35,'Qualis D'!$B$6:$C$25,2,0)</f>
        <v>Drive Belt - Compressor</v>
      </c>
      <c r="C9" s="495">
        <f>VLOOKUP(C35,'Qualis D'!$B$6:$E$25,3,0)</f>
        <v>1</v>
      </c>
      <c r="D9" s="496">
        <f>VLOOKUP(C35,MRP!$A$2:$B$120,2,0)</f>
        <v>677.5</v>
      </c>
      <c r="E9" s="497"/>
      <c r="F9" s="497"/>
      <c r="G9" s="497"/>
      <c r="H9" s="497" t="s">
        <v>286</v>
      </c>
      <c r="I9" s="497" t="s">
        <v>286</v>
      </c>
      <c r="J9" s="497"/>
      <c r="K9" s="497"/>
      <c r="L9" s="497" t="s">
        <v>286</v>
      </c>
    </row>
    <row r="10" spans="1:13" ht="14.25" customHeight="1">
      <c r="A10" s="1238"/>
      <c r="B10" s="495" t="str">
        <f>VLOOKUP(C36,'Qualis D'!$B$6:$C$25,2,0)</f>
        <v>Engine Oil (1 Litre)</v>
      </c>
      <c r="C10" s="495">
        <f>VLOOKUP(C36,'Qualis D'!$B$6:$E$25,3,0)</f>
        <v>4</v>
      </c>
      <c r="D10" s="496">
        <f>VLOOKUP(C36,MRP!$A$2:$B$120,2,0)</f>
        <v>325</v>
      </c>
      <c r="E10" s="497" t="s">
        <v>286</v>
      </c>
      <c r="F10" s="497"/>
      <c r="G10" s="497"/>
      <c r="H10" s="497"/>
      <c r="I10" s="497"/>
      <c r="J10" s="497"/>
      <c r="K10" s="497"/>
      <c r="L10" s="497"/>
    </row>
    <row r="11" spans="1:13" ht="14.25" customHeight="1">
      <c r="A11" s="1238"/>
      <c r="B11" s="495" t="str">
        <f>VLOOKUP(C37,'Qualis D'!$B$6:$C$25,2,0)</f>
        <v>Engine Oil (1 Litre)</v>
      </c>
      <c r="C11" s="495">
        <f>VLOOKUP(C37,'Qualis D'!B11:D11,3,0)</f>
        <v>4.8</v>
      </c>
      <c r="D11" s="496">
        <f>VLOOKUP(C37,MRP!$A$2:$B$120,2,0)</f>
        <v>325</v>
      </c>
      <c r="E11" s="497"/>
      <c r="F11" s="497" t="s">
        <v>286</v>
      </c>
      <c r="G11" s="497" t="s">
        <v>286</v>
      </c>
      <c r="H11" s="497" t="s">
        <v>286</v>
      </c>
      <c r="I11" s="497" t="s">
        <v>286</v>
      </c>
      <c r="J11" s="497" t="s">
        <v>286</v>
      </c>
      <c r="K11" s="497" t="s">
        <v>286</v>
      </c>
      <c r="L11" s="497" t="s">
        <v>286</v>
      </c>
    </row>
    <row r="12" spans="1:13" ht="14.25" customHeight="1">
      <c r="A12" s="1238"/>
      <c r="B12" s="495" t="str">
        <f>VLOOKUP(C38,'Qualis D'!$B$6:$C$25,2,0)</f>
        <v>Engine Oil Filter (Non-EGR)</v>
      </c>
      <c r="C12" s="495">
        <f>VLOOKUP(C38,'Qualis D'!$B$6:$E$25,3,0)</f>
        <v>1</v>
      </c>
      <c r="D12" s="496">
        <f>VLOOKUP(C38,MRP!$A$2:$B$120,2,0)</f>
        <v>666</v>
      </c>
      <c r="E12" s="497"/>
      <c r="F12" s="497" t="s">
        <v>286</v>
      </c>
      <c r="G12" s="497" t="s">
        <v>286</v>
      </c>
      <c r="H12" s="497" t="s">
        <v>286</v>
      </c>
      <c r="I12" s="497" t="s">
        <v>286</v>
      </c>
      <c r="J12" s="497" t="s">
        <v>286</v>
      </c>
      <c r="K12" s="497" t="s">
        <v>286</v>
      </c>
      <c r="L12" s="497" t="s">
        <v>286</v>
      </c>
    </row>
    <row r="13" spans="1:13" ht="14.25" customHeight="1">
      <c r="A13" s="1238"/>
      <c r="B13" s="495" t="str">
        <f>VLOOKUP(C39,'Qualis D'!$B$6:$C$25,2,0)</f>
        <v>Gasket Engine Oil Drain Plug</v>
      </c>
      <c r="C13" s="495">
        <f>VLOOKUP(C39,'Qualis D'!$B$6:$E$25,3,0)</f>
        <v>1</v>
      </c>
      <c r="D13" s="496">
        <f>VLOOKUP(C39,MRP!$A$2:$B$120,2,0)</f>
        <v>58</v>
      </c>
      <c r="E13" s="497" t="s">
        <v>286</v>
      </c>
      <c r="F13" s="497" t="s">
        <v>286</v>
      </c>
      <c r="G13" s="497" t="s">
        <v>286</v>
      </c>
      <c r="H13" s="497" t="s">
        <v>286</v>
      </c>
      <c r="I13" s="497" t="s">
        <v>286</v>
      </c>
      <c r="J13" s="497" t="s">
        <v>286</v>
      </c>
      <c r="K13" s="497" t="s">
        <v>286</v>
      </c>
      <c r="L13" s="497" t="s">
        <v>286</v>
      </c>
    </row>
    <row r="14" spans="1:13" ht="14.25" customHeight="1">
      <c r="A14" s="1238"/>
      <c r="B14" s="495" t="str">
        <f>VLOOKUP(C40,'Qualis D'!$B$6:$C$25,2,0)</f>
        <v>Long Life Coolant (1 Litre)</v>
      </c>
      <c r="C14" s="495">
        <f>VLOOKUP(C40,'Qualis D'!$B$6:$E$25,3,0)</f>
        <v>8.6999999999999993</v>
      </c>
      <c r="D14" s="496">
        <f>VLOOKUP(C40,MRP!$A$2:$B$120,2,0)</f>
        <v>199.5</v>
      </c>
      <c r="E14" s="497"/>
      <c r="F14" s="497"/>
      <c r="G14" s="497"/>
      <c r="H14" s="497" t="s">
        <v>286</v>
      </c>
      <c r="I14" s="497" t="s">
        <v>286</v>
      </c>
      <c r="J14" s="497"/>
      <c r="K14" s="497"/>
      <c r="L14" s="497" t="s">
        <v>286</v>
      </c>
    </row>
    <row r="15" spans="1:13" ht="14.25" customHeight="1">
      <c r="A15" s="1238"/>
      <c r="B15" s="495" t="str">
        <f>VLOOKUP(C41,'Qualis D'!$B$6:$C$25,2,0)</f>
        <v>Main Filter</v>
      </c>
      <c r="C15" s="495">
        <f>VLOOKUP(C41,'Qualis D'!$B$6:$E$25,3,0)</f>
        <v>1</v>
      </c>
      <c r="D15" s="496">
        <f>VLOOKUP(C41,MRP!$A$2:$B$120,2,0)</f>
        <v>3022</v>
      </c>
      <c r="E15" s="497"/>
      <c r="F15" s="497"/>
      <c r="G15" s="497" t="s">
        <v>286</v>
      </c>
      <c r="H15" s="497" t="s">
        <v>286</v>
      </c>
      <c r="I15" s="497" t="s">
        <v>286</v>
      </c>
      <c r="J15" s="497" t="s">
        <v>286</v>
      </c>
      <c r="K15" s="497"/>
      <c r="L15" s="497" t="s">
        <v>286</v>
      </c>
    </row>
    <row r="16" spans="1:13" ht="14.25" customHeight="1">
      <c r="A16" s="1238"/>
      <c r="B16" s="495" t="str">
        <f>VLOOKUP(C42,'Qualis D'!$B$6:$C$25,2,0)</f>
        <v>Pre Filter</v>
      </c>
      <c r="C16" s="495">
        <f>VLOOKUP(C42,'Qualis D'!$B$6:$E$25,3,0)</f>
        <v>1</v>
      </c>
      <c r="D16" s="496">
        <f>VLOOKUP(C42,MRP!$A$2:$B$120,2,0)</f>
        <v>445</v>
      </c>
      <c r="E16" s="497"/>
      <c r="F16" s="497" t="s">
        <v>286</v>
      </c>
      <c r="G16" s="497" t="s">
        <v>286</v>
      </c>
      <c r="H16" s="497" t="s">
        <v>286</v>
      </c>
      <c r="I16" s="497" t="s">
        <v>286</v>
      </c>
      <c r="J16" s="497" t="s">
        <v>286</v>
      </c>
      <c r="K16" s="497" t="s">
        <v>286</v>
      </c>
      <c r="L16" s="497" t="s">
        <v>286</v>
      </c>
    </row>
    <row r="17" spans="1:12" ht="14.25" customHeight="1">
      <c r="A17" s="1238"/>
      <c r="B17" s="495" t="str">
        <f>VLOOKUP(C43,'Qualis D'!$B$6:$C$25,2,0)</f>
        <v>Air Cleaner Filter</v>
      </c>
      <c r="C17" s="495">
        <f>VLOOKUP(C43,'Qualis D'!$B$6:$E$25,3,0)</f>
        <v>1</v>
      </c>
      <c r="D17" s="496">
        <f>VLOOKUP(C43,MRP!$A$2:$B$120,2,0)</f>
        <v>2309.5</v>
      </c>
      <c r="E17" s="497"/>
      <c r="F17" s="497"/>
      <c r="G17" s="497"/>
      <c r="H17" s="497"/>
      <c r="I17" s="497"/>
      <c r="J17" s="497" t="s">
        <v>286</v>
      </c>
      <c r="K17" s="497"/>
      <c r="L17" s="497" t="s">
        <v>286</v>
      </c>
    </row>
    <row r="18" spans="1:12" ht="14.25" customHeight="1">
      <c r="A18" s="1238"/>
      <c r="B18" s="495" t="str">
        <f>VLOOKUP(C44,'Qualis D'!$B$6:$C$25,2,0)</f>
        <v>Brake Fluid (250 ml)</v>
      </c>
      <c r="C18" s="495">
        <f>VLOOKUP(C44,'Qualis D'!$B$6:$E$25,3,0)</f>
        <v>2</v>
      </c>
      <c r="D18" s="496">
        <f>VLOOKUP(C44,MRP!$A$2:$B$120,2,0)</f>
        <v>172.5</v>
      </c>
      <c r="E18" s="497"/>
      <c r="F18" s="497"/>
      <c r="G18" s="497"/>
      <c r="H18" s="497" t="s">
        <v>286</v>
      </c>
      <c r="I18" s="497" t="s">
        <v>286</v>
      </c>
      <c r="J18" s="497"/>
      <c r="K18" s="497"/>
      <c r="L18" s="497" t="s">
        <v>286</v>
      </c>
    </row>
    <row r="19" spans="1:12" ht="14.25" customHeight="1">
      <c r="A19" s="1238"/>
      <c r="B19" s="495" t="str">
        <f>VLOOKUP(C45,'Qualis D'!$B$6:$C$25,2,0)</f>
        <v>Differential Oil</v>
      </c>
      <c r="C19" s="495">
        <f>VLOOKUP(C45,'Qualis D'!$B$6:$E$25,3,0)</f>
        <v>1.25</v>
      </c>
      <c r="D19" s="496">
        <f>VLOOKUP(C45,MRP!$A$2:$B$120,2,0)</f>
        <v>315</v>
      </c>
      <c r="E19" s="497"/>
      <c r="F19" s="497"/>
      <c r="G19" s="497"/>
      <c r="H19" s="497" t="s">
        <v>286</v>
      </c>
      <c r="I19" s="497" t="s">
        <v>286</v>
      </c>
      <c r="J19" s="497"/>
      <c r="K19" s="497"/>
      <c r="L19" s="497" t="s">
        <v>286</v>
      </c>
    </row>
    <row r="20" spans="1:12" ht="14.25" customHeight="1">
      <c r="A20" s="1238"/>
      <c r="B20" s="495" t="str">
        <f>VLOOKUP(C46,'Qualis D'!$B$6:$C$25,2,0)</f>
        <v>Filler &amp; Drain Plug Gasket</v>
      </c>
      <c r="C20" s="495">
        <f>VLOOKUP(C46,'Qualis D'!$B$6:$E$25,3,0)</f>
        <v>2</v>
      </c>
      <c r="D20" s="496">
        <f>VLOOKUP(C46,MRP!$A$2:$B$120,2,0)</f>
        <v>46.5</v>
      </c>
      <c r="E20" s="497"/>
      <c r="F20" s="497"/>
      <c r="G20" s="497"/>
      <c r="H20" s="497" t="s">
        <v>286</v>
      </c>
      <c r="I20" s="497" t="s">
        <v>286</v>
      </c>
      <c r="J20" s="497"/>
      <c r="K20" s="497"/>
      <c r="L20" s="497" t="s">
        <v>286</v>
      </c>
    </row>
    <row r="21" spans="1:12" ht="14.25" customHeight="1">
      <c r="B21" s="495" t="str">
        <f>VLOOKUP(C47,'Qualis D'!$B$6:$C$25,2,0)</f>
        <v>Grease (1 Kg)</v>
      </c>
      <c r="C21" s="495">
        <f>VLOOKUP(C47,'Qualis D'!$B$6:$E$25,3,0)</f>
        <v>0.25</v>
      </c>
      <c r="D21" s="496">
        <v>672.5</v>
      </c>
      <c r="E21" s="497"/>
      <c r="F21" s="497"/>
      <c r="G21" s="497" t="s">
        <v>286</v>
      </c>
      <c r="H21" s="497" t="s">
        <v>286</v>
      </c>
      <c r="I21" s="497" t="s">
        <v>286</v>
      </c>
      <c r="J21" s="497" t="s">
        <v>286</v>
      </c>
      <c r="K21" s="497"/>
      <c r="L21" s="497" t="s">
        <v>286</v>
      </c>
    </row>
    <row r="22" spans="1:12" ht="14.25" customHeight="1">
      <c r="B22" s="495" t="str">
        <f>VLOOKUP(C48,'Qualis D'!$B$6:$C$25,2,0)</f>
        <v>Cotter Pin</v>
      </c>
      <c r="C22" s="495">
        <f>VLOOKUP(C48,'Qualis D'!$B$6:$E$25,3,0)</f>
        <v>2</v>
      </c>
      <c r="D22" s="496">
        <f>VLOOKUP(C48,MRP!$A$2:$B$120,2,0)</f>
        <v>73</v>
      </c>
      <c r="E22" s="497"/>
      <c r="F22" s="497"/>
      <c r="G22" s="497" t="s">
        <v>286</v>
      </c>
      <c r="H22" s="497" t="s">
        <v>286</v>
      </c>
      <c r="I22" s="497" t="s">
        <v>286</v>
      </c>
      <c r="J22" s="497" t="s">
        <v>286</v>
      </c>
      <c r="K22" s="497"/>
      <c r="L22" s="497" t="s">
        <v>286</v>
      </c>
    </row>
    <row r="23" spans="1:12" ht="14.25" customHeight="1">
      <c r="B23" s="495" t="str">
        <f>VLOOKUP(C49,'Qualis D'!$B$6:$C$25,2,0)</f>
        <v>Grease Cap</v>
      </c>
      <c r="C23" s="495">
        <f>VLOOKUP(C49,'Qualis D'!$B$6:$E$25,3,0)</f>
        <v>2</v>
      </c>
      <c r="D23" s="496">
        <f>VLOOKUP(C49,MRP!$A$2:$B$120,2,0)</f>
        <v>315</v>
      </c>
      <c r="E23" s="497"/>
      <c r="F23" s="497"/>
      <c r="G23" s="497" t="s">
        <v>286</v>
      </c>
      <c r="H23" s="497" t="s">
        <v>286</v>
      </c>
      <c r="I23" s="497" t="s">
        <v>286</v>
      </c>
      <c r="J23" s="497" t="s">
        <v>286</v>
      </c>
      <c r="K23" s="497"/>
      <c r="L23" s="497" t="s">
        <v>286</v>
      </c>
    </row>
    <row r="24" spans="1:12" ht="14.25" customHeight="1">
      <c r="B24" s="495" t="str">
        <f>VLOOKUP(C50,'Qualis D'!$B$6:$C$25,2,0)</f>
        <v>Oil Seal</v>
      </c>
      <c r="C24" s="495">
        <f>VLOOKUP(C50,'Qualis D'!$B$6:$E$25,3,0)</f>
        <v>2</v>
      </c>
      <c r="D24" s="496">
        <f>VLOOKUP(C50,MRP!$A$2:$B$120,2,0)</f>
        <v>691.5</v>
      </c>
      <c r="E24" s="497"/>
      <c r="F24" s="497"/>
      <c r="G24" s="497" t="s">
        <v>286</v>
      </c>
      <c r="H24" s="497" t="s">
        <v>286</v>
      </c>
      <c r="I24" s="497" t="s">
        <v>286</v>
      </c>
      <c r="J24" s="497" t="s">
        <v>286</v>
      </c>
      <c r="K24" s="497"/>
      <c r="L24" s="497" t="s">
        <v>286</v>
      </c>
    </row>
    <row r="25" spans="1:12" ht="14.25" customHeight="1">
      <c r="B25" s="495" t="str">
        <f>VLOOKUP(C51,'Qualis D'!$B$6:$C$25,2,0)</f>
        <v>Windshield Washer Fluid (75 ml)</v>
      </c>
      <c r="C25" s="495">
        <f>VLOOKUP(C51,'Qualis D'!$B$6:$E$25,3,0)</f>
        <v>2</v>
      </c>
      <c r="D25" s="496">
        <f>VLOOKUP(C51,MRP!$A$2:$B$120,2,0)</f>
        <v>35.5</v>
      </c>
      <c r="E25" s="497"/>
      <c r="F25" s="497" t="s">
        <v>286</v>
      </c>
      <c r="G25" s="497" t="s">
        <v>286</v>
      </c>
      <c r="H25" s="497" t="s">
        <v>286</v>
      </c>
      <c r="I25" s="497" t="s">
        <v>286</v>
      </c>
      <c r="J25" s="497" t="s">
        <v>286</v>
      </c>
      <c r="K25" s="497" t="s">
        <v>286</v>
      </c>
      <c r="L25" s="497" t="s">
        <v>286</v>
      </c>
    </row>
    <row r="26" spans="1:12" ht="18" customHeight="1">
      <c r="B26" s="1520"/>
      <c r="C26" s="1518" t="s">
        <v>290</v>
      </c>
      <c r="D26" s="1518"/>
      <c r="E26" s="498">
        <f>HLOOKUP(E5,'Qualis D'!F4:F27,24,0)</f>
        <v>1358</v>
      </c>
      <c r="F26" s="498">
        <f>HLOOKUP(F5,'Qualis D'!G4:G27,24,0)</f>
        <v>2800</v>
      </c>
      <c r="G26" s="498">
        <f>HLOOKUP(G5,'Qualis D'!H4:H27,24,0)</f>
        <v>8149.125</v>
      </c>
      <c r="H26" s="498">
        <f>HLOOKUP(H5,'Qualis D'!I4:I27,24,0)</f>
        <v>12967.525</v>
      </c>
      <c r="I26" s="498">
        <f>HLOOKUP(I5,'Qualis D'!J4:J27,24,0)</f>
        <v>12967.525</v>
      </c>
      <c r="J26" s="498">
        <f>HLOOKUP(J5,'Qualis D'!K4:K27,24,0)</f>
        <v>10458.625</v>
      </c>
      <c r="K26" s="498">
        <f>HLOOKUP(K5,'Qualis D'!L4:L27,24,0)</f>
        <v>7402</v>
      </c>
      <c r="L26" s="498">
        <f>HLOOKUP(L5,'Qualis D'!M4:M27,24,0)</f>
        <v>15277.025</v>
      </c>
    </row>
    <row r="27" spans="1:12" ht="25.5" customHeight="1">
      <c r="B27" s="1521"/>
      <c r="C27" s="1518" t="s">
        <v>150</v>
      </c>
      <c r="D27" s="1518"/>
      <c r="E27" s="498">
        <f>HLOOKUP(E5,'Qualis D'!F4:F28,25,0)</f>
        <v>1173.5099999999998</v>
      </c>
      <c r="F27" s="498">
        <f>HLOOKUP(F5,'Qualis D'!G4:G28,25,0)</f>
        <v>1863.81</v>
      </c>
      <c r="G27" s="498">
        <f>HLOOKUP(G5,'Qualis D'!H4:H28,25,0)</f>
        <v>2416.0499999999997</v>
      </c>
      <c r="H27" s="498">
        <f>HLOOKUP(H5,'Qualis D'!I4:I28,25,0)</f>
        <v>3106.35</v>
      </c>
      <c r="I27" s="498">
        <f>HLOOKUP(I5,'Qualis D'!J4:J28,25,0)</f>
        <v>3244.41</v>
      </c>
      <c r="J27" s="498">
        <f>HLOOKUP(J5,'Qualis D'!K4:K28,25,0)</f>
        <v>2416.0499999999997</v>
      </c>
      <c r="K27" s="498">
        <f>HLOOKUP(K5,'Qualis D'!L4:L28,25,0)</f>
        <v>2692.17</v>
      </c>
      <c r="L27" s="498">
        <f>HLOOKUP(L5,'Qualis D'!M4:M28,25,0)</f>
        <v>3106.35</v>
      </c>
    </row>
    <row r="28" spans="1:12" ht="25.5" customHeight="1">
      <c r="B28" s="1522"/>
      <c r="C28" s="1519" t="s">
        <v>30</v>
      </c>
      <c r="D28" s="1519"/>
      <c r="E28" s="499">
        <f t="shared" ref="E28:L28" si="0">E26+E27</f>
        <v>2531.5099999999998</v>
      </c>
      <c r="F28" s="499">
        <f t="shared" si="0"/>
        <v>4663.8099999999995</v>
      </c>
      <c r="G28" s="499">
        <f t="shared" si="0"/>
        <v>10565.174999999999</v>
      </c>
      <c r="H28" s="499">
        <f t="shared" si="0"/>
        <v>16073.875</v>
      </c>
      <c r="I28" s="499">
        <f t="shared" si="0"/>
        <v>16211.934999999999</v>
      </c>
      <c r="J28" s="499">
        <f t="shared" si="0"/>
        <v>12874.674999999999</v>
      </c>
      <c r="K28" s="499">
        <f t="shared" si="0"/>
        <v>10094.17</v>
      </c>
      <c r="L28" s="499">
        <f t="shared" si="0"/>
        <v>18383.375</v>
      </c>
    </row>
    <row r="29" spans="1:12" ht="15" customHeight="1">
      <c r="B29" s="269" t="str">
        <f>MRP!A162</f>
        <v>Price applicable from 1st Oct 2019 [All prices are inclusive of Tax]</v>
      </c>
      <c r="F29" s="251"/>
      <c r="G29" s="251"/>
      <c r="H29" s="251"/>
      <c r="I29" s="251"/>
      <c r="J29" s="1442" t="s">
        <v>291</v>
      </c>
      <c r="K29" s="1442"/>
      <c r="L29" s="1442"/>
    </row>
    <row r="30" spans="1:12">
      <c r="K30" s="1256" t="str">
        <f>B4</f>
        <v>Qualis Diesel</v>
      </c>
      <c r="L30" s="1256"/>
    </row>
    <row r="31" spans="1:12">
      <c r="B31" s="267">
        <f>ROUND(B32,2)</f>
        <v>1.03</v>
      </c>
    </row>
    <row r="32" spans="1:12" ht="18">
      <c r="B32" s="267">
        <f>Z58/100000</f>
        <v>1.0335846499999999</v>
      </c>
      <c r="C32" s="273" t="s">
        <v>453</v>
      </c>
    </row>
    <row r="33" spans="3:3" ht="18">
      <c r="C33" s="273" t="s">
        <v>195</v>
      </c>
    </row>
    <row r="34" spans="3:3" ht="18">
      <c r="C34" s="273" t="s">
        <v>196</v>
      </c>
    </row>
    <row r="35" spans="3:3" ht="18">
      <c r="C35" s="273" t="s">
        <v>197</v>
      </c>
    </row>
    <row r="36" spans="3:3" ht="18">
      <c r="C36" s="272" t="s">
        <v>163</v>
      </c>
    </row>
    <row r="37" spans="3:3" ht="18">
      <c r="C37" s="273" t="s">
        <v>163</v>
      </c>
    </row>
    <row r="38" spans="3:3" ht="18">
      <c r="C38" s="273" t="s">
        <v>161</v>
      </c>
    </row>
    <row r="39" spans="3:3" ht="18">
      <c r="C39" s="273" t="s">
        <v>165</v>
      </c>
    </row>
    <row r="40" spans="3:3" ht="18">
      <c r="C40" s="273" t="s">
        <v>175</v>
      </c>
    </row>
    <row r="41" spans="3:3" ht="18">
      <c r="C41" s="273" t="s">
        <v>185</v>
      </c>
    </row>
    <row r="42" spans="3:3" ht="18">
      <c r="C42" s="273" t="s">
        <v>153</v>
      </c>
    </row>
    <row r="43" spans="3:3" ht="18">
      <c r="C43" s="280" t="s">
        <v>179</v>
      </c>
    </row>
    <row r="44" spans="3:3" ht="18">
      <c r="C44" s="280" t="s">
        <v>169</v>
      </c>
    </row>
    <row r="45" spans="3:3" ht="18">
      <c r="C45" s="273" t="s">
        <v>172</v>
      </c>
    </row>
    <row r="46" spans="3:3" ht="18">
      <c r="C46" s="273" t="s">
        <v>209</v>
      </c>
    </row>
    <row r="47" spans="3:3" ht="18">
      <c r="C47" s="273" t="s">
        <v>174</v>
      </c>
    </row>
    <row r="48" spans="3:3" ht="18">
      <c r="C48" s="273" t="s">
        <v>208</v>
      </c>
    </row>
    <row r="49" spans="3:26" ht="18">
      <c r="C49" s="273" t="s">
        <v>186</v>
      </c>
    </row>
    <row r="50" spans="3:26" ht="18">
      <c r="C50" s="273" t="s">
        <v>198</v>
      </c>
    </row>
    <row r="51" spans="3:26">
      <c r="C51" s="283" t="s">
        <v>170</v>
      </c>
    </row>
    <row r="55" spans="3:26">
      <c r="E55" s="254">
        <v>1</v>
      </c>
      <c r="F55" s="254">
        <v>5</v>
      </c>
      <c r="G55" s="254">
        <v>10</v>
      </c>
      <c r="H55" s="254">
        <v>15</v>
      </c>
      <c r="I55" s="254">
        <v>20</v>
      </c>
      <c r="J55" s="254">
        <v>25</v>
      </c>
      <c r="K55" s="254">
        <v>30</v>
      </c>
      <c r="L55" s="254">
        <v>35</v>
      </c>
      <c r="M55" s="254">
        <v>40</v>
      </c>
      <c r="N55" s="254">
        <v>45</v>
      </c>
      <c r="O55" s="254">
        <v>50</v>
      </c>
      <c r="P55" s="254">
        <v>55</v>
      </c>
      <c r="Q55" s="254">
        <v>60</v>
      </c>
      <c r="R55" s="254">
        <v>65</v>
      </c>
      <c r="S55" s="254">
        <v>70</v>
      </c>
      <c r="T55" s="254">
        <v>75</v>
      </c>
      <c r="U55" s="254">
        <v>80</v>
      </c>
      <c r="V55" s="254">
        <v>85</v>
      </c>
      <c r="W55" s="254">
        <v>90</v>
      </c>
      <c r="X55" s="254">
        <v>95</v>
      </c>
      <c r="Y55" s="254">
        <v>100</v>
      </c>
      <c r="Z55" s="486" t="s">
        <v>440</v>
      </c>
    </row>
    <row r="56" spans="3:26">
      <c r="C56" s="483" t="s">
        <v>436</v>
      </c>
      <c r="D56" s="483" t="s">
        <v>437</v>
      </c>
      <c r="F56" s="271">
        <f>E26</f>
        <v>1358</v>
      </c>
      <c r="G56" s="271">
        <f>F26</f>
        <v>2800</v>
      </c>
      <c r="H56" s="485">
        <f>$E$26</f>
        <v>1358</v>
      </c>
      <c r="I56" s="271">
        <f>$G$26</f>
        <v>8149.125</v>
      </c>
      <c r="J56" s="485">
        <f>$E$26</f>
        <v>1358</v>
      </c>
      <c r="K56" s="271">
        <f>$E$26</f>
        <v>1358</v>
      </c>
      <c r="L56" s="485">
        <f>$E$26</f>
        <v>1358</v>
      </c>
      <c r="M56" s="271">
        <f>H26</f>
        <v>12967.525</v>
      </c>
      <c r="N56" s="485">
        <f>$E$26</f>
        <v>1358</v>
      </c>
      <c r="O56" s="271">
        <f>$E$26</f>
        <v>1358</v>
      </c>
      <c r="P56" s="485">
        <f>$E$26</f>
        <v>1358</v>
      </c>
      <c r="Q56" s="271">
        <f>$G$26</f>
        <v>8149.125</v>
      </c>
      <c r="R56" s="485">
        <f>$E$26</f>
        <v>1358</v>
      </c>
      <c r="S56" s="271">
        <f>$E$26</f>
        <v>1358</v>
      </c>
      <c r="T56" s="485">
        <f>$E$26</f>
        <v>1358</v>
      </c>
      <c r="U56" s="271">
        <f>$I$26</f>
        <v>12967.525</v>
      </c>
      <c r="V56" s="485">
        <f>$E$26</f>
        <v>1358</v>
      </c>
      <c r="W56" s="271">
        <f>$E$26</f>
        <v>1358</v>
      </c>
      <c r="X56" s="485">
        <f>$E$26</f>
        <v>1358</v>
      </c>
      <c r="Y56" s="485">
        <f>J26</f>
        <v>10458.625</v>
      </c>
      <c r="Z56" s="251">
        <f>SUM(E56:Y56)</f>
        <v>74503.925000000003</v>
      </c>
    </row>
    <row r="57" spans="3:26">
      <c r="D57" s="483" t="s">
        <v>28</v>
      </c>
      <c r="E57" s="484" t="s">
        <v>439</v>
      </c>
      <c r="F57" s="484" t="s">
        <v>439</v>
      </c>
      <c r="G57" s="484" t="s">
        <v>439</v>
      </c>
      <c r="H57" s="271">
        <f>$E$27</f>
        <v>1173.5099999999998</v>
      </c>
      <c r="I57" s="271">
        <f>$G$27</f>
        <v>2416.0499999999997</v>
      </c>
      <c r="J57" s="271">
        <f>$E$27</f>
        <v>1173.5099999999998</v>
      </c>
      <c r="K57" s="271">
        <f>$E$27</f>
        <v>1173.5099999999998</v>
      </c>
      <c r="L57" s="271">
        <f>$E$27</f>
        <v>1173.5099999999998</v>
      </c>
      <c r="M57" s="271">
        <f>H27</f>
        <v>3106.35</v>
      </c>
      <c r="N57" s="271">
        <f>$E$27</f>
        <v>1173.5099999999998</v>
      </c>
      <c r="O57" s="271">
        <f>$E$27</f>
        <v>1173.5099999999998</v>
      </c>
      <c r="P57" s="271">
        <f>$E$27</f>
        <v>1173.5099999999998</v>
      </c>
      <c r="Q57" s="271">
        <f>$G$27</f>
        <v>2416.0499999999997</v>
      </c>
      <c r="R57" s="271">
        <f>$E$27</f>
        <v>1173.5099999999998</v>
      </c>
      <c r="S57" s="271">
        <f>$E$27</f>
        <v>1173.5099999999998</v>
      </c>
      <c r="T57" s="271">
        <f>$E$27</f>
        <v>1173.5099999999998</v>
      </c>
      <c r="U57" s="271">
        <f>$I$27</f>
        <v>3244.41</v>
      </c>
      <c r="V57" s="271">
        <f>$E$27</f>
        <v>1173.5099999999998</v>
      </c>
      <c r="W57" s="271">
        <f>$E$27</f>
        <v>1173.5099999999998</v>
      </c>
      <c r="X57" s="271">
        <f>$E$27</f>
        <v>1173.5099999999998</v>
      </c>
      <c r="Y57" s="485">
        <f>J27</f>
        <v>2416.0499999999997</v>
      </c>
      <c r="Z57" s="251">
        <f>SUM(E57:Y57)</f>
        <v>28854.53999999999</v>
      </c>
    </row>
    <row r="58" spans="3:26">
      <c r="Z58" s="251">
        <f>SUM(Z56:Z57)</f>
        <v>103358.465</v>
      </c>
    </row>
  </sheetData>
  <mergeCells count="11">
    <mergeCell ref="K30:L30"/>
    <mergeCell ref="B1:L1"/>
    <mergeCell ref="A2:A20"/>
    <mergeCell ref="J29:L29"/>
    <mergeCell ref="C4:C5"/>
    <mergeCell ref="D4:D5"/>
    <mergeCell ref="E4:L4"/>
    <mergeCell ref="C26:D26"/>
    <mergeCell ref="C27:D27"/>
    <mergeCell ref="C28:D28"/>
    <mergeCell ref="B26:B28"/>
  </mergeCells>
  <conditionalFormatting sqref="B1">
    <cfRule type="cellIs" dxfId="35" priority="4" operator="equal">
      <formula>$K$1</formula>
    </cfRule>
    <cfRule type="containsText" dxfId="34" priority="5" operator="containsText" text="A">
      <formula>NOT(ISERROR(SEARCH("A",B1)))</formula>
    </cfRule>
    <cfRule type="cellIs" dxfId="33" priority="6" operator="equal">
      <formula>$K$1</formula>
    </cfRule>
    <cfRule type="containsText" dxfId="32" priority="7" operator="containsText" text="A">
      <formula>NOT(ISERROR(SEARCH("A",B1)))</formula>
    </cfRule>
    <cfRule type="containsText" dxfId="31" priority="8" operator="containsText" text="A+">
      <formula>NOT(ISERROR(SEARCH("A+",B1)))</formula>
    </cfRule>
    <cfRule type="containsText" dxfId="30" priority="9" operator="containsText" text="A+">
      <formula>NOT(ISERROR(SEARCH("A+",B1)))</formula>
    </cfRule>
  </conditionalFormatting>
  <conditionalFormatting sqref="B1">
    <cfRule type="containsText" dxfId="29" priority="1" operator="containsText" text="A+">
      <formula>NOT(ISERROR(SEARCH("A+",B1)))</formula>
    </cfRule>
    <cfRule type="containsText" dxfId="28" priority="2" operator="containsText" text="A">
      <formula>NOT(ISERROR(SEARCH("A",B1)))</formula>
    </cfRule>
    <cfRule type="containsText" dxfId="27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6"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47"/>
  <sheetViews>
    <sheetView view="pageBreakPreview" zoomScale="85" zoomScaleSheetLayoutView="85" workbookViewId="0">
      <selection activeCell="B10" sqref="B10"/>
    </sheetView>
  </sheetViews>
  <sheetFormatPr defaultColWidth="9.140625" defaultRowHeight="15"/>
  <cols>
    <col min="1" max="1" width="2.7109375" style="251" customWidth="1"/>
    <col min="2" max="2" width="34.7109375" style="253" customWidth="1"/>
    <col min="3" max="4" width="13.42578125" style="253" customWidth="1"/>
    <col min="5" max="10" width="11.28515625" style="254" customWidth="1"/>
    <col min="11" max="11" width="10" style="254" customWidth="1"/>
    <col min="12" max="12" width="11.28515625" style="254" customWidth="1"/>
    <col min="13" max="13" width="10.42578125" style="251" bestFit="1" customWidth="1"/>
    <col min="14" max="14" width="9.140625" style="251"/>
    <col min="15" max="15" width="10.140625" style="251" bestFit="1" customWidth="1"/>
    <col min="16" max="16384" width="9.140625" style="251"/>
  </cols>
  <sheetData>
    <row r="1" spans="1:13" ht="30" customHeight="1">
      <c r="B1" s="1441" t="str">
        <f>M1</f>
        <v>A++</v>
      </c>
      <c r="C1" s="1441"/>
      <c r="D1" s="1441"/>
      <c r="E1" s="1441"/>
      <c r="F1" s="1441"/>
      <c r="G1" s="1441"/>
      <c r="H1" s="1441"/>
      <c r="I1" s="1441"/>
      <c r="J1" s="1441"/>
      <c r="K1" s="1441"/>
      <c r="L1" s="1441"/>
      <c r="M1" s="251" t="str">
        <f>'Dlr Category'!C4</f>
        <v>A++</v>
      </c>
    </row>
    <row r="2" spans="1:13" ht="39.950000000000003" customHeight="1">
      <c r="A2" s="1237"/>
      <c r="B2" s="247"/>
      <c r="C2" s="248"/>
      <c r="D2" s="248"/>
      <c r="E2" s="249"/>
      <c r="F2" s="249"/>
      <c r="G2" s="249"/>
      <c r="H2" s="249"/>
      <c r="I2" s="249"/>
      <c r="J2" s="249"/>
      <c r="K2" s="249"/>
      <c r="L2" s="250"/>
    </row>
    <row r="3" spans="1:13" ht="54.95" customHeight="1" thickBot="1">
      <c r="A3" s="1238"/>
      <c r="B3" s="252"/>
      <c r="L3" s="255"/>
    </row>
    <row r="4" spans="1:13" ht="23.25" customHeight="1">
      <c r="A4" s="1238"/>
      <c r="B4" s="459" t="s">
        <v>300</v>
      </c>
      <c r="C4" s="1444" t="s">
        <v>279</v>
      </c>
      <c r="D4" s="1444" t="s">
        <v>280</v>
      </c>
      <c r="E4" s="1444" t="s">
        <v>292</v>
      </c>
      <c r="F4" s="1444"/>
      <c r="G4" s="1444"/>
      <c r="H4" s="1444"/>
      <c r="I4" s="1444"/>
      <c r="J4" s="1444"/>
      <c r="K4" s="1444"/>
      <c r="L4" s="1446"/>
    </row>
    <row r="5" spans="1:13" ht="30.75" customHeight="1">
      <c r="A5" s="1238"/>
      <c r="B5" s="454" t="s">
        <v>282</v>
      </c>
      <c r="C5" s="1445"/>
      <c r="D5" s="1445"/>
      <c r="E5" s="455" t="s">
        <v>284</v>
      </c>
      <c r="F5" s="455" t="s">
        <v>294</v>
      </c>
      <c r="G5" s="455" t="s">
        <v>274</v>
      </c>
      <c r="H5" s="455" t="s">
        <v>275</v>
      </c>
      <c r="I5" s="455">
        <v>100000</v>
      </c>
      <c r="J5" s="455" t="s">
        <v>276</v>
      </c>
      <c r="K5" s="455" t="s">
        <v>277</v>
      </c>
      <c r="L5" s="456" t="s">
        <v>296</v>
      </c>
    </row>
    <row r="6" spans="1:13" ht="21" customHeight="1">
      <c r="A6" s="1238"/>
      <c r="B6" s="437" t="str">
        <f>VLOOKUP(C27,'Qualis P'!$B$6:$E$20,2,0)</f>
        <v xml:space="preserve">Engine Oil </v>
      </c>
      <c r="C6" s="258">
        <f>VLOOKUP(C27,'Qualis P'!$B$6:$E$20,3,0)</f>
        <v>5</v>
      </c>
      <c r="D6" s="464">
        <f>VLOOKUP(C27,'Qualis P'!$B$6:$E$20,4,0)</f>
        <v>325</v>
      </c>
      <c r="E6" s="259" t="s">
        <v>286</v>
      </c>
      <c r="F6" s="259" t="s">
        <v>286</v>
      </c>
      <c r="G6" s="259" t="s">
        <v>286</v>
      </c>
      <c r="H6" s="259" t="s">
        <v>286</v>
      </c>
      <c r="I6" s="259" t="s">
        <v>286</v>
      </c>
      <c r="J6" s="259" t="s">
        <v>286</v>
      </c>
      <c r="K6" s="259" t="s">
        <v>286</v>
      </c>
      <c r="L6" s="260" t="s">
        <v>286</v>
      </c>
    </row>
    <row r="7" spans="1:13" ht="21" customHeight="1">
      <c r="A7" s="1238"/>
      <c r="B7" s="437" t="str">
        <f>VLOOKUP(C28,'Qualis P'!$B$6:$E$20,2,0)</f>
        <v>Engine Oil Filter</v>
      </c>
      <c r="C7" s="258">
        <f>VLOOKUP(C28,'Qualis P'!$B$6:$E$20,3,0)</f>
        <v>1</v>
      </c>
      <c r="D7" s="464">
        <f>VLOOKUP(C28,'Qualis P'!$B$6:$E$20,4,0)</f>
        <v>792</v>
      </c>
      <c r="E7" s="259" t="s">
        <v>286</v>
      </c>
      <c r="F7" s="259" t="s">
        <v>286</v>
      </c>
      <c r="G7" s="259" t="s">
        <v>286</v>
      </c>
      <c r="H7" s="259" t="s">
        <v>286</v>
      </c>
      <c r="I7" s="259" t="s">
        <v>286</v>
      </c>
      <c r="J7" s="259" t="s">
        <v>286</v>
      </c>
      <c r="K7" s="259" t="s">
        <v>286</v>
      </c>
      <c r="L7" s="260" t="s">
        <v>286</v>
      </c>
    </row>
    <row r="8" spans="1:13" ht="21" customHeight="1">
      <c r="A8" s="1238"/>
      <c r="B8" s="437" t="str">
        <f>VLOOKUP(C29,'Qualis P'!$B$6:$E$20,2,0)</f>
        <v>Gasket Engine Oil Drain Plug</v>
      </c>
      <c r="C8" s="258">
        <f>VLOOKUP(C29,'Qualis P'!$B$6:$E$20,3,0)</f>
        <v>1</v>
      </c>
      <c r="D8" s="464">
        <f>VLOOKUP(C29,'Qualis P'!$B$6:$E$20,4,0)</f>
        <v>58</v>
      </c>
      <c r="E8" s="259" t="s">
        <v>286</v>
      </c>
      <c r="F8" s="259" t="s">
        <v>286</v>
      </c>
      <c r="G8" s="259" t="s">
        <v>286</v>
      </c>
      <c r="H8" s="259" t="s">
        <v>286</v>
      </c>
      <c r="I8" s="259" t="s">
        <v>286</v>
      </c>
      <c r="J8" s="259" t="s">
        <v>286</v>
      </c>
      <c r="K8" s="259" t="s">
        <v>286</v>
      </c>
      <c r="L8" s="260" t="s">
        <v>286</v>
      </c>
    </row>
    <row r="9" spans="1:13" ht="21" customHeight="1">
      <c r="A9" s="1238"/>
      <c r="B9" s="437" t="str">
        <f>VLOOKUP(C30,'Qualis P'!$B$6:$E$20,2,0)</f>
        <v>Long Life Coolant (1 Litre)</v>
      </c>
      <c r="C9" s="258">
        <f>VLOOKUP(C30,'Qualis P'!$B$6:$E$20,3,0)</f>
        <v>8</v>
      </c>
      <c r="D9" s="464">
        <f>VLOOKUP(C30,'Qualis P'!$B$6:$E$20,4,0)</f>
        <v>199.5</v>
      </c>
      <c r="E9" s="259"/>
      <c r="F9" s="259"/>
      <c r="G9" s="259" t="s">
        <v>286</v>
      </c>
      <c r="H9" s="259" t="s">
        <v>286</v>
      </c>
      <c r="I9" s="259"/>
      <c r="J9" s="259" t="s">
        <v>286</v>
      </c>
      <c r="K9" s="259" t="s">
        <v>286</v>
      </c>
      <c r="L9" s="260" t="s">
        <v>286</v>
      </c>
    </row>
    <row r="10" spans="1:13" ht="21" customHeight="1">
      <c r="A10" s="1238"/>
      <c r="B10" s="437" t="str">
        <f>VLOOKUP(C31,'Qualis P'!$B$6:$E$20,2,0)</f>
        <v>Spark Plug</v>
      </c>
      <c r="C10" s="258">
        <f>VLOOKUP(C31,'Qualis P'!$B$6:$E$20,3,0)</f>
        <v>4</v>
      </c>
      <c r="D10" s="464">
        <f>VLOOKUP(C31,'Qualis P'!$B$6:$E$20,4,0)</f>
        <v>355</v>
      </c>
      <c r="E10" s="259"/>
      <c r="F10" s="259" t="s">
        <v>286</v>
      </c>
      <c r="G10" s="259" t="s">
        <v>286</v>
      </c>
      <c r="H10" s="259" t="s">
        <v>286</v>
      </c>
      <c r="I10" s="259" t="s">
        <v>286</v>
      </c>
      <c r="J10" s="259" t="s">
        <v>286</v>
      </c>
      <c r="K10" s="259" t="s">
        <v>286</v>
      </c>
      <c r="L10" s="260" t="s">
        <v>286</v>
      </c>
    </row>
    <row r="11" spans="1:13" ht="21" customHeight="1">
      <c r="A11" s="1238"/>
      <c r="B11" s="437" t="str">
        <f>VLOOKUP(C32,'Qualis P'!$B$6:$E$20,2,0)</f>
        <v>Fuel Filter</v>
      </c>
      <c r="C11" s="258">
        <f>VLOOKUP(C32,'Qualis P'!$B$6:$E$20,3,0)</f>
        <v>1</v>
      </c>
      <c r="D11" s="464">
        <f>VLOOKUP(C32,'Qualis P'!$B$6:$E$20,4,0)</f>
        <v>3975.5</v>
      </c>
      <c r="E11" s="259"/>
      <c r="F11" s="259"/>
      <c r="G11" s="259"/>
      <c r="H11" s="259" t="s">
        <v>286</v>
      </c>
      <c r="I11" s="259"/>
      <c r="J11" s="259"/>
      <c r="K11" s="259"/>
      <c r="L11" s="260"/>
    </row>
    <row r="12" spans="1:13" ht="21" customHeight="1">
      <c r="A12" s="1238"/>
      <c r="B12" s="437" t="str">
        <f>VLOOKUP(C33,'Qualis P'!$B$6:$E$20,2,0)</f>
        <v>Air Cleaner Filter</v>
      </c>
      <c r="C12" s="258">
        <f>VLOOKUP(C33,'Qualis P'!$B$6:$E$20,3,0)</f>
        <v>1</v>
      </c>
      <c r="D12" s="464">
        <f>VLOOKUP(C33,'Qualis P'!$B$6:$E$20,4,0)</f>
        <v>2309.5</v>
      </c>
      <c r="E12" s="259"/>
      <c r="F12" s="259"/>
      <c r="G12" s="259"/>
      <c r="H12" s="259"/>
      <c r="I12" s="259" t="s">
        <v>286</v>
      </c>
      <c r="J12" s="259"/>
      <c r="K12" s="259"/>
      <c r="L12" s="260" t="s">
        <v>286</v>
      </c>
    </row>
    <row r="13" spans="1:13" ht="21" customHeight="1">
      <c r="A13" s="1238"/>
      <c r="B13" s="437" t="str">
        <f>VLOOKUP(C34,'Qualis P'!$B$6:$E$20,2,0)</f>
        <v>Brake Fluid (250 ml)</v>
      </c>
      <c r="C13" s="258">
        <f>VLOOKUP(C34,'Qualis P'!$B$6:$E$20,3,0)</f>
        <v>2</v>
      </c>
      <c r="D13" s="464">
        <f>VLOOKUP(C34,'Qualis P'!$B$6:$E$20,4,0)</f>
        <v>172.5</v>
      </c>
      <c r="E13" s="259"/>
      <c r="F13" s="259"/>
      <c r="G13" s="259" t="s">
        <v>286</v>
      </c>
      <c r="H13" s="259" t="s">
        <v>286</v>
      </c>
      <c r="I13" s="259"/>
      <c r="J13" s="259" t="s">
        <v>286</v>
      </c>
      <c r="K13" s="259" t="s">
        <v>286</v>
      </c>
      <c r="L13" s="260" t="s">
        <v>286</v>
      </c>
    </row>
    <row r="14" spans="1:13" ht="21" customHeight="1">
      <c r="A14" s="1238"/>
      <c r="B14" s="437" t="str">
        <f>VLOOKUP(C35,'Qualis P'!$B$6:$E$20,2,0)</f>
        <v>Differential Oil</v>
      </c>
      <c r="C14" s="258">
        <f>VLOOKUP(C35,'Qualis P'!$B$6:$E$20,3,0)</f>
        <v>2</v>
      </c>
      <c r="D14" s="464">
        <f>VLOOKUP(C35,'Qualis P'!$B$6:$E$20,4,0)</f>
        <v>315</v>
      </c>
      <c r="E14" s="259"/>
      <c r="F14" s="259"/>
      <c r="G14" s="259" t="s">
        <v>286</v>
      </c>
      <c r="H14" s="259" t="s">
        <v>286</v>
      </c>
      <c r="I14" s="259"/>
      <c r="J14" s="259" t="s">
        <v>286</v>
      </c>
      <c r="K14" s="259" t="s">
        <v>286</v>
      </c>
      <c r="L14" s="260" t="s">
        <v>286</v>
      </c>
    </row>
    <row r="15" spans="1:13" ht="21" customHeight="1">
      <c r="A15" s="1238"/>
      <c r="B15" s="437" t="str">
        <f>VLOOKUP(C36,'Qualis P'!$B$6:$E$20,2,0)</f>
        <v>Filler &amp; Drain Plug Gasket</v>
      </c>
      <c r="C15" s="258">
        <f>VLOOKUP(C36,'Qualis P'!$B$6:$E$20,3,0)</f>
        <v>2</v>
      </c>
      <c r="D15" s="464">
        <f>VLOOKUP(C36,'Qualis P'!$B$6:$E$20,4,0)</f>
        <v>46.5</v>
      </c>
      <c r="E15" s="259"/>
      <c r="F15" s="259"/>
      <c r="G15" s="259" t="s">
        <v>286</v>
      </c>
      <c r="H15" s="259" t="s">
        <v>286</v>
      </c>
      <c r="I15" s="259" t="s">
        <v>286</v>
      </c>
      <c r="J15" s="259" t="s">
        <v>286</v>
      </c>
      <c r="K15" s="259" t="s">
        <v>286</v>
      </c>
      <c r="L15" s="260" t="s">
        <v>286</v>
      </c>
    </row>
    <row r="16" spans="1:13" ht="21" customHeight="1">
      <c r="A16" s="1238"/>
      <c r="B16" s="437" t="str">
        <f>VLOOKUP(C37,'Qualis P'!$B$6:$E$20,2,0)</f>
        <v>Grease (1 Kg)</v>
      </c>
      <c r="C16" s="258">
        <f>VLOOKUP(C37,'Qualis P'!$B$6:$E$20,3,0)</f>
        <v>0.25</v>
      </c>
      <c r="D16" s="464">
        <v>672.5</v>
      </c>
      <c r="E16" s="259"/>
      <c r="F16" s="259" t="s">
        <v>286</v>
      </c>
      <c r="G16" s="259" t="s">
        <v>286</v>
      </c>
      <c r="H16" s="259" t="s">
        <v>286</v>
      </c>
      <c r="I16" s="259" t="s">
        <v>286</v>
      </c>
      <c r="J16" s="259" t="s">
        <v>286</v>
      </c>
      <c r="K16" s="259" t="s">
        <v>286</v>
      </c>
      <c r="L16" s="260" t="s">
        <v>286</v>
      </c>
    </row>
    <row r="17" spans="1:12" ht="21" customHeight="1">
      <c r="A17" s="1238"/>
      <c r="B17" s="437" t="str">
        <f>VLOOKUP(C38,'Qualis P'!$B$6:$E$20,2,0)</f>
        <v>Cotter Pin</v>
      </c>
      <c r="C17" s="258">
        <f>VLOOKUP(C38,'Qualis P'!$B$6:$E$20,3,0)</f>
        <v>2</v>
      </c>
      <c r="D17" s="464">
        <f>VLOOKUP(C38,'Qualis P'!$B$6:$E$20,4,0)</f>
        <v>73</v>
      </c>
      <c r="E17" s="259"/>
      <c r="F17" s="259" t="s">
        <v>286</v>
      </c>
      <c r="G17" s="259" t="s">
        <v>286</v>
      </c>
      <c r="H17" s="259" t="s">
        <v>286</v>
      </c>
      <c r="I17" s="259" t="s">
        <v>286</v>
      </c>
      <c r="J17" s="259" t="s">
        <v>286</v>
      </c>
      <c r="K17" s="259" t="s">
        <v>286</v>
      </c>
      <c r="L17" s="260" t="s">
        <v>286</v>
      </c>
    </row>
    <row r="18" spans="1:12" ht="21" customHeight="1">
      <c r="A18" s="1238"/>
      <c r="B18" s="437" t="str">
        <f>VLOOKUP(C39,'Qualis P'!$B$6:$E$20,2,0)</f>
        <v>Grease Cap</v>
      </c>
      <c r="C18" s="258">
        <f>VLOOKUP(C39,'Qualis P'!$B$6:$E$20,3,0)</f>
        <v>2</v>
      </c>
      <c r="D18" s="464">
        <f>VLOOKUP(C39,'Qualis P'!$B$6:$E$20,4,0)</f>
        <v>315</v>
      </c>
      <c r="E18" s="259"/>
      <c r="F18" s="259" t="s">
        <v>286</v>
      </c>
      <c r="G18" s="259" t="s">
        <v>286</v>
      </c>
      <c r="H18" s="259" t="s">
        <v>286</v>
      </c>
      <c r="I18" s="259" t="s">
        <v>286</v>
      </c>
      <c r="J18" s="259" t="s">
        <v>286</v>
      </c>
      <c r="K18" s="259" t="s">
        <v>286</v>
      </c>
      <c r="L18" s="260" t="s">
        <v>286</v>
      </c>
    </row>
    <row r="19" spans="1:12" ht="21" customHeight="1">
      <c r="A19" s="1238"/>
      <c r="B19" s="437" t="str">
        <f>VLOOKUP(C40,'Qualis P'!$B$6:$E$20,2,0)</f>
        <v>Oil Seal</v>
      </c>
      <c r="C19" s="258">
        <f>VLOOKUP(C40,'Qualis P'!$B$6:$E$20,3,0)</f>
        <v>2</v>
      </c>
      <c r="D19" s="464">
        <f>VLOOKUP(C40,'Qualis P'!$B$6:$E$20,4,0)</f>
        <v>691.5</v>
      </c>
      <c r="E19" s="259"/>
      <c r="F19" s="259" t="s">
        <v>286</v>
      </c>
      <c r="G19" s="259" t="s">
        <v>286</v>
      </c>
      <c r="H19" s="259" t="s">
        <v>286</v>
      </c>
      <c r="I19" s="259" t="s">
        <v>286</v>
      </c>
      <c r="J19" s="259" t="s">
        <v>286</v>
      </c>
      <c r="K19" s="259" t="s">
        <v>286</v>
      </c>
      <c r="L19" s="260" t="s">
        <v>286</v>
      </c>
    </row>
    <row r="20" spans="1:12" ht="21" customHeight="1">
      <c r="A20" s="1238"/>
      <c r="B20" s="437" t="str">
        <f>VLOOKUP(C41,'Qualis P'!$B$6:$E$20,2,0)</f>
        <v>Windshield Washer Fluid (75 ml)</v>
      </c>
      <c r="C20" s="258">
        <f>VLOOKUP(C41,'Qualis P'!$B$6:$E$20,3,0)</f>
        <v>2</v>
      </c>
      <c r="D20" s="464">
        <f>VLOOKUP(C41,'Qualis P'!$B$6:$E$20,4,0)</f>
        <v>35.5</v>
      </c>
      <c r="E20" s="259" t="s">
        <v>286</v>
      </c>
      <c r="F20" s="259" t="s">
        <v>286</v>
      </c>
      <c r="G20" s="259" t="s">
        <v>286</v>
      </c>
      <c r="H20" s="259" t="s">
        <v>286</v>
      </c>
      <c r="I20" s="259" t="s">
        <v>286</v>
      </c>
      <c r="J20" s="259" t="s">
        <v>286</v>
      </c>
      <c r="K20" s="259" t="s">
        <v>286</v>
      </c>
      <c r="L20" s="260" t="s">
        <v>286</v>
      </c>
    </row>
    <row r="21" spans="1:12" ht="21" customHeight="1">
      <c r="B21" s="478"/>
      <c r="C21" s="1447" t="s">
        <v>290</v>
      </c>
      <c r="D21" s="1447"/>
      <c r="E21" s="457">
        <f>HLOOKUP(E5,'Qualis P'!F4:F22,19,0)</f>
        <v>2546</v>
      </c>
      <c r="F21" s="457">
        <f>HLOOKUP(F5,'Qualis P'!G4:G22,19,0)</f>
        <v>6293.125</v>
      </c>
      <c r="G21" s="457">
        <f>HLOOKUP(G5,'Qualis P'!H4:H22,19,0)</f>
        <v>8957.125</v>
      </c>
      <c r="H21" s="457">
        <f>HLOOKUP(H5,'Qualis P'!I4:I22,19,0)</f>
        <v>12932.625</v>
      </c>
      <c r="I21" s="457">
        <f>HLOOKUP(I5,'Qualis P'!J4:J22,19,0)</f>
        <v>8602.625</v>
      </c>
      <c r="J21" s="457">
        <f>HLOOKUP(J5,'Qualis P'!K4:K22,19,0)</f>
        <v>8957.125</v>
      </c>
      <c r="K21" s="457">
        <f>HLOOKUP(K5,'Qualis P'!L4:L22,19,0)</f>
        <v>8957.125</v>
      </c>
      <c r="L21" s="458">
        <f>HLOOKUP(L5,'Qualis P'!M4:M22,19,0)</f>
        <v>11266.625</v>
      </c>
    </row>
    <row r="22" spans="1:12" ht="21" customHeight="1">
      <c r="B22" s="1509"/>
      <c r="C22" s="1447" t="s">
        <v>150</v>
      </c>
      <c r="D22" s="1447"/>
      <c r="E22" s="457">
        <f>HLOOKUP(E5,'Qualis P'!F4:F23,20,0)</f>
        <v>1311.57</v>
      </c>
      <c r="F22" s="457">
        <f>HLOOKUP(F5,'Qualis P'!G4:G23,20,0)</f>
        <v>2070.8999999999996</v>
      </c>
      <c r="G22" s="457">
        <f>HLOOKUP(G5,'Qualis P'!H4:H23,20,0)</f>
        <v>2485.08</v>
      </c>
      <c r="H22" s="457">
        <f>HLOOKUP(H5,'Qualis P'!I4:I23,20,0)</f>
        <v>2830.2299999999996</v>
      </c>
      <c r="I22" s="457">
        <f>HLOOKUP(I5,'Qualis P'!J4:J23,20,0)</f>
        <v>2070.8999999999996</v>
      </c>
      <c r="J22" s="457">
        <f>HLOOKUP(J5,'Qualis P'!K4:K23,20,0)</f>
        <v>2485.08</v>
      </c>
      <c r="K22" s="457">
        <f>HLOOKUP(K5,'Qualis P'!L4:L23,20,0)</f>
        <v>2830.2299999999996</v>
      </c>
      <c r="L22" s="458">
        <f>HLOOKUP(L5,'Qualis P'!M4:M23,20,0)</f>
        <v>2485.08</v>
      </c>
    </row>
    <row r="23" spans="1:12" ht="21" customHeight="1">
      <c r="B23" s="1510"/>
      <c r="C23" s="1448" t="s">
        <v>30</v>
      </c>
      <c r="D23" s="1448"/>
      <c r="E23" s="451">
        <f t="shared" ref="E23:L23" si="0">E21+E22</f>
        <v>3857.5699999999997</v>
      </c>
      <c r="F23" s="451">
        <f t="shared" si="0"/>
        <v>8364.0249999999996</v>
      </c>
      <c r="G23" s="451">
        <f t="shared" si="0"/>
        <v>11442.205</v>
      </c>
      <c r="H23" s="451">
        <f t="shared" si="0"/>
        <v>15762.855</v>
      </c>
      <c r="I23" s="451">
        <f t="shared" si="0"/>
        <v>10673.525</v>
      </c>
      <c r="J23" s="451">
        <f t="shared" si="0"/>
        <v>11442.205</v>
      </c>
      <c r="K23" s="451">
        <f t="shared" si="0"/>
        <v>11787.355</v>
      </c>
      <c r="L23" s="452">
        <f t="shared" si="0"/>
        <v>13751.705</v>
      </c>
    </row>
    <row r="24" spans="1:12" ht="15" customHeight="1">
      <c r="B24" s="269" t="str">
        <f>MRP!A162</f>
        <v>Price applicable from 1st Oct 2019 [All prices are inclusive of Tax]</v>
      </c>
      <c r="F24" s="251"/>
      <c r="G24" s="251"/>
      <c r="H24" s="251"/>
      <c r="I24" s="251"/>
      <c r="J24" s="1442" t="s">
        <v>291</v>
      </c>
      <c r="K24" s="1442"/>
      <c r="L24" s="1442"/>
    </row>
    <row r="25" spans="1:12">
      <c r="K25" s="1256" t="str">
        <f>B4</f>
        <v>Qualis Petrol</v>
      </c>
      <c r="L25" s="1256"/>
    </row>
    <row r="26" spans="1:12">
      <c r="B26" s="1523">
        <f>ROUND(B27,2)</f>
        <v>0</v>
      </c>
    </row>
    <row r="27" spans="1:12" ht="18">
      <c r="B27" s="1523"/>
      <c r="C27" s="272" t="s">
        <v>163</v>
      </c>
    </row>
    <row r="28" spans="1:12" ht="18">
      <c r="B28" s="1523"/>
      <c r="C28" s="272" t="s">
        <v>201</v>
      </c>
    </row>
    <row r="29" spans="1:12" ht="18">
      <c r="C29" s="272" t="s">
        <v>165</v>
      </c>
    </row>
    <row r="30" spans="1:12" ht="18">
      <c r="C30" s="272" t="s">
        <v>175</v>
      </c>
    </row>
    <row r="31" spans="1:12" ht="18">
      <c r="C31" s="272" t="s">
        <v>203</v>
      </c>
    </row>
    <row r="32" spans="1:12" ht="18">
      <c r="C32" s="272" t="s">
        <v>183</v>
      </c>
    </row>
    <row r="33" spans="3:26" ht="18">
      <c r="C33" s="272" t="s">
        <v>179</v>
      </c>
    </row>
    <row r="34" spans="3:26" ht="18">
      <c r="C34" s="282" t="s">
        <v>169</v>
      </c>
    </row>
    <row r="35" spans="3:26" ht="18">
      <c r="C35" s="282" t="s">
        <v>172</v>
      </c>
    </row>
    <row r="36" spans="3:26" ht="18">
      <c r="C36" s="272" t="s">
        <v>209</v>
      </c>
    </row>
    <row r="37" spans="3:26" ht="18">
      <c r="C37" s="272" t="s">
        <v>174</v>
      </c>
    </row>
    <row r="38" spans="3:26" ht="18">
      <c r="C38" s="272" t="s">
        <v>208</v>
      </c>
    </row>
    <row r="39" spans="3:26" ht="18">
      <c r="C39" s="272" t="s">
        <v>186</v>
      </c>
    </row>
    <row r="40" spans="3:26" ht="18">
      <c r="C40" s="272" t="s">
        <v>198</v>
      </c>
    </row>
    <row r="41" spans="3:26" ht="18">
      <c r="C41" s="272" t="s">
        <v>170</v>
      </c>
    </row>
    <row r="44" spans="3:26">
      <c r="E44" s="254">
        <v>1</v>
      </c>
      <c r="F44" s="254">
        <v>10</v>
      </c>
      <c r="G44" s="254">
        <v>20</v>
      </c>
      <c r="H44" s="254">
        <v>30</v>
      </c>
      <c r="I44" s="254">
        <v>40</v>
      </c>
      <c r="J44" s="254">
        <v>50</v>
      </c>
      <c r="K44" s="254">
        <v>60</v>
      </c>
      <c r="L44" s="254">
        <v>70</v>
      </c>
      <c r="M44" s="254">
        <v>80</v>
      </c>
      <c r="N44" s="254">
        <v>90</v>
      </c>
      <c r="O44" s="254">
        <v>100</v>
      </c>
      <c r="P44" s="254"/>
      <c r="Q44" s="254"/>
      <c r="R44" s="254"/>
      <c r="S44" s="254"/>
      <c r="T44" s="254"/>
      <c r="U44" s="254"/>
      <c r="V44" s="254"/>
      <c r="W44" s="254"/>
      <c r="X44" s="254"/>
      <c r="Y44" s="254"/>
      <c r="Z44" s="486"/>
    </row>
    <row r="45" spans="3:26">
      <c r="C45" s="488" t="s">
        <v>442</v>
      </c>
      <c r="D45" s="483" t="s">
        <v>437</v>
      </c>
      <c r="F45" s="271">
        <f>E21</f>
        <v>2546</v>
      </c>
      <c r="G45" s="271">
        <f>F21</f>
        <v>6293.125</v>
      </c>
      <c r="H45" s="271">
        <f>$E$21</f>
        <v>2546</v>
      </c>
      <c r="I45" s="271">
        <f>G21</f>
        <v>8957.125</v>
      </c>
      <c r="J45" s="271">
        <f>$E$21</f>
        <v>2546</v>
      </c>
      <c r="K45" s="271">
        <f>F21</f>
        <v>6293.125</v>
      </c>
      <c r="L45" s="271">
        <f>E21</f>
        <v>2546</v>
      </c>
      <c r="M45" s="271">
        <f>H21</f>
        <v>12932.625</v>
      </c>
      <c r="N45" s="271">
        <f>$E$21</f>
        <v>2546</v>
      </c>
      <c r="O45" s="271">
        <f>I21</f>
        <v>8602.625</v>
      </c>
      <c r="P45" s="251">
        <f>SUM(E45:O45)</f>
        <v>55808.625</v>
      </c>
      <c r="Q45" s="485"/>
      <c r="S45" s="485"/>
      <c r="U45" s="271"/>
      <c r="W45" s="485"/>
      <c r="Y45" s="485"/>
    </row>
    <row r="46" spans="3:26">
      <c r="D46" s="483" t="s">
        <v>28</v>
      </c>
      <c r="E46" s="484" t="s">
        <v>439</v>
      </c>
      <c r="F46" s="484" t="s">
        <v>439</v>
      </c>
      <c r="G46" s="484" t="s">
        <v>439</v>
      </c>
      <c r="H46" s="271">
        <f>$E$22</f>
        <v>1311.57</v>
      </c>
      <c r="I46" s="271">
        <f>G22</f>
        <v>2485.08</v>
      </c>
      <c r="J46" s="271">
        <f>$E$22</f>
        <v>1311.57</v>
      </c>
      <c r="K46" s="271">
        <f>F22</f>
        <v>2070.8999999999996</v>
      </c>
      <c r="L46" s="271">
        <f>E22</f>
        <v>1311.57</v>
      </c>
      <c r="M46" s="271">
        <f>H22</f>
        <v>2830.2299999999996</v>
      </c>
      <c r="N46" s="271">
        <f>$E$22</f>
        <v>1311.57</v>
      </c>
      <c r="O46" s="271">
        <f>I22</f>
        <v>2070.8999999999996</v>
      </c>
      <c r="P46" s="251">
        <f>SUM(E46:O46)</f>
        <v>14703.389999999998</v>
      </c>
      <c r="Q46" s="485"/>
      <c r="R46" s="271"/>
      <c r="S46" s="485"/>
      <c r="T46" s="271"/>
      <c r="U46" s="271"/>
      <c r="V46" s="271"/>
      <c r="W46" s="485"/>
      <c r="X46" s="271"/>
      <c r="Y46" s="485"/>
    </row>
    <row r="47" spans="3:26">
      <c r="D47" s="483" t="s">
        <v>438</v>
      </c>
      <c r="H47" s="271"/>
      <c r="M47" s="254"/>
      <c r="P47" s="251">
        <f>SUM(P45:P46)</f>
        <v>70512.014999999999</v>
      </c>
    </row>
  </sheetData>
  <mergeCells count="12">
    <mergeCell ref="B26:B28"/>
    <mergeCell ref="K25:L25"/>
    <mergeCell ref="B1:L1"/>
    <mergeCell ref="A2:A20"/>
    <mergeCell ref="B22:B23"/>
    <mergeCell ref="J24:L24"/>
    <mergeCell ref="C4:C5"/>
    <mergeCell ref="D4:D5"/>
    <mergeCell ref="E4:L4"/>
    <mergeCell ref="C21:D21"/>
    <mergeCell ref="C22:D22"/>
    <mergeCell ref="C23:D23"/>
  </mergeCells>
  <conditionalFormatting sqref="B1">
    <cfRule type="cellIs" dxfId="26" priority="4" operator="equal">
      <formula>$K$1</formula>
    </cfRule>
    <cfRule type="containsText" dxfId="25" priority="5" operator="containsText" text="A">
      <formula>NOT(ISERROR(SEARCH("A",B1)))</formula>
    </cfRule>
    <cfRule type="cellIs" dxfId="24" priority="6" operator="equal">
      <formula>$K$1</formula>
    </cfRule>
    <cfRule type="containsText" dxfId="23" priority="7" operator="containsText" text="A">
      <formula>NOT(ISERROR(SEARCH("A",B1)))</formula>
    </cfRule>
    <cfRule type="containsText" dxfId="22" priority="8" operator="containsText" text="A+">
      <formula>NOT(ISERROR(SEARCH("A+",B1)))</formula>
    </cfRule>
    <cfRule type="containsText" dxfId="21" priority="9" operator="containsText" text="A+">
      <formula>NOT(ISERROR(SEARCH("A+",B1)))</formula>
    </cfRule>
  </conditionalFormatting>
  <conditionalFormatting sqref="B1">
    <cfRule type="containsText" dxfId="20" priority="1" operator="containsText" text="A+">
      <formula>NOT(ISERROR(SEARCH("A+",B1)))</formula>
    </cfRule>
    <cfRule type="containsText" dxfId="19" priority="2" operator="containsText" text="A">
      <formula>NOT(ISERROR(SEARCH("A",B1)))</formula>
    </cfRule>
    <cfRule type="containsText" dxfId="18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6" orientation="landscape" r:id="rId1"/>
  <rowBreaks count="1" manualBreakCount="1">
    <brk id="24" max="1638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U39"/>
  <sheetViews>
    <sheetView showGridLines="0" zoomScale="70" zoomScaleNormal="75" workbookViewId="0">
      <pane xSplit="5" ySplit="5" topLeftCell="F12" activePane="bottomRight" state="frozen"/>
      <selection activeCell="C11" sqref="C11"/>
      <selection pane="topRight" activeCell="C11" sqref="C11"/>
      <selection pane="bottomLeft" activeCell="C11" sqref="C11"/>
      <selection pane="bottomRight" activeCell="F18" sqref="F18"/>
    </sheetView>
  </sheetViews>
  <sheetFormatPr defaultColWidth="9.140625" defaultRowHeight="18"/>
  <cols>
    <col min="1" max="1" width="8.7109375" style="5" customWidth="1"/>
    <col min="2" max="2" width="16.7109375" style="5" customWidth="1"/>
    <col min="3" max="3" width="36.7109375" style="5" customWidth="1"/>
    <col min="4" max="14" width="15.7109375" style="5" customWidth="1"/>
    <col min="15" max="16384" width="9.140625" style="5"/>
  </cols>
  <sheetData>
    <row r="1" spans="1:47" ht="39.950000000000003" customHeight="1">
      <c r="A1" s="1490" t="s">
        <v>58</v>
      </c>
      <c r="B1" s="1491"/>
      <c r="C1" s="1491"/>
      <c r="D1" s="1491"/>
      <c r="E1" s="1491"/>
      <c r="F1" s="1491"/>
      <c r="G1" s="1491"/>
      <c r="H1" s="1491"/>
      <c r="I1" s="1491"/>
      <c r="J1" s="1491"/>
      <c r="K1" s="1491"/>
      <c r="L1" s="1491"/>
      <c r="M1" s="1491"/>
      <c r="N1" s="1515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7</v>
      </c>
      <c r="E3" s="1363" t="s">
        <v>32</v>
      </c>
      <c r="F3" s="211"/>
      <c r="G3" s="211"/>
      <c r="H3" s="211"/>
      <c r="I3" s="1455" t="s">
        <v>268</v>
      </c>
      <c r="J3" s="1409"/>
      <c r="K3" s="1409"/>
      <c r="L3" s="1409"/>
      <c r="M3" s="1409"/>
      <c r="N3" s="1409"/>
    </row>
    <row r="4" spans="1:47" ht="39.950000000000003" customHeight="1">
      <c r="A4" s="1351"/>
      <c r="B4" s="1351"/>
      <c r="C4" s="1351"/>
      <c r="D4" s="1363"/>
      <c r="E4" s="1363"/>
      <c r="F4" s="256" t="s">
        <v>283</v>
      </c>
      <c r="G4" s="256" t="s">
        <v>284</v>
      </c>
      <c r="H4" s="256" t="s">
        <v>273</v>
      </c>
      <c r="I4" s="256" t="s">
        <v>274</v>
      </c>
      <c r="J4" s="256" t="s">
        <v>275</v>
      </c>
      <c r="K4" s="256" t="s">
        <v>297</v>
      </c>
      <c r="L4" s="256" t="s">
        <v>276</v>
      </c>
      <c r="M4" s="256" t="s">
        <v>277</v>
      </c>
      <c r="N4" s="261" t="s">
        <v>296</v>
      </c>
    </row>
    <row r="5" spans="1:47" ht="20.100000000000001" customHeight="1">
      <c r="B5" s="7"/>
      <c r="C5" s="7"/>
      <c r="D5" s="7"/>
      <c r="E5" s="7"/>
      <c r="F5" s="7"/>
      <c r="G5" s="36">
        <v>50000</v>
      </c>
      <c r="H5" s="36">
        <v>30000</v>
      </c>
      <c r="I5" s="36">
        <v>40000</v>
      </c>
      <c r="J5" s="36">
        <v>80000</v>
      </c>
      <c r="K5" s="36">
        <v>100000</v>
      </c>
      <c r="L5" s="36">
        <v>120000</v>
      </c>
      <c r="M5" s="36">
        <v>160000</v>
      </c>
      <c r="N5" s="36">
        <v>200000</v>
      </c>
    </row>
    <row r="6" spans="1:47" ht="33" customHeight="1">
      <c r="A6" s="3">
        <v>1</v>
      </c>
      <c r="B6" s="28" t="s">
        <v>163</v>
      </c>
      <c r="C6" s="1" t="s">
        <v>23</v>
      </c>
      <c r="D6" s="11">
        <v>4.2</v>
      </c>
      <c r="E6" s="25">
        <f>VLOOKUP(B6,MRP!$A:$B,2,0)</f>
        <v>325</v>
      </c>
      <c r="F6" s="140"/>
      <c r="G6" s="136">
        <f>+$E$6*$D$6</f>
        <v>1365</v>
      </c>
      <c r="H6" s="136">
        <f t="shared" ref="H6:N6" si="0">+$E$6*$D$6</f>
        <v>1365</v>
      </c>
      <c r="I6" s="136">
        <f t="shared" si="0"/>
        <v>1365</v>
      </c>
      <c r="J6" s="136">
        <f t="shared" si="0"/>
        <v>1365</v>
      </c>
      <c r="K6" s="136">
        <f t="shared" si="0"/>
        <v>1365</v>
      </c>
      <c r="L6" s="136">
        <f t="shared" si="0"/>
        <v>1365</v>
      </c>
      <c r="M6" s="136">
        <f t="shared" si="0"/>
        <v>1365</v>
      </c>
      <c r="N6" s="136">
        <f t="shared" si="0"/>
        <v>1365</v>
      </c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</row>
    <row r="7" spans="1:47" ht="33" customHeight="1">
      <c r="A7" s="3">
        <v>2</v>
      </c>
      <c r="B7" s="28" t="s">
        <v>447</v>
      </c>
      <c r="C7" s="1" t="s">
        <v>16</v>
      </c>
      <c r="D7" s="11">
        <v>1</v>
      </c>
      <c r="E7" s="25">
        <f>VLOOKUP(B7,MRP!$A:$B,2,0)</f>
        <v>525.5</v>
      </c>
      <c r="F7" s="140"/>
      <c r="G7" s="136">
        <f>+$E$7*$D$7</f>
        <v>525.5</v>
      </c>
      <c r="H7" s="136">
        <f t="shared" ref="H7:N7" si="1">+$E$7*$D$7</f>
        <v>525.5</v>
      </c>
      <c r="I7" s="136">
        <f t="shared" si="1"/>
        <v>525.5</v>
      </c>
      <c r="J7" s="136">
        <f t="shared" si="1"/>
        <v>525.5</v>
      </c>
      <c r="K7" s="136">
        <f t="shared" si="1"/>
        <v>525.5</v>
      </c>
      <c r="L7" s="136">
        <f t="shared" si="1"/>
        <v>525.5</v>
      </c>
      <c r="M7" s="136">
        <f t="shared" si="1"/>
        <v>525.5</v>
      </c>
      <c r="N7" s="136">
        <f t="shared" si="1"/>
        <v>525.5</v>
      </c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3" customHeight="1">
      <c r="A8" s="3">
        <v>3</v>
      </c>
      <c r="B8" s="9" t="s">
        <v>165</v>
      </c>
      <c r="C8" s="1" t="s">
        <v>18</v>
      </c>
      <c r="D8" s="11">
        <v>1</v>
      </c>
      <c r="E8" s="25">
        <f>VLOOKUP(B8,MRP!$A:$B,2,0)</f>
        <v>58</v>
      </c>
      <c r="F8" s="140"/>
      <c r="G8" s="136">
        <f>+$E$8*$D$8</f>
        <v>58</v>
      </c>
      <c r="H8" s="136">
        <f t="shared" ref="H8:N8" si="2">+$E$8*$D$8</f>
        <v>58</v>
      </c>
      <c r="I8" s="136">
        <f t="shared" si="2"/>
        <v>58</v>
      </c>
      <c r="J8" s="136">
        <f t="shared" si="2"/>
        <v>58</v>
      </c>
      <c r="K8" s="136">
        <f t="shared" si="2"/>
        <v>58</v>
      </c>
      <c r="L8" s="136">
        <f t="shared" si="2"/>
        <v>58</v>
      </c>
      <c r="M8" s="136">
        <f t="shared" si="2"/>
        <v>58</v>
      </c>
      <c r="N8" s="136">
        <f t="shared" si="2"/>
        <v>58</v>
      </c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3" customHeight="1">
      <c r="A9" s="3">
        <v>4</v>
      </c>
      <c r="B9" s="9" t="s">
        <v>448</v>
      </c>
      <c r="C9" s="1" t="s">
        <v>6</v>
      </c>
      <c r="D9" s="11">
        <v>4</v>
      </c>
      <c r="E9" s="25">
        <f>VLOOKUP(B9,MRP!$A:$B,2,0)</f>
        <v>1614.5</v>
      </c>
      <c r="F9" s="140"/>
      <c r="G9" s="136"/>
      <c r="H9" s="136"/>
      <c r="I9" s="136"/>
      <c r="J9" s="136"/>
      <c r="K9" s="136">
        <f>+E9*D9</f>
        <v>6458</v>
      </c>
      <c r="L9" s="136"/>
      <c r="M9" s="136"/>
      <c r="N9" s="136">
        <f>+E9*D9</f>
        <v>6458</v>
      </c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3" customHeight="1">
      <c r="A10" s="3">
        <v>5</v>
      </c>
      <c r="B10" s="9" t="s">
        <v>451</v>
      </c>
      <c r="C10" s="1" t="s">
        <v>9</v>
      </c>
      <c r="D10" s="11">
        <v>1</v>
      </c>
      <c r="E10" s="25">
        <f>VLOOKUP(B10,MRP!$A:$B,2,0)</f>
        <v>4750.5</v>
      </c>
      <c r="F10" s="140"/>
      <c r="G10" s="136"/>
      <c r="H10" s="136"/>
      <c r="I10" s="136"/>
      <c r="J10" s="136">
        <f>+E10*D10</f>
        <v>4750.5</v>
      </c>
      <c r="K10" s="136"/>
      <c r="L10" s="136"/>
      <c r="M10" s="136">
        <f>+E10*D10</f>
        <v>4750.5</v>
      </c>
      <c r="N10" s="136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3" customHeight="1">
      <c r="A11" s="3">
        <v>6</v>
      </c>
      <c r="B11" s="9" t="s">
        <v>452</v>
      </c>
      <c r="C11" s="1" t="s">
        <v>12</v>
      </c>
      <c r="D11" s="11">
        <v>1</v>
      </c>
      <c r="E11" s="25">
        <f>VLOOKUP(B11,MRP!$A:$B,2,0)</f>
        <v>1251</v>
      </c>
      <c r="F11" s="140"/>
      <c r="G11" s="136"/>
      <c r="H11" s="136"/>
      <c r="I11" s="136">
        <f>+$E$11*$D$11</f>
        <v>1251</v>
      </c>
      <c r="J11" s="136">
        <f>+$E$11*$D$11</f>
        <v>1251</v>
      </c>
      <c r="K11" s="136"/>
      <c r="L11" s="136">
        <f>+$E$11*$D$11</f>
        <v>1251</v>
      </c>
      <c r="M11" s="136">
        <f>+$E$11*$D$11</f>
        <v>1251</v>
      </c>
      <c r="N11" s="136">
        <f>+$E$11*$D$11</f>
        <v>1251</v>
      </c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3" customHeight="1">
      <c r="A12" s="3">
        <v>7</v>
      </c>
      <c r="B12" s="9" t="s">
        <v>190</v>
      </c>
      <c r="C12" s="1" t="s">
        <v>17</v>
      </c>
      <c r="D12" s="11">
        <v>1</v>
      </c>
      <c r="E12" s="25">
        <f>VLOOKUP(B12,MRP!$A:$B,2,0)</f>
        <v>3721</v>
      </c>
      <c r="F12" s="140"/>
      <c r="G12" s="136"/>
      <c r="H12" s="136">
        <f>+E12*D12</f>
        <v>3721</v>
      </c>
      <c r="I12" s="136"/>
      <c r="J12" s="136"/>
      <c r="K12" s="136"/>
      <c r="L12" s="136">
        <f>+E12*D12</f>
        <v>3721</v>
      </c>
      <c r="M12" s="136"/>
      <c r="N12" s="136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s="160" customFormat="1" ht="33" customHeight="1">
      <c r="A13" s="154">
        <v>8</v>
      </c>
      <c r="B13" s="155" t="s">
        <v>168</v>
      </c>
      <c r="C13" s="156" t="s">
        <v>47</v>
      </c>
      <c r="D13" s="161">
        <v>8.6</v>
      </c>
      <c r="E13" s="25">
        <f>VLOOKUP(B13,MRP!$A:$B,2,0)</f>
        <v>301</v>
      </c>
      <c r="F13" s="178"/>
      <c r="G13" s="162"/>
      <c r="H13" s="162"/>
      <c r="I13" s="162"/>
      <c r="J13" s="162"/>
      <c r="K13" s="162"/>
      <c r="L13" s="162"/>
      <c r="M13" s="162">
        <f>D13*E13</f>
        <v>2588.6</v>
      </c>
      <c r="N13" s="17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</row>
    <row r="14" spans="1:47" s="160" customFormat="1" ht="33" customHeight="1">
      <c r="A14" s="154">
        <v>9</v>
      </c>
      <c r="B14" s="155" t="s">
        <v>169</v>
      </c>
      <c r="C14" s="156" t="s">
        <v>25</v>
      </c>
      <c r="D14" s="161">
        <v>2</v>
      </c>
      <c r="E14" s="25">
        <f>VLOOKUP(B14,MRP!$A:$B,2,0)</f>
        <v>172.5</v>
      </c>
      <c r="F14" s="178"/>
      <c r="G14" s="162"/>
      <c r="H14" s="162"/>
      <c r="I14" s="162">
        <f>+$E$14*$D$14</f>
        <v>345</v>
      </c>
      <c r="J14" s="162">
        <f>+$E$14*$D$14</f>
        <v>345</v>
      </c>
      <c r="K14" s="162"/>
      <c r="L14" s="162">
        <f>+$E$14*$D$14</f>
        <v>345</v>
      </c>
      <c r="M14" s="162">
        <f>+$E$14*$D$14</f>
        <v>345</v>
      </c>
      <c r="N14" s="162">
        <f>+$E$14*$D$14</f>
        <v>345</v>
      </c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</row>
    <row r="15" spans="1:47" ht="33" customHeight="1">
      <c r="A15" s="3">
        <v>10</v>
      </c>
      <c r="B15" s="9" t="s">
        <v>170</v>
      </c>
      <c r="C15" s="1" t="s">
        <v>26</v>
      </c>
      <c r="D15" s="11">
        <v>2</v>
      </c>
      <c r="E15" s="25">
        <f>VLOOKUP(B15,MRP!$A:$B,2,0)</f>
        <v>35.5</v>
      </c>
      <c r="F15" s="140"/>
      <c r="G15" s="136">
        <f>+$E$15*$D$15</f>
        <v>71</v>
      </c>
      <c r="H15" s="136">
        <f t="shared" ref="H15:N15" si="3">+$E$15*$D$15</f>
        <v>71</v>
      </c>
      <c r="I15" s="136">
        <f t="shared" si="3"/>
        <v>71</v>
      </c>
      <c r="J15" s="136">
        <f t="shared" si="3"/>
        <v>71</v>
      </c>
      <c r="K15" s="136">
        <f t="shared" si="3"/>
        <v>71</v>
      </c>
      <c r="L15" s="136">
        <f t="shared" si="3"/>
        <v>71</v>
      </c>
      <c r="M15" s="136">
        <f>+$E$15*$D$15</f>
        <v>71</v>
      </c>
      <c r="N15" s="136">
        <f t="shared" si="3"/>
        <v>71</v>
      </c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3" customHeight="1">
      <c r="B16" s="4"/>
      <c r="C16" s="6"/>
      <c r="D16" s="18"/>
      <c r="E16" s="22"/>
      <c r="F16" s="22"/>
      <c r="G16" s="20"/>
      <c r="H16" s="20"/>
      <c r="I16" s="20"/>
      <c r="J16" s="20"/>
      <c r="K16" s="20"/>
      <c r="L16" s="20"/>
      <c r="M16" s="20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s="7" customFormat="1" ht="33" customHeight="1">
      <c r="A17" s="1413" t="s">
        <v>269</v>
      </c>
      <c r="B17" s="1414"/>
      <c r="C17" s="1415"/>
      <c r="D17" s="1353" t="s">
        <v>29</v>
      </c>
      <c r="E17" s="1353"/>
      <c r="F17" s="43">
        <f t="shared" ref="F17:N17" si="4">+SUM(F6:F15)</f>
        <v>0</v>
      </c>
      <c r="G17" s="43">
        <f t="shared" si="4"/>
        <v>2019.5</v>
      </c>
      <c r="H17" s="43">
        <f t="shared" si="4"/>
        <v>5740.5</v>
      </c>
      <c r="I17" s="43">
        <f t="shared" si="4"/>
        <v>3615.5</v>
      </c>
      <c r="J17" s="43">
        <f t="shared" si="4"/>
        <v>8366</v>
      </c>
      <c r="K17" s="43">
        <f t="shared" si="4"/>
        <v>8477.5</v>
      </c>
      <c r="L17" s="43">
        <f t="shared" si="4"/>
        <v>7336.5</v>
      </c>
      <c r="M17" s="43">
        <f t="shared" si="4"/>
        <v>10954.6</v>
      </c>
      <c r="N17" s="43">
        <f t="shared" si="4"/>
        <v>10073.5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</row>
    <row r="18" spans="1:47" ht="33" customHeight="1">
      <c r="A18" s="1416"/>
      <c r="B18" s="1417"/>
      <c r="C18" s="1418"/>
      <c r="D18" s="1353" t="s">
        <v>28</v>
      </c>
      <c r="E18" s="1353"/>
      <c r="F18" s="136">
        <f>'PM &amp; GR Charge'!B72</f>
        <v>1333.3999999999999</v>
      </c>
      <c r="G18" s="136">
        <f>'PM &amp; GR Charge'!C72</f>
        <v>3221.3999999999996</v>
      </c>
      <c r="H18" s="136">
        <f>G18</f>
        <v>3221.3999999999996</v>
      </c>
      <c r="I18" s="136">
        <f>'PM &amp; GR Charge'!D72</f>
        <v>3486.8999999999996</v>
      </c>
      <c r="J18" s="136">
        <f>I18</f>
        <v>3486.8999999999996</v>
      </c>
      <c r="K18" s="136">
        <f>G18</f>
        <v>3221.3999999999996</v>
      </c>
      <c r="L18" s="136">
        <f>I18</f>
        <v>3486.8999999999996</v>
      </c>
      <c r="M18" s="136">
        <f>I18</f>
        <v>3486.8999999999996</v>
      </c>
      <c r="N18" s="136">
        <f>I18</f>
        <v>3486.8999999999996</v>
      </c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</row>
    <row r="19" spans="1:47" s="7" customFormat="1" ht="33" customHeight="1">
      <c r="A19" s="1419"/>
      <c r="B19" s="1420"/>
      <c r="C19" s="1421"/>
      <c r="D19" s="1353" t="s">
        <v>30</v>
      </c>
      <c r="E19" s="1353"/>
      <c r="F19" s="43">
        <f>F18+F17</f>
        <v>1333.3999999999999</v>
      </c>
      <c r="G19" s="43">
        <f>G18+G17</f>
        <v>5240.8999999999996</v>
      </c>
      <c r="H19" s="43">
        <f>H18+H17</f>
        <v>8961.9</v>
      </c>
      <c r="I19" s="43">
        <f t="shared" ref="I19:N19" si="5">I18+I17</f>
        <v>7102.4</v>
      </c>
      <c r="J19" s="43">
        <f t="shared" si="5"/>
        <v>11852.9</v>
      </c>
      <c r="K19" s="43">
        <f t="shared" si="5"/>
        <v>11698.9</v>
      </c>
      <c r="L19" s="43">
        <f t="shared" si="5"/>
        <v>10823.4</v>
      </c>
      <c r="M19" s="43">
        <f t="shared" si="5"/>
        <v>14441.5</v>
      </c>
      <c r="N19" s="43">
        <f t="shared" si="5"/>
        <v>13560.4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</row>
    <row r="20" spans="1:47"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</row>
    <row r="23" spans="1:47"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  <row r="38" spans="6:47"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</row>
    <row r="39" spans="6:47"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</row>
  </sheetData>
  <mergeCells count="11">
    <mergeCell ref="A1:N1"/>
    <mergeCell ref="D17:E17"/>
    <mergeCell ref="D18:E18"/>
    <mergeCell ref="D19:E19"/>
    <mergeCell ref="A17:C19"/>
    <mergeCell ref="A3:A4"/>
    <mergeCell ref="B3:B4"/>
    <mergeCell ref="C3:C4"/>
    <mergeCell ref="D3:D4"/>
    <mergeCell ref="E3:E4"/>
    <mergeCell ref="I3:N3"/>
  </mergeCells>
  <phoneticPr fontId="0" type="noConversion"/>
  <printOptions horizontalCentered="1"/>
  <pageMargins left="0" right="0" top="1.33" bottom="1" header="0.5" footer="0.5"/>
  <pageSetup paperSize="9" scale="62" orientation="landscape" horizontalDpi="12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37"/>
  <sheetViews>
    <sheetView showGridLines="0" zoomScale="70" zoomScaleNormal="75" workbookViewId="0">
      <pane xSplit="5" ySplit="5" topLeftCell="F18" activePane="bottomRight" state="frozen"/>
      <selection activeCell="C11" sqref="C11"/>
      <selection pane="topRight" activeCell="C11" sqref="C11"/>
      <selection pane="bottomLeft" activeCell="C11" sqref="C11"/>
      <selection pane="bottomRight" activeCell="D14" sqref="D14"/>
    </sheetView>
  </sheetViews>
  <sheetFormatPr defaultColWidth="9.140625" defaultRowHeight="18"/>
  <cols>
    <col min="1" max="1" width="8.7109375" style="5" customWidth="1"/>
    <col min="2" max="2" width="15.7109375" style="5" customWidth="1"/>
    <col min="3" max="3" width="36.7109375" style="5" customWidth="1"/>
    <col min="4" max="13" width="15.7109375" style="5" customWidth="1"/>
    <col min="14" max="16384" width="9.140625" style="5"/>
  </cols>
  <sheetData>
    <row r="1" spans="1:47" s="209" customFormat="1" ht="39.950000000000003" customHeight="1">
      <c r="A1" s="1490" t="s">
        <v>34</v>
      </c>
      <c r="B1" s="1491"/>
      <c r="C1" s="1491"/>
      <c r="D1" s="1491"/>
      <c r="E1" s="1491"/>
      <c r="F1" s="1491"/>
      <c r="G1" s="1491"/>
      <c r="H1" s="1491"/>
      <c r="I1" s="1491"/>
      <c r="J1" s="1491"/>
      <c r="K1" s="1491"/>
      <c r="L1" s="1491"/>
      <c r="M1" s="1515"/>
    </row>
    <row r="2" spans="1:47" ht="20.100000000000001" customHeight="1"/>
    <row r="3" spans="1:47" ht="20.100000000000001" customHeight="1">
      <c r="A3" s="1351" t="s">
        <v>13</v>
      </c>
      <c r="B3" s="1351" t="s">
        <v>3</v>
      </c>
      <c r="C3" s="1351" t="s">
        <v>15</v>
      </c>
      <c r="D3" s="1363" t="s">
        <v>14</v>
      </c>
      <c r="E3" s="1363" t="s">
        <v>32</v>
      </c>
      <c r="F3" s="1455" t="s">
        <v>268</v>
      </c>
      <c r="G3" s="1409"/>
      <c r="H3" s="1409"/>
      <c r="I3" s="1409"/>
      <c r="J3" s="1409"/>
      <c r="K3" s="1409"/>
      <c r="L3" s="1409"/>
      <c r="M3" s="1409"/>
    </row>
    <row r="4" spans="1:47" ht="39.950000000000003" customHeight="1">
      <c r="A4" s="1351"/>
      <c r="B4" s="1351"/>
      <c r="C4" s="1351"/>
      <c r="D4" s="1363"/>
      <c r="E4" s="1363"/>
      <c r="F4" s="256" t="s">
        <v>284</v>
      </c>
      <c r="G4" s="256" t="s">
        <v>294</v>
      </c>
      <c r="H4" s="256" t="s">
        <v>274</v>
      </c>
      <c r="I4" s="256" t="s">
        <v>275</v>
      </c>
      <c r="J4" s="256">
        <v>100000</v>
      </c>
      <c r="K4" s="256" t="s">
        <v>276</v>
      </c>
      <c r="L4" s="256" t="s">
        <v>277</v>
      </c>
      <c r="M4" s="261" t="s">
        <v>296</v>
      </c>
    </row>
    <row r="5" spans="1:47" ht="20.100000000000001" customHeight="1">
      <c r="B5" s="7"/>
      <c r="C5" s="7"/>
      <c r="D5" s="7"/>
      <c r="E5" s="7"/>
      <c r="F5" s="36">
        <v>50000</v>
      </c>
      <c r="G5" s="36">
        <v>60000</v>
      </c>
      <c r="H5" s="36">
        <v>40000</v>
      </c>
      <c r="I5" s="36">
        <v>80000</v>
      </c>
      <c r="J5" s="36">
        <v>100000</v>
      </c>
      <c r="K5" s="36">
        <v>120000</v>
      </c>
      <c r="L5" s="36">
        <v>160000</v>
      </c>
      <c r="M5" s="36">
        <v>200000</v>
      </c>
    </row>
    <row r="6" spans="1:47" ht="30" customHeight="1">
      <c r="A6" s="3">
        <v>1</v>
      </c>
      <c r="B6" s="28" t="s">
        <v>163</v>
      </c>
      <c r="C6" s="33" t="s">
        <v>67</v>
      </c>
      <c r="D6" s="28">
        <v>5</v>
      </c>
      <c r="E6" s="25">
        <f>VLOOKUP(B6,MRP!$A:$B,2,0)</f>
        <v>325</v>
      </c>
      <c r="F6" s="26">
        <f>+$E$6*$D$6</f>
        <v>1625</v>
      </c>
      <c r="G6" s="26">
        <f t="shared" ref="G6:M6" si="0">+$E$6*$D$6</f>
        <v>1625</v>
      </c>
      <c r="H6" s="26">
        <f t="shared" si="0"/>
        <v>1625</v>
      </c>
      <c r="I6" s="26">
        <f t="shared" si="0"/>
        <v>1625</v>
      </c>
      <c r="J6" s="26">
        <f t="shared" si="0"/>
        <v>1625</v>
      </c>
      <c r="K6" s="26">
        <f t="shared" si="0"/>
        <v>1625</v>
      </c>
      <c r="L6" s="26">
        <f t="shared" si="0"/>
        <v>1625</v>
      </c>
      <c r="M6" s="26">
        <f t="shared" si="0"/>
        <v>1625</v>
      </c>
    </row>
    <row r="7" spans="1:47" ht="30" customHeight="1">
      <c r="A7" s="3">
        <v>2</v>
      </c>
      <c r="B7" s="28" t="s">
        <v>201</v>
      </c>
      <c r="C7" s="33" t="s">
        <v>16</v>
      </c>
      <c r="D7" s="28">
        <v>1</v>
      </c>
      <c r="E7" s="25">
        <f>VLOOKUP(B7,MRP!$A:$B,2,0)</f>
        <v>792</v>
      </c>
      <c r="F7" s="29">
        <f>+$E$7*$D$7</f>
        <v>792</v>
      </c>
      <c r="G7" s="29">
        <f t="shared" ref="G7:M7" si="1">+$E$7*$D$7</f>
        <v>792</v>
      </c>
      <c r="H7" s="29">
        <f t="shared" si="1"/>
        <v>792</v>
      </c>
      <c r="I7" s="29">
        <f t="shared" si="1"/>
        <v>792</v>
      </c>
      <c r="J7" s="29">
        <f t="shared" si="1"/>
        <v>792</v>
      </c>
      <c r="K7" s="29">
        <f t="shared" si="1"/>
        <v>792</v>
      </c>
      <c r="L7" s="29">
        <f t="shared" si="1"/>
        <v>792</v>
      </c>
      <c r="M7" s="29">
        <f t="shared" si="1"/>
        <v>792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</row>
    <row r="8" spans="1:47" ht="30" customHeight="1">
      <c r="A8" s="3">
        <v>3</v>
      </c>
      <c r="B8" s="28" t="s">
        <v>165</v>
      </c>
      <c r="C8" s="33" t="s">
        <v>18</v>
      </c>
      <c r="D8" s="28">
        <v>1</v>
      </c>
      <c r="E8" s="25">
        <f>VLOOKUP(B8,MRP!$A:$B,2,0)</f>
        <v>58</v>
      </c>
      <c r="F8" s="29">
        <f>+$E$8*$D$8</f>
        <v>58</v>
      </c>
      <c r="G8" s="29">
        <f t="shared" ref="G8:M8" si="2">+$E$8*$D$8</f>
        <v>58</v>
      </c>
      <c r="H8" s="29">
        <f t="shared" si="2"/>
        <v>58</v>
      </c>
      <c r="I8" s="29">
        <f t="shared" si="2"/>
        <v>58</v>
      </c>
      <c r="J8" s="29">
        <f t="shared" si="2"/>
        <v>58</v>
      </c>
      <c r="K8" s="29">
        <f t="shared" si="2"/>
        <v>58</v>
      </c>
      <c r="L8" s="29">
        <f t="shared" si="2"/>
        <v>58</v>
      </c>
      <c r="M8" s="29">
        <f t="shared" si="2"/>
        <v>58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</row>
    <row r="9" spans="1:47" ht="30" customHeight="1">
      <c r="A9" s="3">
        <v>4</v>
      </c>
      <c r="B9" s="28" t="s">
        <v>175</v>
      </c>
      <c r="C9" s="33" t="s">
        <v>24</v>
      </c>
      <c r="D9" s="28">
        <v>8</v>
      </c>
      <c r="E9" s="25">
        <f>VLOOKUP(B9,MRP!$A:$B,2,0)</f>
        <v>199.5</v>
      </c>
      <c r="F9" s="29"/>
      <c r="G9" s="29"/>
      <c r="H9" s="29">
        <f>+$E$9*$D$9</f>
        <v>1596</v>
      </c>
      <c r="I9" s="29">
        <f>+$E$9*$D$9</f>
        <v>1596</v>
      </c>
      <c r="J9" s="29"/>
      <c r="K9" s="29">
        <f>+$E$9*$D$9</f>
        <v>1596</v>
      </c>
      <c r="L9" s="29">
        <f>+$E$9*$D$9</f>
        <v>1596</v>
      </c>
      <c r="M9" s="29">
        <f>+$E$9*$D$9</f>
        <v>1596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</row>
    <row r="10" spans="1:47" ht="30" customHeight="1">
      <c r="A10" s="3">
        <v>5</v>
      </c>
      <c r="B10" s="28" t="s">
        <v>203</v>
      </c>
      <c r="C10" s="33" t="s">
        <v>8</v>
      </c>
      <c r="D10" s="28">
        <v>4</v>
      </c>
      <c r="E10" s="25">
        <f>VLOOKUP(B10,MRP!$A:$B,2,0)</f>
        <v>355</v>
      </c>
      <c r="F10" s="29"/>
      <c r="G10" s="29">
        <f t="shared" ref="G10:M10" si="3">+$E$10*$D$10</f>
        <v>1420</v>
      </c>
      <c r="H10" s="29">
        <f t="shared" si="3"/>
        <v>1420</v>
      </c>
      <c r="I10" s="29">
        <f t="shared" si="3"/>
        <v>1420</v>
      </c>
      <c r="J10" s="29">
        <f t="shared" si="3"/>
        <v>1420</v>
      </c>
      <c r="K10" s="29">
        <f t="shared" si="3"/>
        <v>1420</v>
      </c>
      <c r="L10" s="29">
        <f t="shared" si="3"/>
        <v>1420</v>
      </c>
      <c r="M10" s="29">
        <f t="shared" si="3"/>
        <v>1420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</row>
    <row r="11" spans="1:47" ht="30" customHeight="1">
      <c r="A11" s="3">
        <v>6</v>
      </c>
      <c r="B11" s="28" t="s">
        <v>183</v>
      </c>
      <c r="C11" s="33" t="s">
        <v>9</v>
      </c>
      <c r="D11" s="28">
        <v>1</v>
      </c>
      <c r="E11" s="25">
        <f>VLOOKUP(B11,MRP!$A:$B,2,0)</f>
        <v>3975.5</v>
      </c>
      <c r="F11" s="29"/>
      <c r="G11" s="29"/>
      <c r="H11" s="29"/>
      <c r="I11" s="29">
        <f>+E11*D11</f>
        <v>3975.5</v>
      </c>
      <c r="J11" s="29"/>
      <c r="K11" s="29"/>
      <c r="L11" s="29"/>
      <c r="M11" s="29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</row>
    <row r="12" spans="1:47" ht="30" customHeight="1">
      <c r="A12" s="3">
        <v>7</v>
      </c>
      <c r="B12" s="28" t="s">
        <v>179</v>
      </c>
      <c r="C12" s="33" t="s">
        <v>12</v>
      </c>
      <c r="D12" s="28">
        <v>1</v>
      </c>
      <c r="E12" s="25">
        <f>VLOOKUP(B12,MRP!$A:$B,2,0)</f>
        <v>2309.5</v>
      </c>
      <c r="F12" s="29"/>
      <c r="G12" s="29"/>
      <c r="H12" s="29"/>
      <c r="I12" s="29"/>
      <c r="J12" s="29">
        <f>+E12*D12</f>
        <v>2309.5</v>
      </c>
      <c r="K12" s="29"/>
      <c r="L12" s="29"/>
      <c r="M12" s="29">
        <f>+E12*D12</f>
        <v>2309.5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</row>
    <row r="13" spans="1:47" s="160" customFormat="1" ht="30" customHeight="1">
      <c r="A13" s="3">
        <v>8</v>
      </c>
      <c r="B13" s="168" t="s">
        <v>169</v>
      </c>
      <c r="C13" s="177" t="s">
        <v>25</v>
      </c>
      <c r="D13" s="168">
        <v>2</v>
      </c>
      <c r="E13" s="25">
        <f>VLOOKUP(B13,MRP!$A:$B,2,0)</f>
        <v>172.5</v>
      </c>
      <c r="F13" s="158"/>
      <c r="G13" s="158"/>
      <c r="H13" s="158">
        <f>+$E$13*$D$13</f>
        <v>345</v>
      </c>
      <c r="I13" s="158">
        <f>+$E$13*$D$13</f>
        <v>345</v>
      </c>
      <c r="J13" s="158"/>
      <c r="K13" s="158">
        <f>+$E$13*$D$13</f>
        <v>345</v>
      </c>
      <c r="L13" s="158">
        <f>+$E$13*$D$13</f>
        <v>345</v>
      </c>
      <c r="M13" s="158">
        <f>+$E$13*$D$13</f>
        <v>345</v>
      </c>
      <c r="N13" s="159"/>
      <c r="O13" s="159"/>
      <c r="P13" s="159"/>
      <c r="Q13" s="159"/>
      <c r="R13" s="159"/>
      <c r="S13" s="159"/>
      <c r="T13" s="159"/>
      <c r="U13" s="159"/>
      <c r="V13" s="159"/>
      <c r="W13" s="159"/>
      <c r="X13" s="159"/>
      <c r="Y13" s="159"/>
      <c r="Z13" s="159"/>
      <c r="AA13" s="159"/>
      <c r="AB13" s="159"/>
      <c r="AC13" s="159"/>
      <c r="AD13" s="159"/>
      <c r="AE13" s="159"/>
      <c r="AF13" s="159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</row>
    <row r="14" spans="1:47" s="160" customFormat="1" ht="30" customHeight="1">
      <c r="A14" s="3">
        <v>9</v>
      </c>
      <c r="B14" s="168" t="s">
        <v>172</v>
      </c>
      <c r="C14" s="177" t="s">
        <v>2</v>
      </c>
      <c r="D14" s="168">
        <v>2</v>
      </c>
      <c r="E14" s="25">
        <f>VLOOKUP(B14,MRP!$A:$B,2,0)</f>
        <v>315</v>
      </c>
      <c r="F14" s="158"/>
      <c r="G14" s="158"/>
      <c r="H14" s="158">
        <f>+$E$14*$D$14</f>
        <v>630</v>
      </c>
      <c r="I14" s="158">
        <f>+$E$14*$D$14</f>
        <v>630</v>
      </c>
      <c r="J14" s="158"/>
      <c r="K14" s="158">
        <f>+$E$14*$D$14</f>
        <v>630</v>
      </c>
      <c r="L14" s="158">
        <f>+$E$14*$D$14</f>
        <v>630</v>
      </c>
      <c r="M14" s="158">
        <f>+$E$14*$D$14</f>
        <v>630</v>
      </c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159"/>
      <c r="AA14" s="159"/>
      <c r="AB14" s="159"/>
      <c r="AC14" s="159"/>
      <c r="AD14" s="159"/>
      <c r="AE14" s="159"/>
      <c r="AF14" s="159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</row>
    <row r="15" spans="1:47" ht="30" customHeight="1">
      <c r="A15" s="3">
        <v>10</v>
      </c>
      <c r="B15" s="28" t="s">
        <v>209</v>
      </c>
      <c r="C15" s="33" t="s">
        <v>27</v>
      </c>
      <c r="D15" s="28">
        <v>2</v>
      </c>
      <c r="E15" s="25">
        <f>VLOOKUP(B15,MRP!$A:$B,2,0)</f>
        <v>46.5</v>
      </c>
      <c r="F15" s="29"/>
      <c r="G15" s="29"/>
      <c r="H15" s="29">
        <f>+$E$15*$D$15</f>
        <v>93</v>
      </c>
      <c r="I15" s="29">
        <f>+$E$15*$D$15</f>
        <v>93</v>
      </c>
      <c r="J15" s="29"/>
      <c r="K15" s="29">
        <f>+$E$15*$D$15</f>
        <v>93</v>
      </c>
      <c r="L15" s="29">
        <f>+$E$15*$D$15</f>
        <v>93</v>
      </c>
      <c r="M15" s="29">
        <f>+$E$15*$D$15</f>
        <v>93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</row>
    <row r="16" spans="1:47" ht="30" customHeight="1">
      <c r="A16" s="3">
        <v>11</v>
      </c>
      <c r="B16" s="28" t="s">
        <v>174</v>
      </c>
      <c r="C16" s="33" t="s">
        <v>33</v>
      </c>
      <c r="D16" s="35">
        <v>0.25</v>
      </c>
      <c r="E16" s="25">
        <v>672.5</v>
      </c>
      <c r="F16" s="29"/>
      <c r="G16" s="29">
        <f t="shared" ref="G16:M16" si="4">+$E$16*$D$16</f>
        <v>168.125</v>
      </c>
      <c r="H16" s="29">
        <f t="shared" si="4"/>
        <v>168.125</v>
      </c>
      <c r="I16" s="29">
        <f t="shared" si="4"/>
        <v>168.125</v>
      </c>
      <c r="J16" s="29">
        <f t="shared" si="4"/>
        <v>168.125</v>
      </c>
      <c r="K16" s="29">
        <f t="shared" si="4"/>
        <v>168.125</v>
      </c>
      <c r="L16" s="29">
        <f t="shared" si="4"/>
        <v>168.125</v>
      </c>
      <c r="M16" s="29">
        <f t="shared" si="4"/>
        <v>168.125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</row>
    <row r="17" spans="1:47" ht="30" customHeight="1">
      <c r="A17" s="3">
        <v>12</v>
      </c>
      <c r="B17" s="28" t="s">
        <v>208</v>
      </c>
      <c r="C17" s="33" t="s">
        <v>0</v>
      </c>
      <c r="D17" s="28">
        <v>2</v>
      </c>
      <c r="E17" s="25">
        <f>VLOOKUP(B17,MRP!$A:$B,2,0)</f>
        <v>73</v>
      </c>
      <c r="F17" s="29"/>
      <c r="G17" s="29">
        <f>+$E$17*$D$17</f>
        <v>146</v>
      </c>
      <c r="H17" s="29">
        <f t="shared" ref="H17:M17" si="5">+$E$17*$D$17</f>
        <v>146</v>
      </c>
      <c r="I17" s="29">
        <f t="shared" si="5"/>
        <v>146</v>
      </c>
      <c r="J17" s="29">
        <f t="shared" si="5"/>
        <v>146</v>
      </c>
      <c r="K17" s="29">
        <f t="shared" si="5"/>
        <v>146</v>
      </c>
      <c r="L17" s="29">
        <f t="shared" si="5"/>
        <v>146</v>
      </c>
      <c r="M17" s="29">
        <f t="shared" si="5"/>
        <v>146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</row>
    <row r="18" spans="1:47" ht="30" customHeight="1">
      <c r="A18" s="3">
        <v>13</v>
      </c>
      <c r="B18" s="28" t="s">
        <v>186</v>
      </c>
      <c r="C18" s="33" t="s">
        <v>5</v>
      </c>
      <c r="D18" s="28">
        <v>2</v>
      </c>
      <c r="E18" s="25">
        <f>VLOOKUP(B18,MRP!$A:$B,2,0)</f>
        <v>315</v>
      </c>
      <c r="F18" s="29"/>
      <c r="G18" s="29">
        <f>+$E$18*$D$18</f>
        <v>630</v>
      </c>
      <c r="H18" s="29">
        <f t="shared" ref="H18:M18" si="6">+$E$18*$D$18</f>
        <v>630</v>
      </c>
      <c r="I18" s="29">
        <f t="shared" si="6"/>
        <v>630</v>
      </c>
      <c r="J18" s="29">
        <f t="shared" si="6"/>
        <v>630</v>
      </c>
      <c r="K18" s="29">
        <f t="shared" si="6"/>
        <v>630</v>
      </c>
      <c r="L18" s="29">
        <f t="shared" si="6"/>
        <v>630</v>
      </c>
      <c r="M18" s="29">
        <f t="shared" si="6"/>
        <v>630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</row>
    <row r="19" spans="1:47" ht="30" customHeight="1">
      <c r="A19" s="3">
        <v>14</v>
      </c>
      <c r="B19" s="28" t="s">
        <v>198</v>
      </c>
      <c r="C19" s="33" t="s">
        <v>1</v>
      </c>
      <c r="D19" s="28">
        <v>2</v>
      </c>
      <c r="E19" s="25">
        <f>VLOOKUP(B19,MRP!$A:$B,2,0)</f>
        <v>691.5</v>
      </c>
      <c r="F19" s="29"/>
      <c r="G19" s="29">
        <f>+$E$19*$D$19</f>
        <v>1383</v>
      </c>
      <c r="H19" s="29">
        <f t="shared" ref="H19:M19" si="7">+$E$19*$D$19</f>
        <v>1383</v>
      </c>
      <c r="I19" s="29">
        <f t="shared" si="7"/>
        <v>1383</v>
      </c>
      <c r="J19" s="29">
        <f t="shared" si="7"/>
        <v>1383</v>
      </c>
      <c r="K19" s="29">
        <f t="shared" si="7"/>
        <v>1383</v>
      </c>
      <c r="L19" s="29">
        <f t="shared" si="7"/>
        <v>1383</v>
      </c>
      <c r="M19" s="29">
        <f t="shared" si="7"/>
        <v>1383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</row>
    <row r="20" spans="1:47" ht="30" customHeight="1">
      <c r="A20" s="3">
        <v>15</v>
      </c>
      <c r="B20" s="28" t="s">
        <v>170</v>
      </c>
      <c r="C20" s="33" t="s">
        <v>26</v>
      </c>
      <c r="D20" s="28">
        <v>2</v>
      </c>
      <c r="E20" s="25">
        <f>VLOOKUP(B20,MRP!$A:$B,2,0)</f>
        <v>35.5</v>
      </c>
      <c r="F20" s="29">
        <f>+$E$20*$D$20</f>
        <v>71</v>
      </c>
      <c r="G20" s="29">
        <f t="shared" ref="G20:M20" si="8">+$E$20*$D$20</f>
        <v>71</v>
      </c>
      <c r="H20" s="29">
        <f t="shared" si="8"/>
        <v>71</v>
      </c>
      <c r="I20" s="29">
        <f t="shared" si="8"/>
        <v>71</v>
      </c>
      <c r="J20" s="29">
        <f t="shared" si="8"/>
        <v>71</v>
      </c>
      <c r="K20" s="29">
        <f t="shared" si="8"/>
        <v>71</v>
      </c>
      <c r="L20" s="29">
        <f t="shared" si="8"/>
        <v>71</v>
      </c>
      <c r="M20" s="29">
        <f t="shared" si="8"/>
        <v>71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</row>
    <row r="21" spans="1:47" ht="30" customHeight="1">
      <c r="B21" s="14"/>
      <c r="C21" s="6"/>
      <c r="D21" s="4"/>
      <c r="E21" s="21"/>
      <c r="F21" s="15"/>
      <c r="G21" s="15"/>
      <c r="H21" s="15"/>
      <c r="I21" s="15"/>
      <c r="J21" s="15"/>
      <c r="K21" s="15"/>
      <c r="L21" s="15"/>
      <c r="M21" s="15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</row>
    <row r="22" spans="1:47" s="7" customFormat="1" ht="30" customHeight="1">
      <c r="A22" s="1524" t="s">
        <v>269</v>
      </c>
      <c r="B22" s="1525"/>
      <c r="C22" s="1526"/>
      <c r="D22" s="19" t="s">
        <v>29</v>
      </c>
      <c r="E22" s="213"/>
      <c r="F22" s="128">
        <f>+SUM(F6:F20)</f>
        <v>2546</v>
      </c>
      <c r="G22" s="128">
        <f t="shared" ref="G22:M22" si="9">+SUM(G6:G20)</f>
        <v>6293.125</v>
      </c>
      <c r="H22" s="128">
        <f t="shared" si="9"/>
        <v>8957.125</v>
      </c>
      <c r="I22" s="128">
        <f t="shared" si="9"/>
        <v>12932.625</v>
      </c>
      <c r="J22" s="128">
        <f t="shared" si="9"/>
        <v>8602.625</v>
      </c>
      <c r="K22" s="128">
        <f t="shared" si="9"/>
        <v>8957.125</v>
      </c>
      <c r="L22" s="128">
        <f t="shared" si="9"/>
        <v>8957.125</v>
      </c>
      <c r="M22" s="128">
        <f t="shared" si="9"/>
        <v>11266.625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</row>
    <row r="23" spans="1:47" ht="30" customHeight="1">
      <c r="A23" s="1527"/>
      <c r="B23" s="1528"/>
      <c r="C23" s="1529"/>
      <c r="D23" s="219" t="s">
        <v>28</v>
      </c>
      <c r="E23" s="246">
        <f>'PM &amp; GR Charge'!E66</f>
        <v>690.3</v>
      </c>
      <c r="F23" s="29">
        <f>F26*$E$23</f>
        <v>1311.57</v>
      </c>
      <c r="G23" s="29">
        <f t="shared" ref="G23:M23" si="10">G26*$E$23</f>
        <v>2070.8999999999996</v>
      </c>
      <c r="H23" s="29">
        <f t="shared" si="10"/>
        <v>2485.08</v>
      </c>
      <c r="I23" s="29">
        <f t="shared" si="10"/>
        <v>2830.2299999999996</v>
      </c>
      <c r="J23" s="29">
        <f t="shared" si="10"/>
        <v>2070.8999999999996</v>
      </c>
      <c r="K23" s="29">
        <f t="shared" si="10"/>
        <v>2485.08</v>
      </c>
      <c r="L23" s="29">
        <f t="shared" si="10"/>
        <v>2830.2299999999996</v>
      </c>
      <c r="M23" s="29">
        <f t="shared" si="10"/>
        <v>2485.08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</row>
    <row r="24" spans="1:47" s="7" customFormat="1" ht="30" customHeight="1">
      <c r="A24" s="1530"/>
      <c r="B24" s="1531"/>
      <c r="C24" s="1532"/>
      <c r="D24" s="19" t="s">
        <v>30</v>
      </c>
      <c r="E24" s="214"/>
      <c r="F24" s="128">
        <f>F23+F22</f>
        <v>3857.5699999999997</v>
      </c>
      <c r="G24" s="128">
        <f>G23+G22</f>
        <v>8364.0249999999996</v>
      </c>
      <c r="H24" s="128">
        <f t="shared" ref="H24:M24" si="11">H23+H22</f>
        <v>11442.205</v>
      </c>
      <c r="I24" s="128">
        <f t="shared" si="11"/>
        <v>15762.855</v>
      </c>
      <c r="J24" s="128">
        <f t="shared" si="11"/>
        <v>10673.525</v>
      </c>
      <c r="K24" s="128">
        <f t="shared" si="11"/>
        <v>11442.205</v>
      </c>
      <c r="L24" s="128">
        <f t="shared" si="11"/>
        <v>11787.355</v>
      </c>
      <c r="M24" s="128">
        <f t="shared" si="11"/>
        <v>13751.705</v>
      </c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</row>
    <row r="25" spans="1:47"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</row>
    <row r="26" spans="1:47" s="192" customFormat="1">
      <c r="E26" s="192" t="s">
        <v>247</v>
      </c>
      <c r="F26" s="243">
        <v>1.9</v>
      </c>
      <c r="G26" s="244">
        <v>3</v>
      </c>
      <c r="H26" s="243">
        <v>3.6</v>
      </c>
      <c r="I26" s="243">
        <v>4.0999999999999996</v>
      </c>
      <c r="J26" s="245">
        <v>3</v>
      </c>
      <c r="K26" s="243">
        <v>3.6</v>
      </c>
      <c r="L26" s="243">
        <v>4.0999999999999996</v>
      </c>
      <c r="M26" s="243">
        <v>3.6</v>
      </c>
      <c r="N26" s="193"/>
      <c r="O26" s="193"/>
      <c r="P26" s="193"/>
      <c r="Q26" s="193"/>
      <c r="R26" s="193"/>
      <c r="S26" s="193"/>
      <c r="T26" s="193"/>
      <c r="U26" s="193"/>
      <c r="V26" s="193"/>
      <c r="W26" s="193"/>
      <c r="X26" s="193"/>
      <c r="Y26" s="193"/>
      <c r="Z26" s="193"/>
      <c r="AA26" s="193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</row>
    <row r="27" spans="1:47"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</row>
    <row r="28" spans="1:47"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</row>
    <row r="29" spans="1:47"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</row>
    <row r="30" spans="1:47"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</row>
    <row r="31" spans="1:47"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</row>
    <row r="32" spans="1:47"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</row>
    <row r="33" spans="6:47"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</row>
    <row r="34" spans="6:47"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</row>
    <row r="35" spans="6:47"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</row>
    <row r="36" spans="6:47"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</row>
    <row r="37" spans="6:47"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</row>
  </sheetData>
  <customSheetViews>
    <customSheetView guid="{61309F65-2991-4D12-B8B6-9CF479C8C9FF}" scale="70" fitToPage="1" showRuler="0">
      <selection activeCell="A2" sqref="A2"/>
      <pageMargins left="0.75" right="0.75" top="1" bottom="1" header="0.5" footer="0.5"/>
      <printOptions horizontalCentered="1"/>
      <pageSetup paperSize="9" scale="77" orientation="landscape" horizontalDpi="1200" r:id="rId1"/>
      <headerFooter alignWithMargins="0"/>
    </customSheetView>
    <customSheetView guid="{05AB3A1E-7DB6-4E1D-B4E2-F807EF8F0B08}" scale="70" fitToPage="1" showRuler="0">
      <pane xSplit="5" ySplit="4" topLeftCell="F5" activePane="bottomRight" state="frozen"/>
      <selection pane="bottomRight" activeCell="E6" sqref="E6"/>
      <pageMargins left="0.75" right="0.75" top="1" bottom="1" header="0.5" footer="0.5"/>
      <printOptions horizontalCentered="1"/>
      <pageSetup paperSize="9" scale="10" orientation="landscape" horizontalDpi="1200" r:id="rId2"/>
      <headerFooter alignWithMargins="0"/>
    </customSheetView>
  </customSheetViews>
  <mergeCells count="8">
    <mergeCell ref="A1:M1"/>
    <mergeCell ref="A22:C24"/>
    <mergeCell ref="A3:A4"/>
    <mergeCell ref="B3:B4"/>
    <mergeCell ref="C3:C4"/>
    <mergeCell ref="D3:D4"/>
    <mergeCell ref="E3:E4"/>
    <mergeCell ref="F3:M3"/>
  </mergeCells>
  <phoneticPr fontId="0" type="noConversion"/>
  <printOptions horizontalCentered="1"/>
  <pageMargins left="0.75" right="0.75" top="1.32" bottom="0.52" header="0.5" footer="0.5"/>
  <pageSetup paperSize="9" scale="60" orientation="landscape" horizontalDpi="1200" r:id="rId3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Z37"/>
  <sheetViews>
    <sheetView view="pageBreakPreview" zoomScale="85" zoomScaleSheetLayoutView="85" workbookViewId="0">
      <selection activeCell="D7" sqref="D7"/>
    </sheetView>
  </sheetViews>
  <sheetFormatPr defaultColWidth="9.140625" defaultRowHeight="16.5"/>
  <cols>
    <col min="1" max="1" width="2.7109375" style="415" customWidth="1"/>
    <col min="2" max="2" width="29.7109375" style="416" customWidth="1"/>
    <col min="3" max="4" width="13.42578125" style="416" customWidth="1"/>
    <col min="5" max="10" width="11" style="417" customWidth="1"/>
    <col min="11" max="11" width="10" style="417" customWidth="1"/>
    <col min="12" max="12" width="12.85546875" style="417" customWidth="1"/>
    <col min="13" max="13" width="11" style="417" customWidth="1"/>
    <col min="14" max="20" width="9.140625" style="415"/>
    <col min="21" max="21" width="10.140625" style="415" bestFit="1" customWidth="1"/>
    <col min="22" max="24" width="9.140625" style="415"/>
    <col min="25" max="25" width="9.7109375" style="415" bestFit="1" customWidth="1"/>
    <col min="26" max="16384" width="9.140625" style="415"/>
  </cols>
  <sheetData>
    <row r="1" spans="1:14" ht="30" customHeight="1">
      <c r="B1" s="1466" t="str">
        <f>N1</f>
        <v>A++</v>
      </c>
      <c r="C1" s="1466"/>
      <c r="D1" s="1466"/>
      <c r="E1" s="1466"/>
      <c r="F1" s="1466"/>
      <c r="G1" s="1466"/>
      <c r="H1" s="1466"/>
      <c r="I1" s="1466"/>
      <c r="J1" s="1466"/>
      <c r="K1" s="1466"/>
      <c r="L1" s="1466"/>
      <c r="M1" s="1466"/>
      <c r="N1" s="251" t="str">
        <f>'Dlr Category'!C4</f>
        <v>A++</v>
      </c>
    </row>
    <row r="2" spans="1:14" ht="39.950000000000003" customHeight="1">
      <c r="A2" s="1534"/>
      <c r="B2" s="429"/>
      <c r="C2" s="430"/>
      <c r="D2" s="430"/>
      <c r="E2" s="431"/>
      <c r="F2" s="431"/>
      <c r="G2" s="431"/>
      <c r="H2" s="431"/>
      <c r="I2" s="431"/>
      <c r="J2" s="431"/>
      <c r="K2" s="431"/>
      <c r="L2" s="431"/>
      <c r="M2" s="432"/>
    </row>
    <row r="3" spans="1:14" ht="54.95" customHeight="1" thickBot="1">
      <c r="A3" s="1534"/>
      <c r="B3" s="433"/>
      <c r="M3" s="434"/>
    </row>
    <row r="4" spans="1:14" ht="21.75" customHeight="1">
      <c r="A4" s="1534"/>
      <c r="B4" s="469" t="s">
        <v>56</v>
      </c>
      <c r="C4" s="1535" t="s">
        <v>279</v>
      </c>
      <c r="D4" s="1535" t="s">
        <v>280</v>
      </c>
      <c r="E4" s="1535" t="s">
        <v>570</v>
      </c>
      <c r="F4" s="1535"/>
      <c r="G4" s="1535"/>
      <c r="H4" s="1535"/>
      <c r="I4" s="1535"/>
      <c r="J4" s="1535"/>
      <c r="K4" s="1535"/>
      <c r="L4" s="1535"/>
      <c r="M4" s="1537"/>
    </row>
    <row r="5" spans="1:14" ht="31.5" customHeight="1">
      <c r="A5" s="1534"/>
      <c r="B5" s="470" t="s">
        <v>282</v>
      </c>
      <c r="C5" s="1536"/>
      <c r="D5" s="1536"/>
      <c r="E5" s="471" t="s">
        <v>283</v>
      </c>
      <c r="F5" s="471" t="s">
        <v>284</v>
      </c>
      <c r="G5" s="471" t="s">
        <v>273</v>
      </c>
      <c r="H5" s="471" t="s">
        <v>274</v>
      </c>
      <c r="I5" s="471" t="s">
        <v>275</v>
      </c>
      <c r="J5" s="471" t="s">
        <v>297</v>
      </c>
      <c r="K5" s="471" t="s">
        <v>276</v>
      </c>
      <c r="L5" s="471" t="s">
        <v>277</v>
      </c>
      <c r="M5" s="472" t="s">
        <v>296</v>
      </c>
    </row>
    <row r="6" spans="1:14" ht="29.25" customHeight="1">
      <c r="A6" s="1534"/>
      <c r="B6" s="435" t="str">
        <f>VLOOKUP(C22,'Prius P'!$B$6:$E$15,2,0)</f>
        <v>Engine Oil (1 Litre)</v>
      </c>
      <c r="C6" s="418">
        <f>VLOOKUP(C22,'Prius P'!$B$6:$E$15,3,0)</f>
        <v>4.2</v>
      </c>
      <c r="D6" s="479">
        <f>VLOOKUP(C22,'Prius P'!$B$6:$E$15,4,0)</f>
        <v>325</v>
      </c>
      <c r="E6" s="419"/>
      <c r="F6" s="419" t="s">
        <v>286</v>
      </c>
      <c r="G6" s="419" t="s">
        <v>286</v>
      </c>
      <c r="H6" s="419" t="s">
        <v>286</v>
      </c>
      <c r="I6" s="419" t="s">
        <v>286</v>
      </c>
      <c r="J6" s="419" t="s">
        <v>286</v>
      </c>
      <c r="K6" s="419" t="s">
        <v>286</v>
      </c>
      <c r="L6" s="419" t="s">
        <v>286</v>
      </c>
      <c r="M6" s="436" t="s">
        <v>286</v>
      </c>
    </row>
    <row r="7" spans="1:14" ht="29.25" customHeight="1">
      <c r="A7" s="1534"/>
      <c r="B7" s="435" t="str">
        <f>VLOOKUP(C23,'Prius P'!$B$6:$E$15,2,0)</f>
        <v>Engine Oil Filter</v>
      </c>
      <c r="C7" s="418">
        <v>1</v>
      </c>
      <c r="D7" s="479">
        <f>VLOOKUP(C23,'Prius P'!$B$6:$E$15,4,0)</f>
        <v>525.5</v>
      </c>
      <c r="E7" s="419"/>
      <c r="F7" s="419" t="s">
        <v>286</v>
      </c>
      <c r="G7" s="419" t="s">
        <v>286</v>
      </c>
      <c r="H7" s="419" t="s">
        <v>286</v>
      </c>
      <c r="I7" s="419" t="s">
        <v>286</v>
      </c>
      <c r="J7" s="419" t="s">
        <v>286</v>
      </c>
      <c r="K7" s="419" t="s">
        <v>286</v>
      </c>
      <c r="L7" s="419" t="s">
        <v>286</v>
      </c>
      <c r="M7" s="436" t="s">
        <v>286</v>
      </c>
    </row>
    <row r="8" spans="1:14" ht="29.25" customHeight="1">
      <c r="A8" s="1534"/>
      <c r="B8" s="435" t="str">
        <f>VLOOKUP(C24,'Prius P'!$B$6:$E$15,2,0)</f>
        <v>Gasket Engine Oil Drain Plug</v>
      </c>
      <c r="C8" s="418">
        <v>1</v>
      </c>
      <c r="D8" s="479">
        <f>VLOOKUP(C24,'Prius P'!$B$6:$E$15,4,0)</f>
        <v>58</v>
      </c>
      <c r="E8" s="419"/>
      <c r="F8" s="419" t="s">
        <v>286</v>
      </c>
      <c r="G8" s="419" t="s">
        <v>286</v>
      </c>
      <c r="H8" s="419" t="s">
        <v>286</v>
      </c>
      <c r="I8" s="419" t="s">
        <v>286</v>
      </c>
      <c r="J8" s="419" t="s">
        <v>286</v>
      </c>
      <c r="K8" s="419" t="s">
        <v>286</v>
      </c>
      <c r="L8" s="419" t="s">
        <v>286</v>
      </c>
      <c r="M8" s="436" t="s">
        <v>286</v>
      </c>
    </row>
    <row r="9" spans="1:14" ht="29.25" customHeight="1">
      <c r="A9" s="1534"/>
      <c r="B9" s="435" t="str">
        <f>VLOOKUP(C25,'Prius P'!$B$6:$E$15,2,0)</f>
        <v>Spark Plugs</v>
      </c>
      <c r="C9" s="418">
        <v>4</v>
      </c>
      <c r="D9" s="479">
        <f>VLOOKUP(C25,'Prius P'!$B$6:$E$15,4,0)</f>
        <v>1614.5</v>
      </c>
      <c r="E9" s="419"/>
      <c r="F9" s="419"/>
      <c r="G9" s="419"/>
      <c r="H9" s="419"/>
      <c r="I9" s="419"/>
      <c r="J9" s="419" t="s">
        <v>286</v>
      </c>
      <c r="K9" s="419"/>
      <c r="L9" s="419"/>
      <c r="M9" s="436" t="s">
        <v>286</v>
      </c>
    </row>
    <row r="10" spans="1:14" ht="29.25" customHeight="1">
      <c r="A10" s="1534"/>
      <c r="B10" s="435" t="str">
        <f>VLOOKUP(C26,'Prius P'!$B$6:$E$15,2,0)</f>
        <v>Fuel Filter</v>
      </c>
      <c r="C10" s="418">
        <v>1</v>
      </c>
      <c r="D10" s="479">
        <f>VLOOKUP(C26,'Prius P'!$B$6:$E$15,4,0)</f>
        <v>4750.5</v>
      </c>
      <c r="E10" s="419"/>
      <c r="F10" s="419"/>
      <c r="G10" s="419"/>
      <c r="H10" s="419"/>
      <c r="I10" s="419" t="s">
        <v>286</v>
      </c>
      <c r="J10" s="419"/>
      <c r="K10" s="419"/>
      <c r="L10" s="419" t="s">
        <v>286</v>
      </c>
      <c r="M10" s="436"/>
    </row>
    <row r="11" spans="1:14" ht="29.25" customHeight="1">
      <c r="A11" s="1534"/>
      <c r="B11" s="435" t="str">
        <f>VLOOKUP(C27,'Prius P'!$B$6:$E$15,2,0)</f>
        <v>Air Cleaner Filter</v>
      </c>
      <c r="C11" s="418">
        <v>1</v>
      </c>
      <c r="D11" s="479">
        <f>VLOOKUP(C27,'Prius P'!$B$6:$E$15,4,0)</f>
        <v>1251</v>
      </c>
      <c r="E11" s="419"/>
      <c r="F11" s="419"/>
      <c r="G11" s="419"/>
      <c r="H11" s="419" t="s">
        <v>286</v>
      </c>
      <c r="I11" s="419" t="s">
        <v>286</v>
      </c>
      <c r="J11" s="419"/>
      <c r="K11" s="419" t="s">
        <v>286</v>
      </c>
      <c r="L11" s="419" t="s">
        <v>286</v>
      </c>
      <c r="M11" s="436" t="s">
        <v>286</v>
      </c>
    </row>
    <row r="12" spans="1:14" ht="29.25" customHeight="1">
      <c r="A12" s="1534"/>
      <c r="B12" s="435" t="str">
        <f>VLOOKUP(C28,'Prius P'!$B$6:$E$15,2,0)</f>
        <v>Air Conditioning Filter</v>
      </c>
      <c r="C12" s="418">
        <v>1</v>
      </c>
      <c r="D12" s="479">
        <f>VLOOKUP(C28,'Prius P'!$B$6:$E$15,4,0)</f>
        <v>3721</v>
      </c>
      <c r="E12" s="419"/>
      <c r="F12" s="419"/>
      <c r="G12" s="419" t="s">
        <v>286</v>
      </c>
      <c r="H12" s="419"/>
      <c r="I12" s="419"/>
      <c r="J12" s="419"/>
      <c r="K12" s="419" t="s">
        <v>286</v>
      </c>
      <c r="L12" s="419"/>
      <c r="M12" s="436"/>
    </row>
    <row r="13" spans="1:14" ht="29.25" customHeight="1">
      <c r="A13" s="1534"/>
      <c r="B13" s="435" t="str">
        <f>VLOOKUP(C29,'Prius P'!$B$6:$E$15,2,0)</f>
        <v>Super Long Life Coolant</v>
      </c>
      <c r="C13" s="418">
        <v>8.6</v>
      </c>
      <c r="D13" s="479">
        <f>VLOOKUP(C29,'Prius P'!$B$6:$E$15,4,0)</f>
        <v>301</v>
      </c>
      <c r="E13" s="419"/>
      <c r="F13" s="419"/>
      <c r="G13" s="419"/>
      <c r="H13" s="419"/>
      <c r="I13" s="419"/>
      <c r="J13" s="419"/>
      <c r="K13" s="419"/>
      <c r="L13" s="419" t="s">
        <v>286</v>
      </c>
      <c r="M13" s="436"/>
    </row>
    <row r="14" spans="1:14" ht="29.25" customHeight="1">
      <c r="A14" s="1534"/>
      <c r="B14" s="435" t="str">
        <f>VLOOKUP(C30,'Prius P'!$B$6:$E$15,2,0)</f>
        <v>Brake Fluid (250 ml)</v>
      </c>
      <c r="C14" s="418">
        <v>2</v>
      </c>
      <c r="D14" s="479">
        <f>VLOOKUP(C30,'Prius P'!$B$6:$E$15,4,0)</f>
        <v>172.5</v>
      </c>
      <c r="E14" s="419"/>
      <c r="F14" s="419"/>
      <c r="G14" s="419"/>
      <c r="H14" s="419" t="s">
        <v>286</v>
      </c>
      <c r="I14" s="419" t="s">
        <v>286</v>
      </c>
      <c r="J14" s="419"/>
      <c r="K14" s="419" t="s">
        <v>286</v>
      </c>
      <c r="L14" s="419" t="s">
        <v>286</v>
      </c>
      <c r="M14" s="436" t="s">
        <v>286</v>
      </c>
    </row>
    <row r="15" spans="1:14" ht="29.25" customHeight="1">
      <c r="A15" s="1534"/>
      <c r="B15" s="435" t="str">
        <f>VLOOKUP(C31,'Prius P'!$B$6:$E$15,2,0)</f>
        <v>Windshield Washer Fluid (75 ml)</v>
      </c>
      <c r="C15" s="418">
        <v>2</v>
      </c>
      <c r="D15" s="479">
        <f>VLOOKUP(C31,'Prius P'!$B$6:$E$15,4,0)</f>
        <v>35.5</v>
      </c>
      <c r="E15" s="419"/>
      <c r="F15" s="419" t="s">
        <v>286</v>
      </c>
      <c r="G15" s="419" t="s">
        <v>286</v>
      </c>
      <c r="H15" s="419" t="s">
        <v>286</v>
      </c>
      <c r="I15" s="419" t="s">
        <v>286</v>
      </c>
      <c r="J15" s="419" t="s">
        <v>286</v>
      </c>
      <c r="K15" s="419" t="s">
        <v>286</v>
      </c>
      <c r="L15" s="419" t="s">
        <v>286</v>
      </c>
      <c r="M15" s="436" t="s">
        <v>286</v>
      </c>
    </row>
    <row r="16" spans="1:14" ht="29.25" customHeight="1">
      <c r="A16" s="1534"/>
      <c r="B16" s="478"/>
      <c r="C16" s="1538" t="s">
        <v>290</v>
      </c>
      <c r="D16" s="1538"/>
      <c r="E16" s="465">
        <f>HLOOKUP(E5,'Prius P'!F4:F17,14,0)</f>
        <v>0</v>
      </c>
      <c r="F16" s="465">
        <f>HLOOKUP(F5,'Prius P'!G4:G17,14,0)</f>
        <v>2019.5</v>
      </c>
      <c r="G16" s="465">
        <f>HLOOKUP(G5,'Prius P'!H4:H17,14,0)</f>
        <v>5740.5</v>
      </c>
      <c r="H16" s="465">
        <f>HLOOKUP(H5,'Prius P'!I4:I17,14,0)</f>
        <v>3615.5</v>
      </c>
      <c r="I16" s="465">
        <f>HLOOKUP(I5,'Prius P'!J4:J17,14,0)</f>
        <v>8366</v>
      </c>
      <c r="J16" s="465">
        <f>HLOOKUP(J5,'Prius P'!K4:K17,14,0)</f>
        <v>8477.5</v>
      </c>
      <c r="K16" s="465">
        <f>HLOOKUP(K5,'Prius P'!L4:L17,14,0)</f>
        <v>7336.5</v>
      </c>
      <c r="L16" s="465">
        <f>HLOOKUP(L5,'Prius P'!M4:M17,14,0)</f>
        <v>10954.6</v>
      </c>
      <c r="M16" s="466">
        <f>HLOOKUP(M5,'Prius P'!N4:N17,14,0)</f>
        <v>10073.5</v>
      </c>
    </row>
    <row r="17" spans="1:13" ht="29.25" customHeight="1">
      <c r="A17" s="1534"/>
      <c r="B17" s="1509"/>
      <c r="C17" s="1538" t="s">
        <v>150</v>
      </c>
      <c r="D17" s="1538"/>
      <c r="E17" s="465">
        <f>HLOOKUP(E5,'Prius P'!F4:F18,15,0)</f>
        <v>1333.3999999999999</v>
      </c>
      <c r="F17" s="465">
        <f>HLOOKUP(F5,'Prius P'!G4:G18,15,0)</f>
        <v>3221.3999999999996</v>
      </c>
      <c r="G17" s="465">
        <f>HLOOKUP(G5,'Prius P'!H4:H18,15,0)</f>
        <v>3221.3999999999996</v>
      </c>
      <c r="H17" s="465">
        <f>HLOOKUP(H5,'Prius P'!I4:I18,15,0)</f>
        <v>3486.8999999999996</v>
      </c>
      <c r="I17" s="465">
        <f>HLOOKUP(I5,'Prius P'!J4:J18,15,0)</f>
        <v>3486.8999999999996</v>
      </c>
      <c r="J17" s="465">
        <f>HLOOKUP(J5,'Prius P'!K4:K18,15,0)</f>
        <v>3221.3999999999996</v>
      </c>
      <c r="K17" s="465">
        <f>HLOOKUP(K5,'Prius P'!L4:L18,15,0)</f>
        <v>3486.8999999999996</v>
      </c>
      <c r="L17" s="465">
        <f>HLOOKUP(L5,'Prius P'!M4:M18,15,0)</f>
        <v>3486.8999999999996</v>
      </c>
      <c r="M17" s="466">
        <f>HLOOKUP(M5,'Prius P'!N4:N18,15,0)</f>
        <v>3486.8999999999996</v>
      </c>
    </row>
    <row r="18" spans="1:13" ht="29.25" customHeight="1">
      <c r="A18" s="1534"/>
      <c r="B18" s="1510"/>
      <c r="C18" s="1539" t="s">
        <v>30</v>
      </c>
      <c r="D18" s="1539"/>
      <c r="E18" s="467">
        <f t="shared" ref="E18:M18" si="0">E16+E17</f>
        <v>1333.3999999999999</v>
      </c>
      <c r="F18" s="467">
        <f t="shared" si="0"/>
        <v>5240.8999999999996</v>
      </c>
      <c r="G18" s="467">
        <f t="shared" si="0"/>
        <v>8961.9</v>
      </c>
      <c r="H18" s="467">
        <f t="shared" si="0"/>
        <v>7102.4</v>
      </c>
      <c r="I18" s="467">
        <f t="shared" si="0"/>
        <v>11852.9</v>
      </c>
      <c r="J18" s="467">
        <f t="shared" si="0"/>
        <v>11698.9</v>
      </c>
      <c r="K18" s="467">
        <f t="shared" si="0"/>
        <v>10823.4</v>
      </c>
      <c r="L18" s="467">
        <f t="shared" si="0"/>
        <v>14441.5</v>
      </c>
      <c r="M18" s="468">
        <f t="shared" si="0"/>
        <v>13560.4</v>
      </c>
    </row>
    <row r="19" spans="1:13" ht="15" customHeight="1">
      <c r="A19" s="1534"/>
      <c r="B19" s="420" t="str">
        <f>MRP!A162</f>
        <v>Price applicable from 1st Oct 2019 [All prices are inclusive of Tax]</v>
      </c>
      <c r="F19" s="1540"/>
      <c r="G19" s="1540"/>
      <c r="H19" s="1540"/>
      <c r="I19" s="1540"/>
      <c r="J19" s="1540"/>
      <c r="K19" s="1540"/>
      <c r="L19" s="1540"/>
      <c r="M19" s="1540"/>
    </row>
    <row r="20" spans="1:13">
      <c r="A20" s="425"/>
      <c r="L20" s="1256" t="str">
        <f>B4</f>
        <v>Prius</v>
      </c>
      <c r="M20" s="1256"/>
    </row>
    <row r="21" spans="1:13">
      <c r="B21" s="421">
        <f>ROUND(B22,2)</f>
        <v>0.87</v>
      </c>
      <c r="D21" s="416">
        <v>672.5</v>
      </c>
    </row>
    <row r="22" spans="1:13">
      <c r="B22" s="421">
        <f>Z37/100000</f>
        <v>0.87282700000000013</v>
      </c>
      <c r="C22" s="426" t="s">
        <v>163</v>
      </c>
    </row>
    <row r="23" spans="1:13">
      <c r="C23" s="426" t="s">
        <v>447</v>
      </c>
    </row>
    <row r="24" spans="1:13">
      <c r="C24" s="427" t="s">
        <v>165</v>
      </c>
    </row>
    <row r="25" spans="1:13">
      <c r="C25" s="427" t="s">
        <v>448</v>
      </c>
    </row>
    <row r="26" spans="1:13">
      <c r="B26" s="1533"/>
      <c r="C26" s="427" t="s">
        <v>451</v>
      </c>
    </row>
    <row r="27" spans="1:13">
      <c r="B27" s="1533"/>
      <c r="C27" s="427" t="s">
        <v>452</v>
      </c>
    </row>
    <row r="28" spans="1:13">
      <c r="B28" s="1533"/>
      <c r="C28" s="427" t="s">
        <v>190</v>
      </c>
    </row>
    <row r="29" spans="1:13">
      <c r="C29" s="428" t="s">
        <v>168</v>
      </c>
    </row>
    <row r="30" spans="1:13">
      <c r="C30" s="428" t="s">
        <v>169</v>
      </c>
    </row>
    <row r="31" spans="1:13">
      <c r="C31" s="427" t="s">
        <v>170</v>
      </c>
    </row>
    <row r="34" spans="2:26" s="251" customFormat="1" ht="15">
      <c r="B34" s="253"/>
      <c r="C34" s="253"/>
      <c r="D34" s="253"/>
      <c r="E34" s="254">
        <v>1</v>
      </c>
      <c r="F34" s="254">
        <v>5</v>
      </c>
      <c r="G34" s="254">
        <v>10</v>
      </c>
      <c r="H34" s="254">
        <v>15</v>
      </c>
      <c r="I34" s="254">
        <v>20</v>
      </c>
      <c r="J34" s="254">
        <v>25</v>
      </c>
      <c r="K34" s="254">
        <v>30</v>
      </c>
      <c r="L34" s="254">
        <v>35</v>
      </c>
      <c r="M34" s="254">
        <v>40</v>
      </c>
      <c r="N34" s="254">
        <v>45</v>
      </c>
      <c r="O34" s="254">
        <v>50</v>
      </c>
      <c r="P34" s="254">
        <v>55</v>
      </c>
      <c r="Q34" s="254">
        <v>60</v>
      </c>
      <c r="R34" s="254">
        <v>65</v>
      </c>
      <c r="S34" s="254">
        <v>70</v>
      </c>
      <c r="T34" s="254">
        <v>75</v>
      </c>
      <c r="U34" s="254">
        <v>80</v>
      </c>
      <c r="V34" s="254">
        <v>85</v>
      </c>
      <c r="W34" s="254">
        <v>90</v>
      </c>
      <c r="X34" s="254">
        <v>95</v>
      </c>
      <c r="Y34" s="254">
        <v>100</v>
      </c>
      <c r="Z34" s="486" t="s">
        <v>440</v>
      </c>
    </row>
    <row r="35" spans="2:26" s="251" customFormat="1" ht="15">
      <c r="B35" s="253"/>
      <c r="C35" s="488" t="s">
        <v>56</v>
      </c>
      <c r="D35" s="483" t="s">
        <v>437</v>
      </c>
      <c r="E35" s="254"/>
      <c r="F35" s="254"/>
      <c r="G35" s="271">
        <f>F16</f>
        <v>2019.5</v>
      </c>
      <c r="H35" s="254"/>
      <c r="I35" s="271">
        <f>$F$16</f>
        <v>2019.5</v>
      </c>
      <c r="J35" s="254"/>
      <c r="K35" s="271">
        <f>$G$16</f>
        <v>5740.5</v>
      </c>
      <c r="L35" s="254"/>
      <c r="M35" s="271">
        <f>H16</f>
        <v>3615.5</v>
      </c>
      <c r="O35" s="271">
        <f>$F$16</f>
        <v>2019.5</v>
      </c>
      <c r="Q35" s="271">
        <f>$G$16</f>
        <v>5740.5</v>
      </c>
      <c r="S35" s="271">
        <f>$F$16</f>
        <v>2019.5</v>
      </c>
      <c r="U35" s="271">
        <f>I16</f>
        <v>8366</v>
      </c>
      <c r="W35" s="271">
        <f>$G$16</f>
        <v>5740.5</v>
      </c>
      <c r="Y35" s="485">
        <f>J16</f>
        <v>8477.5</v>
      </c>
      <c r="Z35" s="251">
        <f>SUM(E35:Y35)</f>
        <v>45758.5</v>
      </c>
    </row>
    <row r="36" spans="2:26" s="251" customFormat="1" ht="15">
      <c r="B36" s="253"/>
      <c r="C36" s="253"/>
      <c r="D36" s="483" t="s">
        <v>28</v>
      </c>
      <c r="E36" s="484" t="s">
        <v>439</v>
      </c>
      <c r="F36" s="484" t="s">
        <v>439</v>
      </c>
      <c r="G36" s="484" t="s">
        <v>439</v>
      </c>
      <c r="H36" s="271">
        <f>$E$18</f>
        <v>1333.3999999999999</v>
      </c>
      <c r="I36" s="271">
        <f>$F$17</f>
        <v>3221.3999999999996</v>
      </c>
      <c r="J36" s="271">
        <f>$E$18</f>
        <v>1333.3999999999999</v>
      </c>
      <c r="K36" s="271">
        <f>$G$17</f>
        <v>3221.3999999999996</v>
      </c>
      <c r="L36" s="271">
        <f>$E$18</f>
        <v>1333.3999999999999</v>
      </c>
      <c r="M36" s="271">
        <f>H17</f>
        <v>3486.8999999999996</v>
      </c>
      <c r="N36" s="271">
        <f>$E$18</f>
        <v>1333.3999999999999</v>
      </c>
      <c r="O36" s="271">
        <f>$F$17</f>
        <v>3221.3999999999996</v>
      </c>
      <c r="P36" s="271">
        <f>$E$18</f>
        <v>1333.3999999999999</v>
      </c>
      <c r="Q36" s="271">
        <f>$G$17</f>
        <v>3221.3999999999996</v>
      </c>
      <c r="R36" s="271">
        <f>$E$18</f>
        <v>1333.3999999999999</v>
      </c>
      <c r="S36" s="271">
        <f>$F$17</f>
        <v>3221.3999999999996</v>
      </c>
      <c r="T36" s="271">
        <f>$E$18</f>
        <v>1333.3999999999999</v>
      </c>
      <c r="U36" s="271">
        <f>I17</f>
        <v>3486.8999999999996</v>
      </c>
      <c r="V36" s="271">
        <f>$E$18</f>
        <v>1333.3999999999999</v>
      </c>
      <c r="W36" s="271">
        <f>$G$17</f>
        <v>3221.3999999999996</v>
      </c>
      <c r="X36" s="271">
        <f>$E$18</f>
        <v>1333.3999999999999</v>
      </c>
      <c r="Y36" s="485">
        <f>J17</f>
        <v>3221.3999999999996</v>
      </c>
      <c r="Z36" s="251">
        <f>SUM(E36:Y36)</f>
        <v>41524.200000000012</v>
      </c>
    </row>
    <row r="37" spans="2:26" s="251" customFormat="1" ht="15">
      <c r="B37" s="253"/>
      <c r="C37" s="253"/>
      <c r="D37" s="483"/>
      <c r="E37" s="254"/>
      <c r="F37" s="254"/>
      <c r="G37" s="254"/>
      <c r="H37" s="254"/>
      <c r="I37" s="254"/>
      <c r="J37" s="254"/>
      <c r="K37" s="254"/>
      <c r="L37" s="254"/>
      <c r="M37" s="254"/>
      <c r="Z37" s="251">
        <f>SUM(Z35:Z36)</f>
        <v>87282.700000000012</v>
      </c>
    </row>
  </sheetData>
  <mergeCells count="12">
    <mergeCell ref="B26:B28"/>
    <mergeCell ref="L20:M20"/>
    <mergeCell ref="A2:A19"/>
    <mergeCell ref="B1:M1"/>
    <mergeCell ref="B17:B18"/>
    <mergeCell ref="C4:C5"/>
    <mergeCell ref="D4:D5"/>
    <mergeCell ref="E4:M4"/>
    <mergeCell ref="C16:D16"/>
    <mergeCell ref="C17:D17"/>
    <mergeCell ref="C18:D18"/>
    <mergeCell ref="F19:M19"/>
  </mergeCells>
  <conditionalFormatting sqref="B1">
    <cfRule type="cellIs" dxfId="17" priority="4" operator="equal">
      <formula>$K$1</formula>
    </cfRule>
    <cfRule type="containsText" dxfId="16" priority="5" operator="containsText" text="A">
      <formula>NOT(ISERROR(SEARCH("A",B1)))</formula>
    </cfRule>
    <cfRule type="cellIs" dxfId="15" priority="6" operator="equal">
      <formula>$K$1</formula>
    </cfRule>
    <cfRule type="containsText" dxfId="14" priority="7" operator="containsText" text="A">
      <formula>NOT(ISERROR(SEARCH("A",B1)))</formula>
    </cfRule>
    <cfRule type="containsText" dxfId="13" priority="8" operator="containsText" text="A+">
      <formula>NOT(ISERROR(SEARCH("A+",B1)))</formula>
    </cfRule>
    <cfRule type="containsText" dxfId="12" priority="9" operator="containsText" text="A+">
      <formula>NOT(ISERROR(SEARCH("A+",B1)))</formula>
    </cfRule>
  </conditionalFormatting>
  <conditionalFormatting sqref="B1">
    <cfRule type="containsText" dxfId="11" priority="1" operator="containsText" text="A+">
      <formula>NOT(ISERROR(SEARCH("A+",B1)))</formula>
    </cfRule>
    <cfRule type="containsText" dxfId="10" priority="2" operator="containsText" text="A">
      <formula>NOT(ISERROR(SEARCH("A",B1)))</formula>
    </cfRule>
    <cfRule type="containsText" dxfId="9" priority="3" operator="containsText" text="B">
      <formula>NOT(ISERROR(SEARCH("B",B1)))</formula>
    </cfRule>
  </conditionalFormatting>
  <printOptions horizontalCentered="1" verticalCentered="1"/>
  <pageMargins left="0" right="0" top="0" bottom="0" header="0" footer="0"/>
  <pageSetup paperSize="9" scale="92"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7"/>
  <sheetViews>
    <sheetView view="pageBreakPreview" zoomScale="70" zoomScaleSheetLayoutView="70" workbookViewId="0">
      <selection activeCell="F8" sqref="F8"/>
    </sheetView>
  </sheetViews>
  <sheetFormatPr defaultColWidth="9.140625" defaultRowHeight="15"/>
  <cols>
    <col min="1" max="1" width="20.5703125" style="254" customWidth="1"/>
    <col min="2" max="3" width="15.7109375" style="254" customWidth="1"/>
    <col min="4" max="4" width="15.7109375" style="254" hidden="1" customWidth="1"/>
    <col min="5" max="9" width="15.7109375" style="254" customWidth="1"/>
    <col min="10" max="10" width="15.7109375" style="254" hidden="1" customWidth="1"/>
    <col min="11" max="11" width="15.7109375" style="253" hidden="1" customWidth="1"/>
    <col min="12" max="16384" width="9.140625" style="251"/>
  </cols>
  <sheetData>
    <row r="1" spans="1:11" ht="39.950000000000003" customHeight="1">
      <c r="A1" s="444"/>
      <c r="B1" s="249"/>
      <c r="C1" s="249"/>
      <c r="D1" s="249"/>
      <c r="E1" s="249"/>
      <c r="F1" s="249"/>
      <c r="G1" s="249"/>
      <c r="H1" s="249"/>
      <c r="I1" s="249"/>
      <c r="J1" s="249"/>
      <c r="K1" s="445"/>
    </row>
    <row r="2" spans="1:11" ht="54.95" customHeight="1">
      <c r="A2" s="489"/>
      <c r="B2" s="447"/>
      <c r="C2" s="447"/>
      <c r="D2" s="447"/>
      <c r="E2" s="447"/>
      <c r="F2" s="447"/>
      <c r="G2" s="447"/>
      <c r="H2" s="447"/>
      <c r="I2" s="447"/>
      <c r="J2" s="447"/>
      <c r="K2" s="490"/>
    </row>
    <row r="3" spans="1:11" ht="40.5" customHeight="1">
      <c r="A3" s="1541" t="s">
        <v>307</v>
      </c>
      <c r="B3" s="1543" t="s">
        <v>306</v>
      </c>
      <c r="C3" s="1543"/>
      <c r="D3" s="1543"/>
      <c r="E3" s="1543"/>
      <c r="F3" s="1543"/>
      <c r="G3" s="1543"/>
      <c r="H3" s="1543"/>
      <c r="I3" s="1543"/>
      <c r="J3" s="1543"/>
      <c r="K3" s="1544"/>
    </row>
    <row r="4" spans="1:11" ht="55.5" customHeight="1">
      <c r="A4" s="1542"/>
      <c r="B4" s="474" t="s">
        <v>312</v>
      </c>
      <c r="C4" s="474" t="s">
        <v>311</v>
      </c>
      <c r="D4" s="474" t="s">
        <v>310</v>
      </c>
      <c r="E4" s="474" t="s">
        <v>309</v>
      </c>
      <c r="F4" s="474" t="s">
        <v>44</v>
      </c>
      <c r="G4" s="474" t="s">
        <v>300</v>
      </c>
      <c r="H4" s="474" t="s">
        <v>298</v>
      </c>
      <c r="I4" s="475" t="s">
        <v>441</v>
      </c>
      <c r="J4" s="474" t="s">
        <v>42</v>
      </c>
      <c r="K4" s="476" t="s">
        <v>56</v>
      </c>
    </row>
    <row r="5" spans="1:11" ht="48" customHeight="1">
      <c r="A5" s="473" t="s">
        <v>303</v>
      </c>
      <c r="B5" s="853">
        <f>'Replacement '!G41</f>
        <v>5291.15</v>
      </c>
      <c r="C5" s="853">
        <f>'Replacement '!J41</f>
        <v>9177.2099999999991</v>
      </c>
      <c r="D5" s="853">
        <f>'Replacement '!T41</f>
        <v>9177.2099999999991</v>
      </c>
      <c r="E5" s="853">
        <f>'Replacement '!M41</f>
        <v>6732.09</v>
      </c>
      <c r="F5" s="853">
        <f>'Replacement '!L41</f>
        <v>6919.09</v>
      </c>
      <c r="G5" s="853">
        <f>'Replacement '!D41</f>
        <v>6946.24</v>
      </c>
      <c r="H5" s="853">
        <f>'Replacement '!P41</f>
        <v>6119.22</v>
      </c>
      <c r="I5" s="853">
        <f>'Replacement '!C41</f>
        <v>2903.4</v>
      </c>
      <c r="J5" s="854">
        <f>'Replacement '!I41</f>
        <v>5940.21</v>
      </c>
      <c r="K5" s="855">
        <f>'Replacement '!S41</f>
        <v>4911.96</v>
      </c>
    </row>
    <row r="6" spans="1:11" ht="48" customHeight="1">
      <c r="A6" s="473" t="s">
        <v>302</v>
      </c>
      <c r="B6" s="856">
        <f>'Replacement '!G42</f>
        <v>0</v>
      </c>
      <c r="C6" s="853">
        <f>'Replacement '!J42</f>
        <v>7870.27</v>
      </c>
      <c r="D6" s="853">
        <f>'Replacement '!T42</f>
        <v>7870.27</v>
      </c>
      <c r="E6" s="853">
        <f>'Replacement '!M42</f>
        <v>4621.59</v>
      </c>
      <c r="F6" s="853">
        <f>'Replacement '!L42</f>
        <v>4621.59</v>
      </c>
      <c r="G6" s="856">
        <f>'Replacement '!D42</f>
        <v>0</v>
      </c>
      <c r="H6" s="853">
        <f>'Replacement '!P42</f>
        <v>4876.07</v>
      </c>
      <c r="I6" s="856">
        <f>'Replacement '!C42</f>
        <v>0</v>
      </c>
      <c r="J6" s="853">
        <f>'Replacement '!I42</f>
        <v>5809.71</v>
      </c>
      <c r="K6" s="855">
        <f>'Replacement '!S42</f>
        <v>3887.96</v>
      </c>
    </row>
    <row r="7" spans="1:11" ht="48" customHeight="1">
      <c r="A7" s="473" t="s">
        <v>91</v>
      </c>
      <c r="B7" s="853">
        <f>'Replacement '!G43</f>
        <v>3752.27</v>
      </c>
      <c r="C7" s="856">
        <f>'Replacement '!J43</f>
        <v>0</v>
      </c>
      <c r="D7" s="856">
        <f>'Replacement '!T43</f>
        <v>0</v>
      </c>
      <c r="E7" s="856">
        <f>'Replacement '!M43</f>
        <v>0</v>
      </c>
      <c r="F7" s="856">
        <f>'Replacement '!L43</f>
        <v>0</v>
      </c>
      <c r="G7" s="853">
        <f>'Replacement '!D43</f>
        <v>5687.36</v>
      </c>
      <c r="H7" s="856">
        <f>'Replacement '!P43</f>
        <v>0</v>
      </c>
      <c r="I7" s="853">
        <f>'Replacement '!C43</f>
        <v>2428.5</v>
      </c>
      <c r="J7" s="856">
        <f>'Replacement '!I43</f>
        <v>0</v>
      </c>
      <c r="K7" s="857">
        <f>'Replacement '!S43</f>
        <v>0</v>
      </c>
    </row>
    <row r="8" spans="1:11" ht="48" customHeight="1">
      <c r="A8" s="473" t="s">
        <v>92</v>
      </c>
      <c r="B8" s="853">
        <f>'Replacement '!G44</f>
        <v>6284.16</v>
      </c>
      <c r="C8" s="853">
        <f>'Replacement '!J44</f>
        <v>11630.24</v>
      </c>
      <c r="D8" s="853">
        <f>'Replacement '!T44</f>
        <v>12044.42</v>
      </c>
      <c r="E8" s="853">
        <f>'Replacement '!M44</f>
        <v>10121.81</v>
      </c>
      <c r="F8" s="853">
        <f>'Replacement '!L44</f>
        <v>15332.81</v>
      </c>
      <c r="G8" s="853">
        <f>'Replacement '!D44</f>
        <v>8135</v>
      </c>
      <c r="H8" s="856">
        <f>'Replacement '!P44</f>
        <v>0</v>
      </c>
      <c r="I8" s="853">
        <f>'Replacement '!C44</f>
        <v>4022.8999999999996</v>
      </c>
      <c r="J8" s="853">
        <f>'Replacement '!I44</f>
        <v>7935.4699999999993</v>
      </c>
      <c r="K8" s="857">
        <f>'Replacement '!S44</f>
        <v>0</v>
      </c>
    </row>
    <row r="9" spans="1:11" ht="48" customHeight="1">
      <c r="A9" s="473" t="s">
        <v>93</v>
      </c>
      <c r="B9" s="853">
        <f>'Replacement '!G45</f>
        <v>7247.15</v>
      </c>
      <c r="C9" s="853">
        <f>'Replacement '!J45</f>
        <v>7061.15</v>
      </c>
      <c r="D9" s="853">
        <f>'Replacement '!T45</f>
        <v>7061.15</v>
      </c>
      <c r="E9" s="853">
        <f>'Replacement '!M45</f>
        <v>13120.85</v>
      </c>
      <c r="F9" s="853">
        <f>'Replacement '!L45</f>
        <v>13120.85</v>
      </c>
      <c r="G9" s="853">
        <f>'Replacement '!D45</f>
        <v>6354.15</v>
      </c>
      <c r="H9" s="853">
        <f>'Replacement '!P45</f>
        <v>29646.85</v>
      </c>
      <c r="I9" s="853">
        <f>'Replacement '!C45</f>
        <v>6135.5</v>
      </c>
      <c r="J9" s="853">
        <f>'Replacement '!I45</f>
        <v>6745.15</v>
      </c>
      <c r="K9" s="855">
        <f>'Replacement '!S45</f>
        <v>7137.85</v>
      </c>
    </row>
    <row r="10" spans="1:11" ht="48" customHeight="1">
      <c r="A10" s="473" t="s">
        <v>308</v>
      </c>
      <c r="B10" s="853">
        <f>'Replacement '!G46</f>
        <v>828.3599999999999</v>
      </c>
      <c r="C10" s="853">
        <f>'Replacement '!J46</f>
        <v>828.3599999999999</v>
      </c>
      <c r="D10" s="853">
        <f>'Replacement '!T46</f>
        <v>828.3599999999999</v>
      </c>
      <c r="E10" s="853">
        <f>'Replacement '!M46</f>
        <v>1012.4399999999998</v>
      </c>
      <c r="F10" s="853">
        <f>'Replacement '!L46</f>
        <v>1012.4399999999998</v>
      </c>
      <c r="G10" s="853">
        <f>'Replacement '!D46</f>
        <v>828.3599999999999</v>
      </c>
      <c r="H10" s="853">
        <f>'Replacement '!P46</f>
        <v>1012.4399999999998</v>
      </c>
      <c r="I10" s="853">
        <f>'Replacement '!C46</f>
        <v>778.8</v>
      </c>
      <c r="J10" s="853">
        <f>'Replacement '!I46</f>
        <v>828.3599999999999</v>
      </c>
      <c r="K10" s="855">
        <f>'Replacement '!S46</f>
        <v>1012.4399999999998</v>
      </c>
    </row>
    <row r="11" spans="1:11" ht="26.25" customHeight="1">
      <c r="A11" s="1545" t="str">
        <f>MRP!A162</f>
        <v>Price applicable from 1st Oct 2019 [All prices are inclusive of Tax]</v>
      </c>
      <c r="B11" s="1546"/>
      <c r="C11" s="1546"/>
      <c r="D11" s="1546"/>
      <c r="E11" s="1546"/>
      <c r="F11" s="1546"/>
      <c r="G11" s="1546"/>
      <c r="H11" s="1546"/>
      <c r="I11" s="1546"/>
      <c r="J11" s="1546"/>
      <c r="K11" s="1547"/>
    </row>
    <row r="20" spans="2:4">
      <c r="D20" s="254">
        <v>672.5</v>
      </c>
    </row>
    <row r="25" spans="2:4">
      <c r="B25" s="1440"/>
    </row>
    <row r="26" spans="2:4">
      <c r="B26" s="1440"/>
    </row>
    <row r="27" spans="2:4">
      <c r="B27" s="1440"/>
    </row>
  </sheetData>
  <mergeCells count="4">
    <mergeCell ref="A3:A4"/>
    <mergeCell ref="B3:K3"/>
    <mergeCell ref="A11:K11"/>
    <mergeCell ref="B25:B27"/>
  </mergeCells>
  <printOptions horizontalCentered="1" verticalCentered="1"/>
  <pageMargins left="0" right="0" top="0" bottom="0" header="0" footer="0"/>
  <pageSetup paperSize="9"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L28"/>
  <sheetViews>
    <sheetView view="pageBreakPreview" zoomScale="85" zoomScaleNormal="80" zoomScaleSheetLayoutView="85" workbookViewId="0">
      <selection activeCell="F8" sqref="F8"/>
    </sheetView>
  </sheetViews>
  <sheetFormatPr defaultColWidth="9.140625" defaultRowHeight="15"/>
  <cols>
    <col min="1" max="1" width="28.42578125" style="254" customWidth="1"/>
    <col min="2" max="9" width="18.7109375" style="254" customWidth="1"/>
    <col min="10" max="12" width="9.140625" style="251"/>
    <col min="13" max="13" width="10" style="251" customWidth="1"/>
    <col min="14" max="16384" width="9.140625" style="251"/>
  </cols>
  <sheetData>
    <row r="1" spans="1:12" s="415" customFormat="1" ht="30" customHeight="1">
      <c r="A1" s="1553" t="str">
        <f>L1</f>
        <v>A++</v>
      </c>
      <c r="B1" s="1554"/>
      <c r="C1" s="1554"/>
      <c r="D1" s="1554"/>
      <c r="E1" s="1554"/>
      <c r="F1" s="1554"/>
      <c r="G1" s="1554"/>
      <c r="H1" s="1554"/>
      <c r="I1" s="1554"/>
      <c r="J1" s="841"/>
      <c r="L1" s="251" t="str">
        <f>'Dlr Category'!C4</f>
        <v>A++</v>
      </c>
    </row>
    <row r="2" spans="1:12" ht="39.950000000000003" customHeight="1">
      <c r="A2" s="444"/>
      <c r="B2" s="249"/>
      <c r="C2" s="249"/>
      <c r="D2" s="249"/>
      <c r="E2" s="249"/>
      <c r="F2" s="249"/>
      <c r="G2" s="249"/>
      <c r="H2" s="249"/>
      <c r="I2" s="250"/>
      <c r="J2" s="448"/>
    </row>
    <row r="3" spans="1:12" ht="54.95" customHeight="1">
      <c r="A3" s="446"/>
      <c r="I3" s="255"/>
      <c r="J3" s="448"/>
    </row>
    <row r="4" spans="1:12" ht="36" customHeight="1">
      <c r="A4" s="1541" t="s">
        <v>307</v>
      </c>
      <c r="B4" s="1543" t="s">
        <v>306</v>
      </c>
      <c r="C4" s="1543"/>
      <c r="D4" s="1543"/>
      <c r="E4" s="1543"/>
      <c r="F4" s="1543"/>
      <c r="G4" s="1543"/>
      <c r="H4" s="1548"/>
      <c r="I4" s="1544"/>
      <c r="J4" s="448"/>
    </row>
    <row r="5" spans="1:12" ht="30">
      <c r="A5" s="1542"/>
      <c r="B5" s="474" t="s">
        <v>278</v>
      </c>
      <c r="C5" s="830" t="s">
        <v>545</v>
      </c>
      <c r="D5" s="474" t="s">
        <v>305</v>
      </c>
      <c r="E5" s="474" t="s">
        <v>299</v>
      </c>
      <c r="F5" s="474" t="s">
        <v>295</v>
      </c>
      <c r="G5" s="474" t="s">
        <v>54</v>
      </c>
      <c r="H5" s="830" t="s">
        <v>550</v>
      </c>
      <c r="I5" s="476" t="s">
        <v>304</v>
      </c>
      <c r="J5" s="448"/>
    </row>
    <row r="6" spans="1:12" ht="52.5" customHeight="1">
      <c r="A6" s="477" t="s">
        <v>303</v>
      </c>
      <c r="B6" s="853">
        <f>'Replacement '!F41</f>
        <v>5291.15</v>
      </c>
      <c r="C6" s="853">
        <f>'Replacement '!H41</f>
        <v>6010.65</v>
      </c>
      <c r="D6" s="853">
        <f>'Replacement '!K41</f>
        <v>9177.2099999999991</v>
      </c>
      <c r="E6" s="853">
        <f>'Replacement '!E41</f>
        <v>6946.24</v>
      </c>
      <c r="F6" s="853">
        <f>'Replacement '!Q41</f>
        <v>6287.96</v>
      </c>
      <c r="G6" s="853">
        <f>'Replacement '!N41</f>
        <v>5683.15</v>
      </c>
      <c r="H6" s="858">
        <f>'Replacement '!O41</f>
        <v>6010.65</v>
      </c>
      <c r="I6" s="855">
        <f>'Replacement '!U41</f>
        <v>2838.5</v>
      </c>
      <c r="J6" s="448"/>
    </row>
    <row r="7" spans="1:12" ht="52.5" customHeight="1">
      <c r="A7" s="477" t="s">
        <v>302</v>
      </c>
      <c r="B7" s="856">
        <f>'Replacement '!F42</f>
        <v>0</v>
      </c>
      <c r="C7" s="856">
        <f>'Replacement '!H42</f>
        <v>0</v>
      </c>
      <c r="D7" s="853">
        <f>'Replacement '!K42</f>
        <v>7870.27</v>
      </c>
      <c r="E7" s="856">
        <f>'Replacement '!E42</f>
        <v>0</v>
      </c>
      <c r="F7" s="853">
        <f>'Replacement '!Q42</f>
        <v>4791.7</v>
      </c>
      <c r="G7" s="856">
        <f>'Replacement '!N42</f>
        <v>0</v>
      </c>
      <c r="H7" s="859">
        <f>'Replacement '!O42</f>
        <v>0</v>
      </c>
      <c r="I7" s="857">
        <f>'Replacement '!U42</f>
        <v>0</v>
      </c>
      <c r="J7" s="448"/>
    </row>
    <row r="8" spans="1:12" ht="52.5" customHeight="1">
      <c r="A8" s="477" t="s">
        <v>91</v>
      </c>
      <c r="B8" s="853">
        <f>'Replacement '!F43</f>
        <v>3752.27</v>
      </c>
      <c r="C8" s="853">
        <f>'Replacement '!H43</f>
        <v>5416.27</v>
      </c>
      <c r="D8" s="856">
        <f>'Replacement '!K43</f>
        <v>0</v>
      </c>
      <c r="E8" s="853">
        <f>'Replacement '!E43</f>
        <v>5687.36</v>
      </c>
      <c r="F8" s="856">
        <f>'Replacement '!Q43</f>
        <v>0</v>
      </c>
      <c r="G8" s="853">
        <f>'Replacement '!N43</f>
        <v>6163.77</v>
      </c>
      <c r="H8" s="858">
        <f>'Replacement '!O43</f>
        <v>5416.27</v>
      </c>
      <c r="I8" s="855">
        <f>'Replacement '!U43</f>
        <v>2363.6</v>
      </c>
      <c r="J8" s="448"/>
    </row>
    <row r="9" spans="1:12" ht="52.5" customHeight="1">
      <c r="A9" s="477" t="s">
        <v>92</v>
      </c>
      <c r="B9" s="853">
        <f>'Replacement '!F44</f>
        <v>7180.16</v>
      </c>
      <c r="C9" s="853">
        <f>'Replacement '!H44</f>
        <v>8927.66</v>
      </c>
      <c r="D9" s="853">
        <f>'Replacement '!K44</f>
        <v>13613.92</v>
      </c>
      <c r="E9" s="853">
        <f>'Replacement '!E44</f>
        <v>7767.28</v>
      </c>
      <c r="F9" s="856">
        <f>'Replacement '!Q44</f>
        <v>0</v>
      </c>
      <c r="G9" s="853">
        <f>'Replacement '!N44</f>
        <v>9028.7199999999993</v>
      </c>
      <c r="H9" s="858">
        <f>'Replacement '!O44</f>
        <v>9020.7199999999993</v>
      </c>
      <c r="I9" s="855">
        <f>'Replacement '!U44</f>
        <v>4610.3</v>
      </c>
      <c r="J9" s="448"/>
    </row>
    <row r="10" spans="1:12" ht="52.5" customHeight="1">
      <c r="A10" s="477" t="s">
        <v>93</v>
      </c>
      <c r="B10" s="853">
        <f>'Replacement '!F45</f>
        <v>7247.15</v>
      </c>
      <c r="C10" s="853">
        <f>'Replacement '!H45</f>
        <v>6796.15</v>
      </c>
      <c r="D10" s="853">
        <f>'Replacement '!K45</f>
        <v>7061.15</v>
      </c>
      <c r="E10" s="853">
        <f>'Replacement '!E45</f>
        <v>6354.15</v>
      </c>
      <c r="F10" s="853">
        <f>'Replacement '!Q45</f>
        <v>29646.85</v>
      </c>
      <c r="G10" s="853">
        <f>'Replacement '!N45</f>
        <v>13632.15</v>
      </c>
      <c r="H10" s="858">
        <f>'Replacement '!O45</f>
        <v>29570.15</v>
      </c>
      <c r="I10" s="855">
        <f>'Replacement '!U45</f>
        <v>6135.5</v>
      </c>
      <c r="J10" s="448"/>
    </row>
    <row r="11" spans="1:12" ht="52.5" customHeight="1">
      <c r="A11" s="477" t="s">
        <v>301</v>
      </c>
      <c r="B11" s="853">
        <f>'Replacement '!F46</f>
        <v>828.3599999999999</v>
      </c>
      <c r="C11" s="853">
        <f>'Replacement '!H46</f>
        <v>828.3599999999999</v>
      </c>
      <c r="D11" s="853">
        <f>'Replacement '!K46</f>
        <v>828.3599999999999</v>
      </c>
      <c r="E11" s="853">
        <f>'Replacement '!E46</f>
        <v>828.3599999999999</v>
      </c>
      <c r="F11" s="853">
        <f>'Replacement '!Q46</f>
        <v>1012.4399999999998</v>
      </c>
      <c r="G11" s="853">
        <f>'Replacement '!N46</f>
        <v>828.3599999999999</v>
      </c>
      <c r="H11" s="858">
        <f>'Replacement '!O46</f>
        <v>828.3599999999999</v>
      </c>
      <c r="I11" s="855">
        <f>'Replacement '!U46</f>
        <v>778.8</v>
      </c>
      <c r="J11" s="448"/>
    </row>
    <row r="12" spans="1:12" ht="19.5" customHeight="1">
      <c r="A12" s="1549" t="str">
        <f>MRP!A162</f>
        <v>Price applicable from 1st Oct 2019 [All prices are inclusive of Tax]</v>
      </c>
      <c r="B12" s="1550"/>
      <c r="C12" s="1550"/>
      <c r="D12" s="1550"/>
      <c r="E12" s="1550"/>
      <c r="F12" s="1550"/>
      <c r="G12" s="1550"/>
      <c r="H12" s="1551"/>
      <c r="I12" s="1552"/>
      <c r="J12" s="449"/>
    </row>
    <row r="21" spans="2:5">
      <c r="E21" s="254">
        <v>672.5</v>
      </c>
    </row>
    <row r="26" spans="2:5">
      <c r="B26" s="1440"/>
    </row>
    <row r="27" spans="2:5">
      <c r="B27" s="1440"/>
    </row>
    <row r="28" spans="2:5">
      <c r="B28" s="1440"/>
    </row>
  </sheetData>
  <mergeCells count="5">
    <mergeCell ref="A4:A5"/>
    <mergeCell ref="B4:I4"/>
    <mergeCell ref="A12:I12"/>
    <mergeCell ref="B26:B28"/>
    <mergeCell ref="A1:I1"/>
  </mergeCells>
  <conditionalFormatting sqref="A1">
    <cfRule type="containsText" dxfId="8" priority="1" operator="containsText" text="A+">
      <formula>NOT(ISERROR(SEARCH("A+",A1)))</formula>
    </cfRule>
    <cfRule type="containsText" dxfId="7" priority="2" operator="containsText" text="A">
      <formula>NOT(ISERROR(SEARCH("A",A1)))</formula>
    </cfRule>
    <cfRule type="containsText" dxfId="6" priority="3" operator="containsText" text="B">
      <formula>NOT(ISERROR(SEARCH("B",A1)))</formula>
    </cfRule>
  </conditionalFormatting>
  <conditionalFormatting sqref="A1">
    <cfRule type="cellIs" dxfId="5" priority="10" operator="equal">
      <formula>#REF!</formula>
    </cfRule>
    <cfRule type="containsText" dxfId="4" priority="11" operator="containsText" text="A">
      <formula>NOT(ISERROR(SEARCH("A",A1)))</formula>
    </cfRule>
    <cfRule type="cellIs" dxfId="3" priority="12" operator="equal">
      <formula>#REF!</formula>
    </cfRule>
    <cfRule type="containsText" dxfId="2" priority="13" operator="containsText" text="A">
      <formula>NOT(ISERROR(SEARCH("A",A1)))</formula>
    </cfRule>
    <cfRule type="containsText" dxfId="1" priority="14" operator="containsText" text="A+">
      <formula>NOT(ISERROR(SEARCH("A+",A1)))</formula>
    </cfRule>
    <cfRule type="containsText" dxfId="0" priority="15" operator="containsText" text="A+">
      <formula>NOT(ISERROR(SEARCH("A+",A1)))</formula>
    </cfRule>
  </conditionalFormatting>
  <printOptions horizontalCentered="1" verticalCentered="1"/>
  <pageMargins left="0" right="0" top="0" bottom="0" header="0" footer="0"/>
  <pageSetup paperSize="9" scale="82"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A68"/>
  <sheetViews>
    <sheetView showGridLines="0" view="pageBreakPreview" topLeftCell="A4" zoomScale="70" zoomScaleNormal="70" zoomScaleSheetLayoutView="70" workbookViewId="0">
      <selection activeCell="L10" sqref="L1:L1048576"/>
    </sheetView>
  </sheetViews>
  <sheetFormatPr defaultColWidth="9.140625" defaultRowHeight="20.100000000000001" customHeight="1"/>
  <cols>
    <col min="1" max="1" width="8.7109375" style="44" customWidth="1"/>
    <col min="2" max="2" width="33.28515625" style="44" customWidth="1"/>
    <col min="3" max="11" width="15.7109375" style="44" customWidth="1"/>
    <col min="12" max="12" width="17.7109375" style="44" bestFit="1" customWidth="1"/>
    <col min="13" max="19" width="15.7109375" style="44" customWidth="1"/>
    <col min="20" max="23" width="18.7109375" style="44" customWidth="1"/>
    <col min="24" max="24" width="11.7109375" style="44" customWidth="1"/>
    <col min="25" max="25" width="9.140625" style="44"/>
    <col min="26" max="27" width="15.42578125" style="44" customWidth="1"/>
    <col min="28" max="28" width="11.42578125" style="44" customWidth="1"/>
    <col min="29" max="16384" width="9.140625" style="44"/>
  </cols>
  <sheetData>
    <row r="1" spans="1:27" ht="20.100000000000001" customHeight="1">
      <c r="A1" s="1484" t="s">
        <v>69</v>
      </c>
      <c r="B1" s="1485"/>
      <c r="C1" s="1485"/>
      <c r="D1" s="1485"/>
      <c r="E1" s="1485"/>
      <c r="F1" s="1485"/>
      <c r="G1" s="1485"/>
      <c r="H1" s="1485"/>
      <c r="I1" s="1485"/>
      <c r="J1" s="1485"/>
      <c r="K1" s="1485"/>
      <c r="L1" s="1485"/>
      <c r="M1" s="1485"/>
      <c r="N1" s="1485"/>
      <c r="O1" s="1485"/>
      <c r="P1" s="1485"/>
      <c r="Q1" s="1485"/>
      <c r="R1" s="1485"/>
      <c r="S1" s="1485"/>
      <c r="T1" s="1485"/>
      <c r="U1" s="115"/>
      <c r="Z1" s="44" t="s">
        <v>520</v>
      </c>
      <c r="AA1" s="147">
        <f>'PM &amp; GR Charge'!E69</f>
        <v>843.69999999999993</v>
      </c>
    </row>
    <row r="2" spans="1:27" ht="20.100000000000001" customHeight="1">
      <c r="Z2" s="45" t="s">
        <v>212</v>
      </c>
      <c r="AA2" s="147">
        <f>'PM &amp; GR Charge'!E66</f>
        <v>690.3</v>
      </c>
    </row>
    <row r="3" spans="1:27" ht="20.100000000000001" customHeight="1">
      <c r="A3" s="1481" t="s">
        <v>13</v>
      </c>
      <c r="B3" s="1481" t="s">
        <v>70</v>
      </c>
      <c r="C3" s="46" t="s">
        <v>141</v>
      </c>
      <c r="D3" s="46" t="s">
        <v>39</v>
      </c>
      <c r="E3" s="46" t="s">
        <v>39</v>
      </c>
      <c r="F3" s="46" t="s">
        <v>43</v>
      </c>
      <c r="G3" s="46" t="s">
        <v>43</v>
      </c>
      <c r="H3" s="813" t="s">
        <v>545</v>
      </c>
      <c r="I3" s="46" t="s">
        <v>42</v>
      </c>
      <c r="J3" s="46" t="s">
        <v>50</v>
      </c>
      <c r="K3" s="46" t="s">
        <v>50</v>
      </c>
      <c r="L3" s="46" t="s">
        <v>44</v>
      </c>
      <c r="M3" s="46" t="s">
        <v>51</v>
      </c>
      <c r="N3" s="46" t="s">
        <v>54</v>
      </c>
      <c r="O3" s="813" t="s">
        <v>547</v>
      </c>
      <c r="P3" s="46" t="s">
        <v>45</v>
      </c>
      <c r="Q3" s="46" t="s">
        <v>45</v>
      </c>
      <c r="R3" s="46" t="s">
        <v>71</v>
      </c>
      <c r="S3" s="46" t="s">
        <v>56</v>
      </c>
      <c r="T3" s="46" t="s">
        <v>142</v>
      </c>
      <c r="U3" s="46" t="s">
        <v>148</v>
      </c>
      <c r="V3" s="46" t="s">
        <v>241</v>
      </c>
      <c r="W3" s="46" t="s">
        <v>239</v>
      </c>
      <c r="Z3" s="45" t="s">
        <v>66</v>
      </c>
      <c r="AA3" s="147">
        <f>'PM &amp; GR Charge'!E65</f>
        <v>649</v>
      </c>
    </row>
    <row r="4" spans="1:27" ht="20.100000000000001" customHeight="1">
      <c r="A4" s="1482"/>
      <c r="B4" s="1482"/>
      <c r="C4" s="46" t="s">
        <v>46</v>
      </c>
      <c r="D4" s="46" t="s">
        <v>46</v>
      </c>
      <c r="E4" s="46" t="s">
        <v>40</v>
      </c>
      <c r="F4" s="46" t="s">
        <v>40</v>
      </c>
      <c r="G4" s="46" t="s">
        <v>46</v>
      </c>
      <c r="H4" s="813" t="s">
        <v>40</v>
      </c>
      <c r="I4" s="46" t="s">
        <v>46</v>
      </c>
      <c r="J4" s="46" t="s">
        <v>46</v>
      </c>
      <c r="K4" s="46" t="s">
        <v>40</v>
      </c>
      <c r="L4" s="46" t="s">
        <v>46</v>
      </c>
      <c r="M4" s="46" t="s">
        <v>46</v>
      </c>
      <c r="N4" s="46" t="s">
        <v>40</v>
      </c>
      <c r="O4" s="813" t="s">
        <v>40</v>
      </c>
      <c r="P4" s="46" t="s">
        <v>46</v>
      </c>
      <c r="Q4" s="46" t="s">
        <v>40</v>
      </c>
      <c r="R4" s="46" t="s">
        <v>40</v>
      </c>
      <c r="S4" s="46" t="s">
        <v>72</v>
      </c>
      <c r="T4" s="46" t="s">
        <v>46</v>
      </c>
      <c r="U4" s="46" t="s">
        <v>40</v>
      </c>
      <c r="V4" s="46" t="s">
        <v>46</v>
      </c>
      <c r="W4" s="46" t="s">
        <v>72</v>
      </c>
    </row>
    <row r="5" spans="1:27" ht="20.100000000000001" customHeight="1">
      <c r="A5" s="1483"/>
      <c r="B5" s="1483"/>
      <c r="C5" s="47" t="s">
        <v>73</v>
      </c>
      <c r="D5" s="47" t="s">
        <v>74</v>
      </c>
      <c r="E5" s="47" t="s">
        <v>75</v>
      </c>
      <c r="F5" s="47" t="s">
        <v>76</v>
      </c>
      <c r="G5" s="47" t="s">
        <v>77</v>
      </c>
      <c r="H5" s="814" t="s">
        <v>546</v>
      </c>
      <c r="I5" s="47" t="s">
        <v>78</v>
      </c>
      <c r="J5" s="47" t="s">
        <v>79</v>
      </c>
      <c r="K5" s="47" t="s">
        <v>80</v>
      </c>
      <c r="L5" s="47" t="s">
        <v>81</v>
      </c>
      <c r="M5" s="47" t="s">
        <v>82</v>
      </c>
      <c r="N5" s="47" t="s">
        <v>83</v>
      </c>
      <c r="O5" s="814" t="s">
        <v>548</v>
      </c>
      <c r="P5" s="47" t="s">
        <v>84</v>
      </c>
      <c r="Q5" s="47" t="s">
        <v>85</v>
      </c>
      <c r="R5" s="47" t="s">
        <v>86</v>
      </c>
      <c r="S5" s="47" t="s">
        <v>87</v>
      </c>
      <c r="T5" s="47"/>
      <c r="U5" s="47" t="s">
        <v>149</v>
      </c>
      <c r="V5" s="47" t="s">
        <v>240</v>
      </c>
      <c r="W5" s="47" t="s">
        <v>87</v>
      </c>
    </row>
    <row r="6" spans="1:27" ht="20.100000000000001" customHeight="1">
      <c r="A6" s="48">
        <v>1</v>
      </c>
      <c r="B6" s="48" t="s">
        <v>88</v>
      </c>
      <c r="C6" s="49">
        <v>0.6</v>
      </c>
      <c r="D6" s="48">
        <v>0.8</v>
      </c>
      <c r="E6" s="48">
        <v>0.8</v>
      </c>
      <c r="F6" s="48">
        <v>0.5</v>
      </c>
      <c r="G6" s="48">
        <v>0.5</v>
      </c>
      <c r="H6" s="815">
        <v>0.5</v>
      </c>
      <c r="I6" s="48">
        <v>0.7</v>
      </c>
      <c r="J6" s="48">
        <v>0.7</v>
      </c>
      <c r="K6" s="48">
        <f>J6</f>
        <v>0.7</v>
      </c>
      <c r="L6" s="48">
        <v>0.7</v>
      </c>
      <c r="M6" s="48">
        <v>0.7</v>
      </c>
      <c r="N6" s="48">
        <v>0.5</v>
      </c>
      <c r="O6" s="815">
        <v>0.5</v>
      </c>
      <c r="P6" s="48">
        <v>0.6</v>
      </c>
      <c r="Q6" s="50">
        <v>0.8</v>
      </c>
      <c r="R6" s="51">
        <v>0.7</v>
      </c>
      <c r="S6" s="50" t="s">
        <v>89</v>
      </c>
      <c r="T6" s="50">
        <v>0.7</v>
      </c>
      <c r="U6" s="50">
        <v>0.5</v>
      </c>
      <c r="V6" s="48"/>
      <c r="W6" s="51" t="s">
        <v>89</v>
      </c>
    </row>
    <row r="7" spans="1:27" ht="20.100000000000001" customHeight="1">
      <c r="A7" s="48">
        <v>2</v>
      </c>
      <c r="B7" s="48" t="s">
        <v>90</v>
      </c>
      <c r="C7" s="148"/>
      <c r="D7" s="52"/>
      <c r="E7" s="52"/>
      <c r="F7" s="52"/>
      <c r="G7" s="52"/>
      <c r="H7" s="815"/>
      <c r="I7" s="48">
        <v>0.7</v>
      </c>
      <c r="J7" s="48">
        <v>0.9</v>
      </c>
      <c r="K7" s="48">
        <f>J7</f>
        <v>0.9</v>
      </c>
      <c r="L7" s="48">
        <v>0.7</v>
      </c>
      <c r="M7" s="48">
        <v>0.7</v>
      </c>
      <c r="N7" s="52"/>
      <c r="O7" s="815"/>
      <c r="P7" s="48">
        <v>1.1000000000000001</v>
      </c>
      <c r="Q7" s="53">
        <v>1</v>
      </c>
      <c r="R7" s="51">
        <v>0.6</v>
      </c>
      <c r="S7" s="50" t="s">
        <v>89</v>
      </c>
      <c r="T7" s="50">
        <v>0.9</v>
      </c>
      <c r="U7" s="55"/>
      <c r="V7" s="48"/>
      <c r="W7" s="51" t="s">
        <v>89</v>
      </c>
      <c r="X7" s="102"/>
    </row>
    <row r="8" spans="1:27" ht="20.100000000000001" customHeight="1">
      <c r="A8" s="48">
        <v>3</v>
      </c>
      <c r="B8" s="48" t="s">
        <v>91</v>
      </c>
      <c r="C8" s="49">
        <v>1</v>
      </c>
      <c r="D8" s="48">
        <v>1.2</v>
      </c>
      <c r="E8" s="48">
        <v>1.2</v>
      </c>
      <c r="F8" s="48">
        <v>0.9</v>
      </c>
      <c r="G8" s="48">
        <v>0.9</v>
      </c>
      <c r="H8" s="815">
        <v>0.9</v>
      </c>
      <c r="I8" s="52"/>
      <c r="J8" s="52"/>
      <c r="K8" s="52"/>
      <c r="L8" s="52"/>
      <c r="M8" s="52"/>
      <c r="N8" s="48">
        <v>0.9</v>
      </c>
      <c r="O8" s="815">
        <v>0.9</v>
      </c>
      <c r="P8" s="52"/>
      <c r="Q8" s="54"/>
      <c r="R8" s="54"/>
      <c r="S8" s="54"/>
      <c r="T8" s="54"/>
      <c r="U8" s="101">
        <v>0.9</v>
      </c>
      <c r="V8" s="48"/>
      <c r="W8" s="51"/>
    </row>
    <row r="9" spans="1:27" ht="20.100000000000001" customHeight="1">
      <c r="A9" s="48">
        <v>4</v>
      </c>
      <c r="B9" s="48" t="s">
        <v>92</v>
      </c>
      <c r="C9" s="49">
        <v>4.0999999999999996</v>
      </c>
      <c r="D9" s="48">
        <v>2.8</v>
      </c>
      <c r="E9" s="48">
        <v>2.6</v>
      </c>
      <c r="F9" s="48">
        <v>2.2000000000000002</v>
      </c>
      <c r="G9" s="48">
        <v>2.2000000000000002</v>
      </c>
      <c r="H9" s="815">
        <v>2.2000000000000002</v>
      </c>
      <c r="I9" s="48">
        <v>4.9000000000000004</v>
      </c>
      <c r="J9" s="48">
        <v>5.8</v>
      </c>
      <c r="K9" s="48">
        <v>6.4</v>
      </c>
      <c r="L9" s="48">
        <v>6.3</v>
      </c>
      <c r="M9" s="48">
        <v>6.3</v>
      </c>
      <c r="N9" s="44">
        <v>2.4</v>
      </c>
      <c r="O9" s="815">
        <v>2.4</v>
      </c>
      <c r="P9" s="48"/>
      <c r="Q9" s="55"/>
      <c r="R9" s="54"/>
      <c r="S9" s="54"/>
      <c r="T9" s="101">
        <v>6.4</v>
      </c>
      <c r="U9" s="101">
        <v>2.2000000000000002</v>
      </c>
      <c r="V9" s="48"/>
      <c r="W9" s="51"/>
    </row>
    <row r="10" spans="1:27" ht="20.100000000000001" customHeight="1">
      <c r="A10" s="48">
        <v>6</v>
      </c>
      <c r="B10" s="48" t="s">
        <v>93</v>
      </c>
      <c r="C10" s="49">
        <v>0.5</v>
      </c>
      <c r="D10" s="48">
        <v>0.5</v>
      </c>
      <c r="E10" s="48">
        <v>0.5</v>
      </c>
      <c r="F10" s="48">
        <v>0.5</v>
      </c>
      <c r="G10" s="48">
        <v>0.5</v>
      </c>
      <c r="H10" s="815">
        <v>0.5</v>
      </c>
      <c r="I10" s="48">
        <v>0.5</v>
      </c>
      <c r="J10" s="48">
        <v>0.5</v>
      </c>
      <c r="K10" s="48">
        <f>J10</f>
        <v>0.5</v>
      </c>
      <c r="L10" s="48">
        <v>0.5</v>
      </c>
      <c r="M10" s="48">
        <v>0.5</v>
      </c>
      <c r="N10" s="48">
        <v>0.5</v>
      </c>
      <c r="O10" s="815">
        <v>0.5</v>
      </c>
      <c r="P10" s="48">
        <v>0.5</v>
      </c>
      <c r="Q10" s="51">
        <v>0.5</v>
      </c>
      <c r="R10" s="51">
        <v>0.5</v>
      </c>
      <c r="S10" s="51">
        <v>0.5</v>
      </c>
      <c r="T10" s="51">
        <v>0.5</v>
      </c>
      <c r="U10" s="51">
        <v>0.5</v>
      </c>
      <c r="V10" s="48"/>
      <c r="W10" s="51">
        <v>0.5</v>
      </c>
    </row>
    <row r="11" spans="1:27" ht="20.100000000000001" customHeight="1">
      <c r="A11" s="48">
        <v>7</v>
      </c>
      <c r="B11" s="48" t="s">
        <v>41</v>
      </c>
      <c r="C11" s="49">
        <v>1.2</v>
      </c>
      <c r="D11" s="48">
        <v>1.2</v>
      </c>
      <c r="E11" s="48">
        <v>1.2</v>
      </c>
      <c r="F11" s="48">
        <v>1.2</v>
      </c>
      <c r="G11" s="48">
        <v>1.2</v>
      </c>
      <c r="H11" s="815">
        <v>1.2</v>
      </c>
      <c r="I11" s="48">
        <v>1.2</v>
      </c>
      <c r="J11" s="48">
        <v>1.2</v>
      </c>
      <c r="K11" s="48">
        <f>J11</f>
        <v>1.2</v>
      </c>
      <c r="L11" s="48">
        <v>1.2</v>
      </c>
      <c r="M11" s="48">
        <v>1.2</v>
      </c>
      <c r="N11" s="48">
        <v>1.2</v>
      </c>
      <c r="O11" s="815">
        <v>1.2</v>
      </c>
      <c r="P11" s="48">
        <v>1.2</v>
      </c>
      <c r="Q11" s="50" t="s">
        <v>94</v>
      </c>
      <c r="R11" s="51">
        <v>1.2</v>
      </c>
      <c r="S11" s="51">
        <v>1.2</v>
      </c>
      <c r="T11" s="51">
        <v>1.2</v>
      </c>
      <c r="U11" s="51">
        <v>1.2</v>
      </c>
      <c r="V11" s="48"/>
      <c r="W11" s="51">
        <v>1.2</v>
      </c>
      <c r="Y11" s="56"/>
    </row>
    <row r="13" spans="1:27" ht="20.100000000000001" customHeight="1">
      <c r="A13" s="1484" t="s">
        <v>95</v>
      </c>
      <c r="B13" s="1485"/>
      <c r="C13" s="1485"/>
      <c r="D13" s="1485"/>
      <c r="E13" s="1485"/>
      <c r="F13" s="1485"/>
      <c r="G13" s="1485"/>
      <c r="H13" s="1485"/>
      <c r="I13" s="1485"/>
      <c r="J13" s="1485"/>
      <c r="K13" s="1485"/>
      <c r="L13" s="1485"/>
      <c r="M13" s="1485"/>
      <c r="N13" s="1485"/>
      <c r="O13" s="1485"/>
      <c r="P13" s="1485"/>
      <c r="Q13" s="1485"/>
      <c r="R13" s="1485"/>
      <c r="S13" s="1485"/>
      <c r="T13" s="1485"/>
      <c r="U13" s="115"/>
    </row>
    <row r="15" spans="1:27" ht="20.100000000000001" customHeight="1">
      <c r="A15" s="1481" t="s">
        <v>13</v>
      </c>
      <c r="B15" s="1481" t="s">
        <v>70</v>
      </c>
      <c r="C15" s="46" t="s">
        <v>66</v>
      </c>
      <c r="D15" s="46" t="s">
        <v>39</v>
      </c>
      <c r="E15" s="46" t="s">
        <v>39</v>
      </c>
      <c r="F15" s="46" t="s">
        <v>43</v>
      </c>
      <c r="G15" s="46" t="s">
        <v>43</v>
      </c>
      <c r="H15" s="813" t="s">
        <v>545</v>
      </c>
      <c r="I15" s="46" t="s">
        <v>42</v>
      </c>
      <c r="J15" s="46" t="s">
        <v>50</v>
      </c>
      <c r="K15" s="46" t="s">
        <v>50</v>
      </c>
      <c r="L15" s="46" t="s">
        <v>44</v>
      </c>
      <c r="M15" s="46" t="s">
        <v>51</v>
      </c>
      <c r="N15" s="46" t="s">
        <v>54</v>
      </c>
      <c r="O15" s="813" t="s">
        <v>547</v>
      </c>
      <c r="P15" s="46" t="s">
        <v>45</v>
      </c>
      <c r="Q15" s="46" t="s">
        <v>45</v>
      </c>
      <c r="R15" s="46" t="s">
        <v>71</v>
      </c>
      <c r="S15" s="46" t="s">
        <v>56</v>
      </c>
      <c r="T15" s="46" t="s">
        <v>142</v>
      </c>
      <c r="U15" s="46" t="s">
        <v>148</v>
      </c>
      <c r="V15" s="46" t="s">
        <v>241</v>
      </c>
      <c r="W15" s="46" t="s">
        <v>239</v>
      </c>
    </row>
    <row r="16" spans="1:27" ht="20.100000000000001" customHeight="1">
      <c r="A16" s="1482"/>
      <c r="B16" s="1482"/>
      <c r="C16" s="57" t="s">
        <v>46</v>
      </c>
      <c r="D16" s="57" t="s">
        <v>46</v>
      </c>
      <c r="E16" s="57" t="s">
        <v>40</v>
      </c>
      <c r="F16" s="57" t="s">
        <v>40</v>
      </c>
      <c r="G16" s="57" t="s">
        <v>46</v>
      </c>
      <c r="H16" s="813" t="s">
        <v>40</v>
      </c>
      <c r="I16" s="57" t="s">
        <v>46</v>
      </c>
      <c r="J16" s="57" t="s">
        <v>46</v>
      </c>
      <c r="K16" s="46" t="s">
        <v>40</v>
      </c>
      <c r="L16" s="57" t="s">
        <v>46</v>
      </c>
      <c r="M16" s="57" t="s">
        <v>46</v>
      </c>
      <c r="N16" s="57" t="s">
        <v>40</v>
      </c>
      <c r="O16" s="813" t="s">
        <v>40</v>
      </c>
      <c r="P16" s="57" t="s">
        <v>46</v>
      </c>
      <c r="Q16" s="57" t="s">
        <v>40</v>
      </c>
      <c r="R16" s="57" t="s">
        <v>40</v>
      </c>
      <c r="S16" s="57" t="s">
        <v>72</v>
      </c>
      <c r="T16" s="46" t="s">
        <v>46</v>
      </c>
      <c r="U16" s="46" t="s">
        <v>40</v>
      </c>
      <c r="V16" s="46" t="s">
        <v>46</v>
      </c>
      <c r="W16" s="46" t="s">
        <v>72</v>
      </c>
    </row>
    <row r="17" spans="1:24" ht="20.100000000000001" customHeight="1">
      <c r="A17" s="1483"/>
      <c r="B17" s="1483"/>
      <c r="C17" s="47" t="s">
        <v>73</v>
      </c>
      <c r="D17" s="47" t="s">
        <v>74</v>
      </c>
      <c r="E17" s="47" t="s">
        <v>75</v>
      </c>
      <c r="F17" s="47" t="s">
        <v>76</v>
      </c>
      <c r="G17" s="47" t="s">
        <v>77</v>
      </c>
      <c r="H17" s="814" t="s">
        <v>546</v>
      </c>
      <c r="I17" s="47" t="s">
        <v>78</v>
      </c>
      <c r="J17" s="47" t="s">
        <v>79</v>
      </c>
      <c r="K17" s="47" t="s">
        <v>80</v>
      </c>
      <c r="L17" s="47" t="s">
        <v>81</v>
      </c>
      <c r="M17" s="47" t="s">
        <v>82</v>
      </c>
      <c r="N17" s="47" t="s">
        <v>83</v>
      </c>
      <c r="O17" s="814" t="s">
        <v>548</v>
      </c>
      <c r="P17" s="47" t="s">
        <v>84</v>
      </c>
      <c r="Q17" s="47" t="s">
        <v>96</v>
      </c>
      <c r="R17" s="47" t="s">
        <v>86</v>
      </c>
      <c r="S17" s="47" t="s">
        <v>87</v>
      </c>
      <c r="T17" s="47"/>
      <c r="U17" s="47" t="s">
        <v>149</v>
      </c>
      <c r="V17" s="47" t="s">
        <v>240</v>
      </c>
      <c r="W17" s="47" t="s">
        <v>87</v>
      </c>
    </row>
    <row r="18" spans="1:24" ht="20.100000000000001" customHeight="1">
      <c r="A18" s="48">
        <v>1</v>
      </c>
      <c r="B18" s="48" t="s">
        <v>88</v>
      </c>
      <c r="C18" s="149">
        <f t="shared" ref="C18:C23" si="0">C6*$AA$3</f>
        <v>389.4</v>
      </c>
      <c r="D18" s="149">
        <f>D6*$AA$2</f>
        <v>552.24</v>
      </c>
      <c r="E18" s="149">
        <f t="shared" ref="E18:T18" si="1">E6*$AA$2</f>
        <v>552.24</v>
      </c>
      <c r="F18" s="149">
        <f t="shared" si="1"/>
        <v>345.15</v>
      </c>
      <c r="G18" s="149">
        <f t="shared" si="1"/>
        <v>345.15</v>
      </c>
      <c r="H18" s="816">
        <f t="shared" ref="H18:H23" si="2">H6*$AA$2</f>
        <v>345.15</v>
      </c>
      <c r="I18" s="149">
        <f t="shared" si="1"/>
        <v>483.20999999999992</v>
      </c>
      <c r="J18" s="149">
        <f t="shared" si="1"/>
        <v>483.20999999999992</v>
      </c>
      <c r="K18" s="149">
        <f t="shared" si="1"/>
        <v>483.20999999999992</v>
      </c>
      <c r="L18" s="149">
        <f t="shared" ref="L18:M23" si="3">L6*$AA$1</f>
        <v>590.58999999999992</v>
      </c>
      <c r="M18" s="149">
        <f t="shared" si="3"/>
        <v>590.58999999999992</v>
      </c>
      <c r="N18" s="149">
        <f t="shared" si="1"/>
        <v>345.15</v>
      </c>
      <c r="O18" s="816">
        <f t="shared" ref="O18:O23" si="4">O6*$AA$2</f>
        <v>345.15</v>
      </c>
      <c r="P18" s="149">
        <f t="shared" ref="P18:S23" si="5">P6*$AA$1</f>
        <v>506.21999999999991</v>
      </c>
      <c r="Q18" s="149">
        <f t="shared" si="5"/>
        <v>674.96</v>
      </c>
      <c r="R18" s="149">
        <f t="shared" si="5"/>
        <v>590.58999999999992</v>
      </c>
      <c r="S18" s="149">
        <f t="shared" si="5"/>
        <v>674.96</v>
      </c>
      <c r="T18" s="149">
        <f t="shared" si="1"/>
        <v>483.20999999999992</v>
      </c>
      <c r="U18" s="149">
        <f t="shared" ref="U18:U23" si="6">U6*$AA$3</f>
        <v>324.5</v>
      </c>
      <c r="V18" s="48"/>
      <c r="W18" s="48"/>
      <c r="X18" s="147"/>
    </row>
    <row r="19" spans="1:24" ht="20.100000000000001" customHeight="1">
      <c r="A19" s="48">
        <v>2</v>
      </c>
      <c r="B19" s="48" t="s">
        <v>90</v>
      </c>
      <c r="C19" s="149">
        <f t="shared" si="0"/>
        <v>0</v>
      </c>
      <c r="D19" s="149">
        <f t="shared" ref="D19:T23" si="7">D7*$AA$2</f>
        <v>0</v>
      </c>
      <c r="E19" s="149">
        <f t="shared" si="7"/>
        <v>0</v>
      </c>
      <c r="F19" s="149">
        <f t="shared" si="7"/>
        <v>0</v>
      </c>
      <c r="G19" s="149">
        <f t="shared" si="7"/>
        <v>0</v>
      </c>
      <c r="H19" s="816">
        <f t="shared" si="2"/>
        <v>0</v>
      </c>
      <c r="I19" s="149">
        <f t="shared" si="7"/>
        <v>483.20999999999992</v>
      </c>
      <c r="J19" s="149">
        <f t="shared" si="7"/>
        <v>621.27</v>
      </c>
      <c r="K19" s="149">
        <f t="shared" si="7"/>
        <v>621.27</v>
      </c>
      <c r="L19" s="149">
        <f t="shared" si="3"/>
        <v>590.58999999999992</v>
      </c>
      <c r="M19" s="149">
        <f t="shared" si="3"/>
        <v>590.58999999999992</v>
      </c>
      <c r="N19" s="149">
        <f t="shared" si="7"/>
        <v>0</v>
      </c>
      <c r="O19" s="816">
        <f t="shared" si="4"/>
        <v>0</v>
      </c>
      <c r="P19" s="149">
        <f t="shared" si="5"/>
        <v>928.07</v>
      </c>
      <c r="Q19" s="149">
        <f t="shared" si="5"/>
        <v>843.69999999999993</v>
      </c>
      <c r="R19" s="149">
        <f t="shared" si="5"/>
        <v>506.21999999999991</v>
      </c>
      <c r="S19" s="149">
        <f t="shared" si="5"/>
        <v>674.96</v>
      </c>
      <c r="T19" s="149">
        <f t="shared" si="7"/>
        <v>621.27</v>
      </c>
      <c r="U19" s="149">
        <f t="shared" si="6"/>
        <v>0</v>
      </c>
      <c r="V19" s="48"/>
      <c r="W19" s="48"/>
    </row>
    <row r="20" spans="1:24" ht="20.100000000000001" customHeight="1">
      <c r="A20" s="48">
        <v>3</v>
      </c>
      <c r="B20" s="48" t="s">
        <v>91</v>
      </c>
      <c r="C20" s="149">
        <f t="shared" si="0"/>
        <v>649</v>
      </c>
      <c r="D20" s="149">
        <f t="shared" si="7"/>
        <v>828.3599999999999</v>
      </c>
      <c r="E20" s="149">
        <f t="shared" si="7"/>
        <v>828.3599999999999</v>
      </c>
      <c r="F20" s="149">
        <f t="shared" si="7"/>
        <v>621.27</v>
      </c>
      <c r="G20" s="149">
        <f t="shared" si="7"/>
        <v>621.27</v>
      </c>
      <c r="H20" s="816">
        <f t="shared" si="2"/>
        <v>621.27</v>
      </c>
      <c r="I20" s="149">
        <f t="shared" si="7"/>
        <v>0</v>
      </c>
      <c r="J20" s="149">
        <f t="shared" si="7"/>
        <v>0</v>
      </c>
      <c r="K20" s="149">
        <f t="shared" si="7"/>
        <v>0</v>
      </c>
      <c r="L20" s="149">
        <f t="shared" si="3"/>
        <v>0</v>
      </c>
      <c r="M20" s="149">
        <f t="shared" si="3"/>
        <v>0</v>
      </c>
      <c r="N20" s="149">
        <f t="shared" si="7"/>
        <v>621.27</v>
      </c>
      <c r="O20" s="816">
        <f t="shared" si="4"/>
        <v>621.27</v>
      </c>
      <c r="P20" s="149">
        <f t="shared" si="5"/>
        <v>0</v>
      </c>
      <c r="Q20" s="149">
        <f t="shared" si="5"/>
        <v>0</v>
      </c>
      <c r="R20" s="149">
        <f t="shared" si="5"/>
        <v>0</v>
      </c>
      <c r="S20" s="149">
        <f t="shared" si="5"/>
        <v>0</v>
      </c>
      <c r="T20" s="149">
        <f t="shared" si="7"/>
        <v>0</v>
      </c>
      <c r="U20" s="149">
        <f t="shared" si="6"/>
        <v>584.1</v>
      </c>
      <c r="V20" s="48"/>
      <c r="W20" s="48"/>
    </row>
    <row r="21" spans="1:24" ht="20.100000000000001" customHeight="1">
      <c r="A21" s="48">
        <v>4</v>
      </c>
      <c r="B21" s="48" t="s">
        <v>92</v>
      </c>
      <c r="C21" s="149">
        <f t="shared" si="0"/>
        <v>2660.8999999999996</v>
      </c>
      <c r="D21" s="149">
        <v>672.5</v>
      </c>
      <c r="E21" s="149">
        <f t="shared" si="7"/>
        <v>1794.78</v>
      </c>
      <c r="F21" s="149">
        <f t="shared" si="7"/>
        <v>1518.66</v>
      </c>
      <c r="G21" s="149">
        <f t="shared" si="7"/>
        <v>1518.66</v>
      </c>
      <c r="H21" s="816">
        <f t="shared" si="2"/>
        <v>1518.66</v>
      </c>
      <c r="I21" s="149">
        <f t="shared" si="7"/>
        <v>3382.47</v>
      </c>
      <c r="J21" s="149">
        <f t="shared" si="7"/>
        <v>4003.74</v>
      </c>
      <c r="K21" s="149">
        <f t="shared" si="7"/>
        <v>4417.92</v>
      </c>
      <c r="L21" s="149">
        <f t="shared" si="3"/>
        <v>5315.3099999999995</v>
      </c>
      <c r="M21" s="149">
        <f t="shared" si="3"/>
        <v>5315.3099999999995</v>
      </c>
      <c r="N21" s="149">
        <f t="shared" si="7"/>
        <v>1656.7199999999998</v>
      </c>
      <c r="O21" s="816">
        <f t="shared" si="4"/>
        <v>1656.7199999999998</v>
      </c>
      <c r="P21" s="149">
        <f t="shared" si="5"/>
        <v>0</v>
      </c>
      <c r="Q21" s="149">
        <f t="shared" si="5"/>
        <v>0</v>
      </c>
      <c r="R21" s="149">
        <f t="shared" si="5"/>
        <v>0</v>
      </c>
      <c r="S21" s="149">
        <f t="shared" si="5"/>
        <v>0</v>
      </c>
      <c r="T21" s="149">
        <f t="shared" si="7"/>
        <v>4417.92</v>
      </c>
      <c r="U21" s="149">
        <f t="shared" si="6"/>
        <v>1427.8000000000002</v>
      </c>
      <c r="V21" s="48"/>
      <c r="W21" s="48"/>
    </row>
    <row r="22" spans="1:24" ht="20.100000000000001" customHeight="1">
      <c r="A22" s="48">
        <v>6</v>
      </c>
      <c r="B22" s="48" t="s">
        <v>93</v>
      </c>
      <c r="C22" s="149">
        <f t="shared" si="0"/>
        <v>324.5</v>
      </c>
      <c r="D22" s="149">
        <f t="shared" si="7"/>
        <v>345.15</v>
      </c>
      <c r="E22" s="149">
        <f t="shared" si="7"/>
        <v>345.15</v>
      </c>
      <c r="F22" s="149">
        <f t="shared" si="7"/>
        <v>345.15</v>
      </c>
      <c r="G22" s="149">
        <f t="shared" si="7"/>
        <v>345.15</v>
      </c>
      <c r="H22" s="816">
        <f t="shared" si="2"/>
        <v>345.15</v>
      </c>
      <c r="I22" s="149">
        <f t="shared" si="7"/>
        <v>345.15</v>
      </c>
      <c r="J22" s="149">
        <f t="shared" si="7"/>
        <v>345.15</v>
      </c>
      <c r="K22" s="149">
        <f t="shared" si="7"/>
        <v>345.15</v>
      </c>
      <c r="L22" s="149">
        <f t="shared" si="3"/>
        <v>421.84999999999997</v>
      </c>
      <c r="M22" s="149">
        <f t="shared" si="3"/>
        <v>421.84999999999997</v>
      </c>
      <c r="N22" s="149">
        <f t="shared" si="7"/>
        <v>345.15</v>
      </c>
      <c r="O22" s="816">
        <f t="shared" si="4"/>
        <v>345.15</v>
      </c>
      <c r="P22" s="149">
        <f t="shared" si="5"/>
        <v>421.84999999999997</v>
      </c>
      <c r="Q22" s="149">
        <f t="shared" si="5"/>
        <v>421.84999999999997</v>
      </c>
      <c r="R22" s="149">
        <f t="shared" si="5"/>
        <v>421.84999999999997</v>
      </c>
      <c r="S22" s="149">
        <f t="shared" si="5"/>
        <v>421.84999999999997</v>
      </c>
      <c r="T22" s="149">
        <f t="shared" si="7"/>
        <v>345.15</v>
      </c>
      <c r="U22" s="149">
        <f t="shared" si="6"/>
        <v>324.5</v>
      </c>
      <c r="V22" s="48"/>
      <c r="W22" s="48"/>
    </row>
    <row r="23" spans="1:24" ht="20.100000000000001" customHeight="1">
      <c r="A23" s="48">
        <v>7</v>
      </c>
      <c r="B23" s="48" t="s">
        <v>41</v>
      </c>
      <c r="C23" s="149">
        <f t="shared" si="0"/>
        <v>778.8</v>
      </c>
      <c r="D23" s="149">
        <f t="shared" si="7"/>
        <v>828.3599999999999</v>
      </c>
      <c r="E23" s="149">
        <f t="shared" si="7"/>
        <v>828.3599999999999</v>
      </c>
      <c r="F23" s="149">
        <f t="shared" si="7"/>
        <v>828.3599999999999</v>
      </c>
      <c r="G23" s="149">
        <f t="shared" si="7"/>
        <v>828.3599999999999</v>
      </c>
      <c r="H23" s="816">
        <f t="shared" si="2"/>
        <v>828.3599999999999</v>
      </c>
      <c r="I23" s="149">
        <f t="shared" si="7"/>
        <v>828.3599999999999</v>
      </c>
      <c r="J23" s="149">
        <f t="shared" si="7"/>
        <v>828.3599999999999</v>
      </c>
      <c r="K23" s="149">
        <f t="shared" si="7"/>
        <v>828.3599999999999</v>
      </c>
      <c r="L23" s="149">
        <f t="shared" si="3"/>
        <v>1012.4399999999998</v>
      </c>
      <c r="M23" s="149">
        <f t="shared" si="3"/>
        <v>1012.4399999999998</v>
      </c>
      <c r="N23" s="149">
        <f t="shared" si="7"/>
        <v>828.3599999999999</v>
      </c>
      <c r="O23" s="816">
        <f t="shared" si="4"/>
        <v>828.3599999999999</v>
      </c>
      <c r="P23" s="149">
        <f t="shared" si="5"/>
        <v>1012.4399999999998</v>
      </c>
      <c r="Q23" s="149">
        <f t="shared" si="5"/>
        <v>1012.4399999999998</v>
      </c>
      <c r="R23" s="149">
        <f t="shared" si="5"/>
        <v>1012.4399999999998</v>
      </c>
      <c r="S23" s="149">
        <f t="shared" si="5"/>
        <v>1012.4399999999998</v>
      </c>
      <c r="T23" s="149">
        <f t="shared" si="7"/>
        <v>828.3599999999999</v>
      </c>
      <c r="U23" s="149">
        <f t="shared" si="6"/>
        <v>778.8</v>
      </c>
      <c r="V23" s="48"/>
      <c r="W23" s="48"/>
    </row>
    <row r="24" spans="1:24" ht="20.100000000000001" customHeight="1"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spans="1:24" ht="20.100000000000001" customHeight="1">
      <c r="A25" s="1484" t="s">
        <v>97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5"/>
      <c r="N25" s="1485"/>
      <c r="O25" s="1485"/>
      <c r="P25" s="1485"/>
      <c r="Q25" s="1485"/>
      <c r="R25" s="1485"/>
      <c r="S25" s="1485"/>
      <c r="T25" s="1485"/>
      <c r="U25" s="115"/>
    </row>
    <row r="26" spans="1:24" ht="20.100000000000001" customHeight="1">
      <c r="B26" s="1559" t="s">
        <v>70</v>
      </c>
    </row>
    <row r="27" spans="1:24" ht="20.100000000000001" customHeight="1">
      <c r="A27" s="1486" t="s">
        <v>13</v>
      </c>
      <c r="B27" s="1559"/>
      <c r="C27" s="46" t="s">
        <v>66</v>
      </c>
      <c r="D27" s="46" t="s">
        <v>39</v>
      </c>
      <c r="E27" s="46" t="s">
        <v>39</v>
      </c>
      <c r="F27" s="46" t="s">
        <v>43</v>
      </c>
      <c r="G27" s="46" t="s">
        <v>43</v>
      </c>
      <c r="H27" s="813" t="s">
        <v>545</v>
      </c>
      <c r="I27" s="46" t="s">
        <v>42</v>
      </c>
      <c r="J27" s="46" t="s">
        <v>50</v>
      </c>
      <c r="K27" s="46" t="s">
        <v>50</v>
      </c>
      <c r="L27" s="46" t="s">
        <v>44</v>
      </c>
      <c r="M27" s="46" t="s">
        <v>51</v>
      </c>
      <c r="N27" s="46" t="s">
        <v>54</v>
      </c>
      <c r="O27" s="813" t="s">
        <v>547</v>
      </c>
      <c r="P27" s="46" t="s">
        <v>45</v>
      </c>
      <c r="Q27" s="46" t="s">
        <v>45</v>
      </c>
      <c r="R27" s="46" t="s">
        <v>71</v>
      </c>
      <c r="S27" s="46" t="s">
        <v>56</v>
      </c>
      <c r="T27" s="46" t="s">
        <v>142</v>
      </c>
      <c r="U27" s="46" t="s">
        <v>148</v>
      </c>
      <c r="V27" s="46" t="s">
        <v>241</v>
      </c>
      <c r="W27" s="46" t="s">
        <v>239</v>
      </c>
    </row>
    <row r="28" spans="1:24" ht="20.100000000000001" customHeight="1">
      <c r="A28" s="1486"/>
      <c r="B28" s="1560"/>
      <c r="C28" s="57" t="s">
        <v>46</v>
      </c>
      <c r="D28" s="57" t="s">
        <v>46</v>
      </c>
      <c r="E28" s="57" t="s">
        <v>40</v>
      </c>
      <c r="F28" s="57" t="s">
        <v>40</v>
      </c>
      <c r="G28" s="57" t="s">
        <v>46</v>
      </c>
      <c r="H28" s="813" t="s">
        <v>40</v>
      </c>
      <c r="I28" s="57" t="s">
        <v>46</v>
      </c>
      <c r="J28" s="57" t="s">
        <v>46</v>
      </c>
      <c r="K28" s="46" t="s">
        <v>40</v>
      </c>
      <c r="L28" s="57" t="s">
        <v>46</v>
      </c>
      <c r="M28" s="57" t="s">
        <v>46</v>
      </c>
      <c r="N28" s="57" t="s">
        <v>40</v>
      </c>
      <c r="O28" s="813" t="s">
        <v>40</v>
      </c>
      <c r="P28" s="57" t="s">
        <v>46</v>
      </c>
      <c r="Q28" s="57" t="s">
        <v>40</v>
      </c>
      <c r="R28" s="57" t="s">
        <v>40</v>
      </c>
      <c r="S28" s="57" t="s">
        <v>72</v>
      </c>
      <c r="T28" s="46" t="s">
        <v>46</v>
      </c>
      <c r="U28" s="46" t="s">
        <v>40</v>
      </c>
      <c r="V28" s="46" t="s">
        <v>46</v>
      </c>
      <c r="W28" s="46" t="s">
        <v>72</v>
      </c>
    </row>
    <row r="29" spans="1:24" ht="20.100000000000001" customHeight="1">
      <c r="A29" s="1486"/>
      <c r="B29" s="681"/>
      <c r="C29" s="47" t="s">
        <v>73</v>
      </c>
      <c r="D29" s="47" t="s">
        <v>74</v>
      </c>
      <c r="E29" s="47" t="s">
        <v>75</v>
      </c>
      <c r="F29" s="47" t="s">
        <v>76</v>
      </c>
      <c r="G29" s="47" t="s">
        <v>77</v>
      </c>
      <c r="H29" s="814" t="s">
        <v>546</v>
      </c>
      <c r="I29" s="47" t="s">
        <v>78</v>
      </c>
      <c r="J29" s="47" t="s">
        <v>79</v>
      </c>
      <c r="K29" s="47" t="s">
        <v>80</v>
      </c>
      <c r="L29" s="47" t="s">
        <v>81</v>
      </c>
      <c r="M29" s="47" t="s">
        <v>82</v>
      </c>
      <c r="N29" s="47" t="s">
        <v>83</v>
      </c>
      <c r="O29" s="814" t="s">
        <v>548</v>
      </c>
      <c r="P29" s="47" t="s">
        <v>84</v>
      </c>
      <c r="Q29" s="47" t="s">
        <v>96</v>
      </c>
      <c r="R29" s="47" t="s">
        <v>86</v>
      </c>
      <c r="S29" s="47" t="s">
        <v>87</v>
      </c>
      <c r="T29" s="47"/>
      <c r="U29" s="47" t="s">
        <v>149</v>
      </c>
      <c r="V29" s="47" t="s">
        <v>240</v>
      </c>
      <c r="W29" s="47" t="s">
        <v>87</v>
      </c>
    </row>
    <row r="30" spans="1:24" ht="20.100000000000001" customHeight="1">
      <c r="A30" s="48">
        <v>1</v>
      </c>
      <c r="B30" s="48" t="s">
        <v>88</v>
      </c>
      <c r="C30" s="844">
        <f>VLOOKUP(C53,MRP!$A:$B,2,0)</f>
        <v>2514</v>
      </c>
      <c r="D30" s="844">
        <f>VLOOKUP(D53,MRP!$A:$B,2,0)</f>
        <v>6394</v>
      </c>
      <c r="E30" s="844">
        <f>VLOOKUP(E53,MRP!$A:$B,2,0)</f>
        <v>6394</v>
      </c>
      <c r="F30" s="844">
        <f>VLOOKUP(F53,MRP!$A:$B,2,0)</f>
        <v>4946</v>
      </c>
      <c r="G30" s="844">
        <f>VLOOKUP(G53,MRP!$A:$B,2,0)</f>
        <v>4946</v>
      </c>
      <c r="H30" s="845">
        <f>VLOOKUP(H53,MRP!$A:$B,2,0)</f>
        <v>5665.5</v>
      </c>
      <c r="I30" s="844">
        <f>VLOOKUP(I53,MRP!$A:$B,2,0)</f>
        <v>5457</v>
      </c>
      <c r="J30" s="844">
        <f>VLOOKUP(J53,MRP!$A:$B,2,0)</f>
        <v>8694</v>
      </c>
      <c r="K30" s="844">
        <f>VLOOKUP(K53,MRP!$A:$B,2,0)</f>
        <v>8694</v>
      </c>
      <c r="L30" s="844">
        <f>VLOOKUP(L53,MRP!$A:$B,2,0)</f>
        <v>6328.5</v>
      </c>
      <c r="M30" s="844">
        <f>VLOOKUP(M53,MRP!$A:$B,2,0)</f>
        <v>6141.5</v>
      </c>
      <c r="N30" s="844">
        <f>VLOOKUP(N53,MRP!$A:$B,2,0)</f>
        <v>5338</v>
      </c>
      <c r="O30" s="845">
        <f>VLOOKUP(O53,MRP!$A:$B,2,0)</f>
        <v>5665.5</v>
      </c>
      <c r="P30" s="844">
        <f>VLOOKUP(P53,MRP!$A:$B,2,0)</f>
        <v>5613</v>
      </c>
      <c r="Q30" s="844">
        <f>VLOOKUP(Q53,MRP!$A:$B,2,0)</f>
        <v>5613</v>
      </c>
      <c r="R30" s="844">
        <f>VLOOKUP(R53,MRP!$A:$B,2,0)</f>
        <v>7237.5</v>
      </c>
      <c r="S30" s="844">
        <f>VLOOKUP(S53,MRP!$A:$B,2,0)</f>
        <v>4237</v>
      </c>
      <c r="T30" s="844">
        <f>VLOOKUP(T53,MRP!$A:$B,2,0)</f>
        <v>8694</v>
      </c>
      <c r="U30" s="844">
        <f>VLOOKUP(U53,MRP!$A:$B,2,0)</f>
        <v>2514</v>
      </c>
      <c r="V30" s="846"/>
      <c r="W30" s="846"/>
    </row>
    <row r="31" spans="1:24" ht="20.100000000000001" customHeight="1">
      <c r="A31" s="48">
        <v>2</v>
      </c>
      <c r="B31" s="48" t="s">
        <v>90</v>
      </c>
      <c r="C31" s="847"/>
      <c r="D31" s="847"/>
      <c r="E31" s="847"/>
      <c r="F31" s="847"/>
      <c r="G31" s="847"/>
      <c r="H31" s="845"/>
      <c r="I31" s="844">
        <f>VLOOKUP(I54,MRP!$A:$B,2,0)</f>
        <v>5326.5</v>
      </c>
      <c r="J31" s="844">
        <f>VLOOKUP(J54,MRP!$A:$B,2,0)</f>
        <v>7249</v>
      </c>
      <c r="K31" s="844">
        <f>VLOOKUP(K54,MRP!$A:$B,2,0)</f>
        <v>7249</v>
      </c>
      <c r="L31" s="844">
        <f>VLOOKUP(L54,MRP!$A:$B,2,0)</f>
        <v>4031</v>
      </c>
      <c r="M31" s="844">
        <f>VLOOKUP(M54,MRP!$A:$B,2,0)</f>
        <v>4031</v>
      </c>
      <c r="N31" s="847"/>
      <c r="O31" s="845"/>
      <c r="P31" s="844">
        <f>VLOOKUP(P54,MRP!$A:$B,2,0)</f>
        <v>3948</v>
      </c>
      <c r="Q31" s="844">
        <f>VLOOKUP(Q54,MRP!$A:$B,2,0)</f>
        <v>3948</v>
      </c>
      <c r="R31" s="844">
        <f>VLOOKUP(R54,MRP!$A:$B,2,0)</f>
        <v>5421</v>
      </c>
      <c r="S31" s="844">
        <f>VLOOKUP(S54,MRP!$A:$B,2,0)</f>
        <v>3213</v>
      </c>
      <c r="T31" s="844">
        <f>VLOOKUP(T54,MRP!$A:$B,2,0)</f>
        <v>7249</v>
      </c>
      <c r="U31" s="847"/>
      <c r="V31" s="846"/>
      <c r="W31" s="846"/>
    </row>
    <row r="32" spans="1:24" ht="20.100000000000001" customHeight="1">
      <c r="A32" s="48">
        <v>3</v>
      </c>
      <c r="B32" s="48" t="s">
        <v>91</v>
      </c>
      <c r="C32" s="844">
        <f>VLOOKUP(C55,MRP!$A:$B,2,0)</f>
        <v>1779.5</v>
      </c>
      <c r="D32" s="844">
        <f>VLOOKUP(D55,MRP!$A:$B,2,0)</f>
        <v>4859</v>
      </c>
      <c r="E32" s="844">
        <f>VLOOKUP(E55,MRP!$A:$B,2,0)</f>
        <v>4859</v>
      </c>
      <c r="F32" s="844">
        <f>VLOOKUP(F55,MRP!$A:$B,2,0)</f>
        <v>3131</v>
      </c>
      <c r="G32" s="844">
        <f>VLOOKUP(G55,MRP!$A:$B,2,0)</f>
        <v>3131</v>
      </c>
      <c r="H32" s="845">
        <f>VLOOKUP(H55,MRP!$A:$B,2,0)</f>
        <v>4795</v>
      </c>
      <c r="I32" s="847"/>
      <c r="J32" s="847"/>
      <c r="K32" s="847"/>
      <c r="L32" s="847"/>
      <c r="M32" s="847"/>
      <c r="N32" s="844">
        <f>VLOOKUP(N55,MRP!$A:$B,2,0)</f>
        <v>5542.5</v>
      </c>
      <c r="O32" s="845">
        <f>VLOOKUP(O55,MRP!$A:$B,2,0)</f>
        <v>4795</v>
      </c>
      <c r="P32" s="847"/>
      <c r="Q32" s="847"/>
      <c r="R32" s="847"/>
      <c r="S32" s="847"/>
      <c r="T32" s="847"/>
      <c r="U32" s="844">
        <f>VLOOKUP(U55,MRP!$A:$B,2,0)</f>
        <v>1779.5</v>
      </c>
      <c r="V32" s="846"/>
      <c r="W32" s="846"/>
    </row>
    <row r="33" spans="1:23" ht="20.100000000000001" customHeight="1">
      <c r="A33" s="48">
        <v>4</v>
      </c>
      <c r="B33" s="48" t="s">
        <v>92</v>
      </c>
      <c r="C33" s="844">
        <f>VLOOKUP(C56,MRP!$A:$B,2,0)</f>
        <v>1362</v>
      </c>
      <c r="D33" s="844">
        <f>VLOOKUP(D56,MRP!$A:$B,2,0)</f>
        <v>7462.5</v>
      </c>
      <c r="E33" s="844">
        <f>VLOOKUP(E56,MRP!$A:$B,2,0)</f>
        <v>5972.5</v>
      </c>
      <c r="F33" s="844">
        <f>VLOOKUP(F56,MRP!$A:$B,2,0)</f>
        <v>5661.5</v>
      </c>
      <c r="G33" s="844">
        <f>VLOOKUP(G56,MRP!$A:$B,2,0)</f>
        <v>4765.5</v>
      </c>
      <c r="H33" s="845">
        <f>VLOOKUP(H56,MRP!$A:$B,2,0)</f>
        <v>7409</v>
      </c>
      <c r="I33" s="844">
        <f>VLOOKUP(I56,MRP!$A:$B,2,0)</f>
        <v>4553</v>
      </c>
      <c r="J33" s="844">
        <f>VLOOKUP(J56,MRP!$A:$B,2,0)</f>
        <v>7626.5</v>
      </c>
      <c r="K33" s="844">
        <f>VLOOKUP(K56,MRP!$A:$B,2,0)</f>
        <v>9196</v>
      </c>
      <c r="L33" s="844">
        <f>VLOOKUP(L56,MRP!$A:$B,2,0)</f>
        <v>10017.5</v>
      </c>
      <c r="M33" s="844">
        <f>VLOOKUP(M56,MRP!$A:$B,2,0)</f>
        <v>4806.5</v>
      </c>
      <c r="N33" s="844">
        <f>VLOOKUP(N56,MRP!$A:$B,2,0)</f>
        <v>7372</v>
      </c>
      <c r="O33" s="845">
        <f>VLOOKUP(O56,MRP!$A:$B,2,0)</f>
        <v>7364</v>
      </c>
      <c r="P33" s="844"/>
      <c r="Q33" s="844"/>
      <c r="R33" s="844"/>
      <c r="S33" s="844"/>
      <c r="T33" s="844">
        <f>VLOOKUP(T56,MRP!$A:$B,2,0)</f>
        <v>7626.5</v>
      </c>
      <c r="U33" s="844">
        <f>VLOOKUP(U56,MRP!$A:$B,2,0)</f>
        <v>3182.5</v>
      </c>
      <c r="V33" s="846"/>
      <c r="W33" s="846"/>
    </row>
    <row r="34" spans="1:23" ht="20.100000000000001" customHeight="1">
      <c r="A34" s="48">
        <v>6</v>
      </c>
      <c r="B34" s="48" t="s">
        <v>98</v>
      </c>
      <c r="C34" s="848">
        <v>5811</v>
      </c>
      <c r="D34" s="848">
        <v>6009</v>
      </c>
      <c r="E34" s="848">
        <v>6009</v>
      </c>
      <c r="F34" s="848">
        <v>6902</v>
      </c>
      <c r="G34" s="848">
        <v>6902</v>
      </c>
      <c r="H34" s="849">
        <v>6451</v>
      </c>
      <c r="I34" s="848">
        <v>6400</v>
      </c>
      <c r="J34" s="848">
        <v>6716</v>
      </c>
      <c r="K34" s="848">
        <v>6716</v>
      </c>
      <c r="L34" s="848">
        <v>12699</v>
      </c>
      <c r="M34" s="848">
        <v>12699</v>
      </c>
      <c r="N34" s="848">
        <v>13287</v>
      </c>
      <c r="O34" s="849">
        <v>29225</v>
      </c>
      <c r="P34" s="848">
        <v>29225</v>
      </c>
      <c r="Q34" s="848">
        <v>29225</v>
      </c>
      <c r="R34" s="848">
        <v>23357</v>
      </c>
      <c r="S34" s="848">
        <v>6716</v>
      </c>
      <c r="T34" s="848">
        <v>6716</v>
      </c>
      <c r="U34" s="848">
        <v>5811</v>
      </c>
      <c r="V34" s="850">
        <f>'[16]Additional Services Dummy'!T59</f>
        <v>0</v>
      </c>
      <c r="W34" s="850">
        <f>'[16]Additional Services Dummy'!U59</f>
        <v>0</v>
      </c>
    </row>
    <row r="35" spans="1:23" ht="19.5" customHeight="1">
      <c r="A35" s="48">
        <v>7</v>
      </c>
      <c r="B35" s="48" t="s">
        <v>41</v>
      </c>
      <c r="C35" s="851"/>
      <c r="D35" s="851"/>
      <c r="E35" s="851"/>
      <c r="F35" s="851"/>
      <c r="G35" s="851"/>
      <c r="H35" s="852"/>
      <c r="I35" s="851"/>
      <c r="J35" s="851"/>
      <c r="K35" s="851"/>
      <c r="L35" s="851"/>
      <c r="M35" s="851"/>
      <c r="N35" s="851"/>
      <c r="O35" s="852"/>
      <c r="P35" s="851"/>
      <c r="Q35" s="851"/>
      <c r="R35" s="851"/>
      <c r="S35" s="851"/>
      <c r="T35" s="851"/>
      <c r="U35" s="851"/>
      <c r="V35" s="846"/>
      <c r="W35" s="846"/>
    </row>
    <row r="36" spans="1:23" s="217" customFormat="1" ht="50.1" customHeight="1">
      <c r="A36" s="1555" t="s">
        <v>99</v>
      </c>
      <c r="B36" s="1555"/>
      <c r="C36" s="1555"/>
      <c r="D36" s="1555"/>
      <c r="E36" s="1555"/>
      <c r="F36" s="1555"/>
      <c r="G36" s="1555"/>
      <c r="H36" s="1555"/>
      <c r="I36" s="1555"/>
      <c r="J36" s="1555"/>
      <c r="K36" s="1555"/>
      <c r="L36" s="1555"/>
      <c r="M36" s="1555"/>
      <c r="N36" s="1555"/>
      <c r="O36" s="1555"/>
      <c r="P36" s="1555"/>
      <c r="Q36" s="1555"/>
      <c r="R36" s="1555"/>
      <c r="S36" s="1555"/>
      <c r="T36" s="1555"/>
      <c r="U36" s="1555"/>
      <c r="V36" s="1555"/>
      <c r="W36" s="1555"/>
    </row>
    <row r="37" spans="1:23" ht="24.95" customHeight="1">
      <c r="A37" s="63"/>
      <c r="B37" s="63"/>
      <c r="C37" s="63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0"/>
      <c r="U37" s="60"/>
    </row>
    <row r="38" spans="1:23" s="218" customFormat="1" ht="65.099999999999994" customHeight="1">
      <c r="A38" s="1556" t="s">
        <v>13</v>
      </c>
      <c r="B38" s="1556" t="s">
        <v>70</v>
      </c>
      <c r="C38" s="817" t="s">
        <v>66</v>
      </c>
      <c r="D38" s="817" t="s">
        <v>39</v>
      </c>
      <c r="E38" s="817" t="s">
        <v>39</v>
      </c>
      <c r="F38" s="817" t="s">
        <v>43</v>
      </c>
      <c r="G38" s="817" t="s">
        <v>43</v>
      </c>
      <c r="H38" s="827" t="s">
        <v>545</v>
      </c>
      <c r="I38" s="817" t="s">
        <v>42</v>
      </c>
      <c r="J38" s="817" t="s">
        <v>50</v>
      </c>
      <c r="K38" s="818" t="s">
        <v>50</v>
      </c>
      <c r="L38" s="817" t="s">
        <v>44</v>
      </c>
      <c r="M38" s="819" t="s">
        <v>51</v>
      </c>
      <c r="N38" s="817" t="s">
        <v>54</v>
      </c>
      <c r="O38" s="828" t="s">
        <v>547</v>
      </c>
      <c r="P38" s="817" t="s">
        <v>45</v>
      </c>
      <c r="Q38" s="818" t="s">
        <v>45</v>
      </c>
      <c r="R38" s="817" t="s">
        <v>71</v>
      </c>
      <c r="S38" s="818" t="s">
        <v>56</v>
      </c>
      <c r="T38" s="818" t="s">
        <v>142</v>
      </c>
      <c r="U38" s="818" t="s">
        <v>148</v>
      </c>
      <c r="V38" s="821" t="s">
        <v>241</v>
      </c>
      <c r="W38" s="818" t="s">
        <v>239</v>
      </c>
    </row>
    <row r="39" spans="1:23" s="218" customFormat="1" ht="65.099999999999994" customHeight="1">
      <c r="A39" s="1557"/>
      <c r="B39" s="1557"/>
      <c r="C39" s="818" t="s">
        <v>46</v>
      </c>
      <c r="D39" s="818" t="s">
        <v>46</v>
      </c>
      <c r="E39" s="818" t="s">
        <v>40</v>
      </c>
      <c r="F39" s="818" t="s">
        <v>40</v>
      </c>
      <c r="G39" s="818" t="s">
        <v>46</v>
      </c>
      <c r="H39" s="820" t="s">
        <v>40</v>
      </c>
      <c r="I39" s="818" t="s">
        <v>46</v>
      </c>
      <c r="J39" s="818" t="s">
        <v>46</v>
      </c>
      <c r="K39" s="818" t="s">
        <v>40</v>
      </c>
      <c r="L39" s="818" t="s">
        <v>46</v>
      </c>
      <c r="M39" s="818" t="s">
        <v>46</v>
      </c>
      <c r="N39" s="818" t="s">
        <v>40</v>
      </c>
      <c r="O39" s="820" t="s">
        <v>40</v>
      </c>
      <c r="P39" s="818" t="s">
        <v>46</v>
      </c>
      <c r="Q39" s="818" t="s">
        <v>40</v>
      </c>
      <c r="R39" s="818" t="s">
        <v>40</v>
      </c>
      <c r="S39" s="818" t="s">
        <v>72</v>
      </c>
      <c r="T39" s="818" t="s">
        <v>46</v>
      </c>
      <c r="U39" s="818" t="s">
        <v>40</v>
      </c>
      <c r="V39" s="818" t="s">
        <v>46</v>
      </c>
      <c r="W39" s="818" t="s">
        <v>72</v>
      </c>
    </row>
    <row r="40" spans="1:23" s="218" customFormat="1" ht="65.099999999999994" customHeight="1">
      <c r="A40" s="1558"/>
      <c r="B40" s="1558"/>
      <c r="C40" s="818" t="s">
        <v>73</v>
      </c>
      <c r="D40" s="818" t="s">
        <v>74</v>
      </c>
      <c r="E40" s="818" t="s">
        <v>75</v>
      </c>
      <c r="F40" s="818" t="s">
        <v>76</v>
      </c>
      <c r="G40" s="818" t="s">
        <v>77</v>
      </c>
      <c r="H40" s="820" t="s">
        <v>546</v>
      </c>
      <c r="I40" s="818" t="s">
        <v>78</v>
      </c>
      <c r="J40" s="818" t="s">
        <v>79</v>
      </c>
      <c r="K40" s="818" t="s">
        <v>80</v>
      </c>
      <c r="L40" s="818" t="s">
        <v>81</v>
      </c>
      <c r="M40" s="818" t="s">
        <v>82</v>
      </c>
      <c r="N40" s="818" t="s">
        <v>83</v>
      </c>
      <c r="O40" s="822" t="s">
        <v>548</v>
      </c>
      <c r="P40" s="818" t="s">
        <v>84</v>
      </c>
      <c r="Q40" s="818" t="s">
        <v>96</v>
      </c>
      <c r="R40" s="818" t="s">
        <v>86</v>
      </c>
      <c r="S40" s="818" t="s">
        <v>87</v>
      </c>
      <c r="T40" s="818"/>
      <c r="U40" s="818" t="s">
        <v>149</v>
      </c>
      <c r="V40" s="818" t="s">
        <v>240</v>
      </c>
      <c r="W40" s="818" t="s">
        <v>87</v>
      </c>
    </row>
    <row r="41" spans="1:23" s="216" customFormat="1" ht="60" customHeight="1">
      <c r="A41" s="823">
        <v>1</v>
      </c>
      <c r="B41" s="823" t="s">
        <v>88</v>
      </c>
      <c r="C41" s="824">
        <f>(C30+C18)</f>
        <v>2903.4</v>
      </c>
      <c r="D41" s="824">
        <f>D30+D18</f>
        <v>6946.24</v>
      </c>
      <c r="E41" s="824">
        <f>E30+E18</f>
        <v>6946.24</v>
      </c>
      <c r="F41" s="824">
        <f>F30+F18</f>
        <v>5291.15</v>
      </c>
      <c r="G41" s="824">
        <f t="shared" ref="G41:U41" si="8">G30+G18</f>
        <v>5291.15</v>
      </c>
      <c r="H41" s="829">
        <f t="shared" ref="H41:H46" si="9">H30+H18</f>
        <v>6010.65</v>
      </c>
      <c r="I41" s="824">
        <f t="shared" si="8"/>
        <v>5940.21</v>
      </c>
      <c r="J41" s="824">
        <f t="shared" si="8"/>
        <v>9177.2099999999991</v>
      </c>
      <c r="K41" s="824">
        <f t="shared" si="8"/>
        <v>9177.2099999999991</v>
      </c>
      <c r="L41" s="824">
        <f t="shared" si="8"/>
        <v>6919.09</v>
      </c>
      <c r="M41" s="824">
        <f t="shared" si="8"/>
        <v>6732.09</v>
      </c>
      <c r="N41" s="824">
        <f t="shared" si="8"/>
        <v>5683.15</v>
      </c>
      <c r="O41" s="829">
        <f t="shared" ref="O41:O46" si="10">O30+O18</f>
        <v>6010.65</v>
      </c>
      <c r="P41" s="824">
        <f t="shared" si="8"/>
        <v>6119.22</v>
      </c>
      <c r="Q41" s="824">
        <f t="shared" si="8"/>
        <v>6287.96</v>
      </c>
      <c r="R41" s="824">
        <f t="shared" si="8"/>
        <v>7828.09</v>
      </c>
      <c r="S41" s="824">
        <f t="shared" si="8"/>
        <v>4911.96</v>
      </c>
      <c r="T41" s="824">
        <f t="shared" si="8"/>
        <v>9177.2099999999991</v>
      </c>
      <c r="U41" s="824">
        <f t="shared" si="8"/>
        <v>2838.5</v>
      </c>
      <c r="V41" s="825"/>
      <c r="W41" s="825"/>
    </row>
    <row r="42" spans="1:23" s="216" customFormat="1" ht="60" customHeight="1">
      <c r="A42" s="823">
        <v>2</v>
      </c>
      <c r="B42" s="823" t="s">
        <v>90</v>
      </c>
      <c r="C42" s="842">
        <f t="shared" ref="C42:U45" si="11">C31+C19</f>
        <v>0</v>
      </c>
      <c r="D42" s="842">
        <f t="shared" si="11"/>
        <v>0</v>
      </c>
      <c r="E42" s="842">
        <f t="shared" si="11"/>
        <v>0</v>
      </c>
      <c r="F42" s="842">
        <f t="shared" si="11"/>
        <v>0</v>
      </c>
      <c r="G42" s="842">
        <f t="shared" si="11"/>
        <v>0</v>
      </c>
      <c r="H42" s="843">
        <f t="shared" si="9"/>
        <v>0</v>
      </c>
      <c r="I42" s="824">
        <f t="shared" si="11"/>
        <v>5809.71</v>
      </c>
      <c r="J42" s="824">
        <f t="shared" si="11"/>
        <v>7870.27</v>
      </c>
      <c r="K42" s="824">
        <f t="shared" si="11"/>
        <v>7870.27</v>
      </c>
      <c r="L42" s="824">
        <f t="shared" si="11"/>
        <v>4621.59</v>
      </c>
      <c r="M42" s="824">
        <f t="shared" si="11"/>
        <v>4621.59</v>
      </c>
      <c r="N42" s="824">
        <f t="shared" si="11"/>
        <v>0</v>
      </c>
      <c r="O42" s="829">
        <f t="shared" si="10"/>
        <v>0</v>
      </c>
      <c r="P42" s="824">
        <f t="shared" si="11"/>
        <v>4876.07</v>
      </c>
      <c r="Q42" s="824">
        <f t="shared" si="11"/>
        <v>4791.7</v>
      </c>
      <c r="R42" s="824">
        <f t="shared" si="11"/>
        <v>5927.22</v>
      </c>
      <c r="S42" s="824">
        <f t="shared" si="11"/>
        <v>3887.96</v>
      </c>
      <c r="T42" s="824">
        <f t="shared" si="11"/>
        <v>7870.27</v>
      </c>
      <c r="U42" s="842">
        <f t="shared" si="11"/>
        <v>0</v>
      </c>
      <c r="V42" s="825"/>
      <c r="W42" s="825"/>
    </row>
    <row r="43" spans="1:23" s="216" customFormat="1" ht="60" customHeight="1">
      <c r="A43" s="823">
        <v>3</v>
      </c>
      <c r="B43" s="823" t="s">
        <v>91</v>
      </c>
      <c r="C43" s="824">
        <f t="shared" si="11"/>
        <v>2428.5</v>
      </c>
      <c r="D43" s="824">
        <f t="shared" si="11"/>
        <v>5687.36</v>
      </c>
      <c r="E43" s="824">
        <f t="shared" si="11"/>
        <v>5687.36</v>
      </c>
      <c r="F43" s="824">
        <f t="shared" si="11"/>
        <v>3752.27</v>
      </c>
      <c r="G43" s="824">
        <f>G32+G20</f>
        <v>3752.27</v>
      </c>
      <c r="H43" s="829">
        <f t="shared" si="9"/>
        <v>5416.27</v>
      </c>
      <c r="I43" s="842">
        <f t="shared" si="11"/>
        <v>0</v>
      </c>
      <c r="J43" s="842">
        <f t="shared" si="11"/>
        <v>0</v>
      </c>
      <c r="K43" s="842">
        <f t="shared" si="11"/>
        <v>0</v>
      </c>
      <c r="L43" s="842">
        <f t="shared" si="11"/>
        <v>0</v>
      </c>
      <c r="M43" s="842">
        <f t="shared" si="11"/>
        <v>0</v>
      </c>
      <c r="N43" s="824">
        <f t="shared" si="11"/>
        <v>6163.77</v>
      </c>
      <c r="O43" s="829">
        <f t="shared" si="10"/>
        <v>5416.27</v>
      </c>
      <c r="P43" s="842">
        <f t="shared" si="11"/>
        <v>0</v>
      </c>
      <c r="Q43" s="842">
        <f t="shared" si="11"/>
        <v>0</v>
      </c>
      <c r="R43" s="842">
        <f t="shared" si="11"/>
        <v>0</v>
      </c>
      <c r="S43" s="842">
        <f t="shared" si="11"/>
        <v>0</v>
      </c>
      <c r="T43" s="842">
        <f t="shared" si="11"/>
        <v>0</v>
      </c>
      <c r="U43" s="824">
        <f t="shared" si="11"/>
        <v>2363.6</v>
      </c>
      <c r="V43" s="825"/>
      <c r="W43" s="825"/>
    </row>
    <row r="44" spans="1:23" s="216" customFormat="1" ht="60" customHeight="1">
      <c r="A44" s="823">
        <v>4</v>
      </c>
      <c r="B44" s="823" t="s">
        <v>92</v>
      </c>
      <c r="C44" s="824">
        <f t="shared" si="11"/>
        <v>4022.8999999999996</v>
      </c>
      <c r="D44" s="824">
        <f t="shared" si="11"/>
        <v>8135</v>
      </c>
      <c r="E44" s="824">
        <f t="shared" si="11"/>
        <v>7767.28</v>
      </c>
      <c r="F44" s="824">
        <f t="shared" si="11"/>
        <v>7180.16</v>
      </c>
      <c r="G44" s="824">
        <f t="shared" si="11"/>
        <v>6284.16</v>
      </c>
      <c r="H44" s="829">
        <f t="shared" si="9"/>
        <v>8927.66</v>
      </c>
      <c r="I44" s="824">
        <f t="shared" si="11"/>
        <v>7935.4699999999993</v>
      </c>
      <c r="J44" s="824">
        <f t="shared" si="11"/>
        <v>11630.24</v>
      </c>
      <c r="K44" s="824">
        <f t="shared" si="11"/>
        <v>13613.92</v>
      </c>
      <c r="L44" s="824">
        <f t="shared" si="11"/>
        <v>15332.81</v>
      </c>
      <c r="M44" s="824">
        <f t="shared" si="11"/>
        <v>10121.81</v>
      </c>
      <c r="N44" s="824">
        <f t="shared" si="11"/>
        <v>9028.7199999999993</v>
      </c>
      <c r="O44" s="829">
        <f t="shared" si="10"/>
        <v>9020.7199999999993</v>
      </c>
      <c r="P44" s="842">
        <f t="shared" si="11"/>
        <v>0</v>
      </c>
      <c r="Q44" s="842">
        <f t="shared" si="11"/>
        <v>0</v>
      </c>
      <c r="R44" s="842">
        <f t="shared" si="11"/>
        <v>0</v>
      </c>
      <c r="S44" s="842">
        <f t="shared" si="11"/>
        <v>0</v>
      </c>
      <c r="T44" s="824">
        <f t="shared" si="11"/>
        <v>12044.42</v>
      </c>
      <c r="U44" s="824">
        <f t="shared" si="11"/>
        <v>4610.3</v>
      </c>
      <c r="V44" s="825"/>
      <c r="W44" s="825"/>
    </row>
    <row r="45" spans="1:23" s="216" customFormat="1" ht="60" customHeight="1">
      <c r="A45" s="823">
        <v>5</v>
      </c>
      <c r="B45" s="823" t="s">
        <v>93</v>
      </c>
      <c r="C45" s="824">
        <f>C34+C22</f>
        <v>6135.5</v>
      </c>
      <c r="D45" s="824">
        <f t="shared" si="11"/>
        <v>6354.15</v>
      </c>
      <c r="E45" s="824">
        <f t="shared" si="11"/>
        <v>6354.15</v>
      </c>
      <c r="F45" s="824">
        <f t="shared" si="11"/>
        <v>7247.15</v>
      </c>
      <c r="G45" s="824">
        <f t="shared" si="11"/>
        <v>7247.15</v>
      </c>
      <c r="H45" s="829">
        <f t="shared" si="9"/>
        <v>6796.15</v>
      </c>
      <c r="I45" s="824">
        <f t="shared" si="11"/>
        <v>6745.15</v>
      </c>
      <c r="J45" s="824">
        <f t="shared" si="11"/>
        <v>7061.15</v>
      </c>
      <c r="K45" s="824">
        <f t="shared" si="11"/>
        <v>7061.15</v>
      </c>
      <c r="L45" s="824">
        <f t="shared" si="11"/>
        <v>13120.85</v>
      </c>
      <c r="M45" s="824">
        <f t="shared" si="11"/>
        <v>13120.85</v>
      </c>
      <c r="N45" s="824">
        <f t="shared" si="11"/>
        <v>13632.15</v>
      </c>
      <c r="O45" s="829">
        <f t="shared" si="10"/>
        <v>29570.15</v>
      </c>
      <c r="P45" s="824">
        <f t="shared" si="11"/>
        <v>29646.85</v>
      </c>
      <c r="Q45" s="824">
        <f t="shared" si="11"/>
        <v>29646.85</v>
      </c>
      <c r="R45" s="824">
        <f t="shared" si="11"/>
        <v>23778.85</v>
      </c>
      <c r="S45" s="824">
        <f t="shared" si="11"/>
        <v>7137.85</v>
      </c>
      <c r="T45" s="824">
        <f t="shared" si="11"/>
        <v>7061.15</v>
      </c>
      <c r="U45" s="824">
        <f t="shared" si="11"/>
        <v>6135.5</v>
      </c>
      <c r="V45" s="825"/>
      <c r="W45" s="825"/>
    </row>
    <row r="46" spans="1:23" s="216" customFormat="1" ht="60" customHeight="1">
      <c r="A46" s="823">
        <v>6</v>
      </c>
      <c r="B46" s="826" t="s">
        <v>100</v>
      </c>
      <c r="C46" s="824">
        <f t="shared" ref="C46:U46" si="12">C35+C23</f>
        <v>778.8</v>
      </c>
      <c r="D46" s="824">
        <f t="shared" si="12"/>
        <v>828.3599999999999</v>
      </c>
      <c r="E46" s="824">
        <f t="shared" si="12"/>
        <v>828.3599999999999</v>
      </c>
      <c r="F46" s="824">
        <f t="shared" si="12"/>
        <v>828.3599999999999</v>
      </c>
      <c r="G46" s="824">
        <f t="shared" si="12"/>
        <v>828.3599999999999</v>
      </c>
      <c r="H46" s="829">
        <f t="shared" si="9"/>
        <v>828.3599999999999</v>
      </c>
      <c r="I46" s="824">
        <f t="shared" si="12"/>
        <v>828.3599999999999</v>
      </c>
      <c r="J46" s="824">
        <f t="shared" si="12"/>
        <v>828.3599999999999</v>
      </c>
      <c r="K46" s="824">
        <f t="shared" si="12"/>
        <v>828.3599999999999</v>
      </c>
      <c r="L46" s="824">
        <f t="shared" si="12"/>
        <v>1012.4399999999998</v>
      </c>
      <c r="M46" s="824">
        <f t="shared" si="12"/>
        <v>1012.4399999999998</v>
      </c>
      <c r="N46" s="824">
        <f t="shared" si="12"/>
        <v>828.3599999999999</v>
      </c>
      <c r="O46" s="829">
        <f t="shared" si="10"/>
        <v>828.3599999999999</v>
      </c>
      <c r="P46" s="824">
        <f t="shared" si="12"/>
        <v>1012.4399999999998</v>
      </c>
      <c r="Q46" s="824">
        <f t="shared" si="12"/>
        <v>1012.4399999999998</v>
      </c>
      <c r="R46" s="824">
        <f t="shared" si="12"/>
        <v>1012.4399999999998</v>
      </c>
      <c r="S46" s="824">
        <f t="shared" si="12"/>
        <v>1012.4399999999998</v>
      </c>
      <c r="T46" s="824">
        <f t="shared" si="12"/>
        <v>828.3599999999999</v>
      </c>
      <c r="U46" s="824">
        <f t="shared" si="12"/>
        <v>778.8</v>
      </c>
      <c r="V46" s="825"/>
      <c r="W46" s="825"/>
    </row>
    <row r="48" spans="1:23" ht="20.100000000000001" customHeight="1">
      <c r="A48" s="1484" t="s">
        <v>101</v>
      </c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15"/>
    </row>
    <row r="50" spans="1:23" ht="20.100000000000001" customHeight="1">
      <c r="A50" s="1481" t="s">
        <v>13</v>
      </c>
      <c r="B50" s="1481" t="s">
        <v>70</v>
      </c>
      <c r="C50" s="46" t="s">
        <v>66</v>
      </c>
      <c r="D50" s="46" t="s">
        <v>39</v>
      </c>
      <c r="E50" s="46" t="s">
        <v>39</v>
      </c>
      <c r="F50" s="46" t="s">
        <v>43</v>
      </c>
      <c r="G50" s="46" t="s">
        <v>43</v>
      </c>
      <c r="H50" s="813" t="s">
        <v>545</v>
      </c>
      <c r="I50" s="46" t="s">
        <v>42</v>
      </c>
      <c r="J50" s="46" t="s">
        <v>50</v>
      </c>
      <c r="K50" s="46" t="s">
        <v>50</v>
      </c>
      <c r="L50" s="46" t="s">
        <v>44</v>
      </c>
      <c r="M50" s="46" t="s">
        <v>51</v>
      </c>
      <c r="N50" s="46" t="s">
        <v>54</v>
      </c>
      <c r="O50" s="813" t="s">
        <v>547</v>
      </c>
      <c r="P50" s="46" t="s">
        <v>45</v>
      </c>
      <c r="Q50" s="46" t="s">
        <v>45</v>
      </c>
      <c r="R50" s="46" t="s">
        <v>71</v>
      </c>
      <c r="S50" s="46" t="s">
        <v>56</v>
      </c>
      <c r="T50" s="46" t="s">
        <v>142</v>
      </c>
      <c r="U50" s="46" t="s">
        <v>148</v>
      </c>
      <c r="V50" s="46" t="s">
        <v>241</v>
      </c>
      <c r="W50" s="46" t="s">
        <v>239</v>
      </c>
    </row>
    <row r="51" spans="1:23" ht="20.100000000000001" customHeight="1">
      <c r="A51" s="1482"/>
      <c r="B51" s="1482"/>
      <c r="C51" s="57" t="s">
        <v>46</v>
      </c>
      <c r="D51" s="57" t="s">
        <v>46</v>
      </c>
      <c r="E51" s="57" t="s">
        <v>40</v>
      </c>
      <c r="F51" s="57" t="s">
        <v>40</v>
      </c>
      <c r="G51" s="57" t="s">
        <v>46</v>
      </c>
      <c r="H51" s="813" t="s">
        <v>40</v>
      </c>
      <c r="I51" s="57" t="s">
        <v>46</v>
      </c>
      <c r="J51" s="57" t="s">
        <v>46</v>
      </c>
      <c r="K51" s="46" t="s">
        <v>40</v>
      </c>
      <c r="L51" s="57" t="s">
        <v>46</v>
      </c>
      <c r="M51" s="57" t="s">
        <v>46</v>
      </c>
      <c r="N51" s="57" t="s">
        <v>40</v>
      </c>
      <c r="O51" s="813" t="s">
        <v>40</v>
      </c>
      <c r="P51" s="57" t="s">
        <v>46</v>
      </c>
      <c r="Q51" s="57" t="s">
        <v>40</v>
      </c>
      <c r="R51" s="57" t="s">
        <v>40</v>
      </c>
      <c r="S51" s="57" t="s">
        <v>72</v>
      </c>
      <c r="T51" s="46" t="s">
        <v>46</v>
      </c>
      <c r="U51" s="46" t="s">
        <v>40</v>
      </c>
      <c r="V51" s="46" t="s">
        <v>46</v>
      </c>
      <c r="W51" s="46" t="s">
        <v>72</v>
      </c>
    </row>
    <row r="52" spans="1:23" ht="20.100000000000001" customHeight="1">
      <c r="A52" s="1483"/>
      <c r="B52" s="1483"/>
      <c r="C52" s="47" t="s">
        <v>73</v>
      </c>
      <c r="D52" s="47" t="s">
        <v>74</v>
      </c>
      <c r="E52" s="47" t="s">
        <v>75</v>
      </c>
      <c r="F52" s="47" t="s">
        <v>76</v>
      </c>
      <c r="G52" s="47" t="s">
        <v>77</v>
      </c>
      <c r="H52" s="814" t="s">
        <v>546</v>
      </c>
      <c r="I52" s="47" t="s">
        <v>78</v>
      </c>
      <c r="J52" s="47" t="s">
        <v>79</v>
      </c>
      <c r="K52" s="47" t="s">
        <v>80</v>
      </c>
      <c r="L52" s="47" t="s">
        <v>81</v>
      </c>
      <c r="M52" s="47" t="s">
        <v>82</v>
      </c>
      <c r="N52" s="47" t="s">
        <v>83</v>
      </c>
      <c r="O52" s="814" t="s">
        <v>548</v>
      </c>
      <c r="P52" s="47" t="s">
        <v>84</v>
      </c>
      <c r="Q52" s="47" t="s">
        <v>96</v>
      </c>
      <c r="R52" s="47" t="s">
        <v>86</v>
      </c>
      <c r="S52" s="95" t="s">
        <v>87</v>
      </c>
      <c r="T52" s="47" t="s">
        <v>143</v>
      </c>
      <c r="U52" s="47" t="s">
        <v>149</v>
      </c>
      <c r="V52" s="47" t="s">
        <v>240</v>
      </c>
      <c r="W52" s="47" t="s">
        <v>87</v>
      </c>
    </row>
    <row r="53" spans="1:23" ht="20.100000000000001" customHeight="1">
      <c r="A53" s="48">
        <v>1</v>
      </c>
      <c r="B53" s="48" t="s">
        <v>88</v>
      </c>
      <c r="C53" s="67" t="s">
        <v>102</v>
      </c>
      <c r="D53" s="39" t="s">
        <v>458</v>
      </c>
      <c r="E53" s="39" t="s">
        <v>458</v>
      </c>
      <c r="F53" s="508" t="s">
        <v>103</v>
      </c>
      <c r="G53" s="62" t="s">
        <v>103</v>
      </c>
      <c r="H53" s="62" t="s">
        <v>533</v>
      </c>
      <c r="I53" s="68" t="s">
        <v>459</v>
      </c>
      <c r="J53" s="68" t="s">
        <v>229</v>
      </c>
      <c r="K53" s="68" t="s">
        <v>229</v>
      </c>
      <c r="L53" s="68" t="s">
        <v>105</v>
      </c>
      <c r="M53" s="68" t="s">
        <v>106</v>
      </c>
      <c r="N53" s="68" t="s">
        <v>230</v>
      </c>
      <c r="O53" s="68" t="s">
        <v>533</v>
      </c>
      <c r="P53" s="68" t="s">
        <v>107</v>
      </c>
      <c r="Q53" s="68" t="s">
        <v>108</v>
      </c>
      <c r="R53" s="68" t="s">
        <v>109</v>
      </c>
      <c r="S53" s="96" t="s">
        <v>110</v>
      </c>
      <c r="T53" s="68" t="s">
        <v>229</v>
      </c>
      <c r="U53" s="68" t="s">
        <v>102</v>
      </c>
      <c r="V53" s="48" t="s">
        <v>231</v>
      </c>
      <c r="W53" s="48" t="s">
        <v>232</v>
      </c>
    </row>
    <row r="54" spans="1:23" ht="20.100000000000001" customHeight="1">
      <c r="A54" s="48">
        <v>2</v>
      </c>
      <c r="B54" s="48" t="s">
        <v>90</v>
      </c>
      <c r="C54" s="69"/>
      <c r="D54" s="69"/>
      <c r="E54" s="69"/>
      <c r="F54" s="69"/>
      <c r="G54" s="69"/>
      <c r="H54" s="69"/>
      <c r="I54" s="68" t="s">
        <v>111</v>
      </c>
      <c r="J54" s="68" t="s">
        <v>112</v>
      </c>
      <c r="K54" s="68" t="s">
        <v>112</v>
      </c>
      <c r="L54" s="68" t="s">
        <v>113</v>
      </c>
      <c r="M54" s="68" t="s">
        <v>113</v>
      </c>
      <c r="N54" s="69"/>
      <c r="O54" s="69"/>
      <c r="P54" s="68" t="s">
        <v>114</v>
      </c>
      <c r="Q54" s="68" t="s">
        <v>115</v>
      </c>
      <c r="R54" s="68" t="s">
        <v>116</v>
      </c>
      <c r="S54" s="96" t="s">
        <v>117</v>
      </c>
      <c r="T54" s="68" t="s">
        <v>112</v>
      </c>
      <c r="U54" s="68"/>
      <c r="V54" s="48" t="s">
        <v>233</v>
      </c>
      <c r="W54" s="48" t="s">
        <v>234</v>
      </c>
    </row>
    <row r="55" spans="1:23" ht="20.100000000000001" customHeight="1">
      <c r="A55" s="48">
        <v>3</v>
      </c>
      <c r="B55" s="48" t="s">
        <v>91</v>
      </c>
      <c r="C55" s="70" t="s">
        <v>118</v>
      </c>
      <c r="D55" s="68" t="s">
        <v>119</v>
      </c>
      <c r="E55" s="68" t="s">
        <v>119</v>
      </c>
      <c r="F55" s="68" t="s">
        <v>120</v>
      </c>
      <c r="G55" s="68" t="s">
        <v>120</v>
      </c>
      <c r="H55" s="68" t="s">
        <v>535</v>
      </c>
      <c r="I55" s="69"/>
      <c r="J55" s="69"/>
      <c r="K55" s="69"/>
      <c r="L55" s="69"/>
      <c r="M55" s="69"/>
      <c r="N55" s="68" t="s">
        <v>121</v>
      </c>
      <c r="O55" s="68" t="s">
        <v>535</v>
      </c>
      <c r="P55" s="69"/>
      <c r="Q55" s="69"/>
      <c r="R55" s="69"/>
      <c r="S55" s="97"/>
      <c r="T55" s="69"/>
      <c r="U55" s="68" t="s">
        <v>118</v>
      </c>
      <c r="V55" s="48"/>
      <c r="W55" s="48"/>
    </row>
    <row r="56" spans="1:23" ht="20.100000000000001" customHeight="1">
      <c r="A56" s="48">
        <v>4</v>
      </c>
      <c r="B56" s="48" t="s">
        <v>92</v>
      </c>
      <c r="C56" s="71" t="s">
        <v>122</v>
      </c>
      <c r="D56" s="68" t="s">
        <v>235</v>
      </c>
      <c r="E56" s="68" t="s">
        <v>123</v>
      </c>
      <c r="F56" s="68" t="s">
        <v>124</v>
      </c>
      <c r="G56" s="68" t="s">
        <v>125</v>
      </c>
      <c r="H56" s="68" t="s">
        <v>539</v>
      </c>
      <c r="I56" s="68" t="s">
        <v>126</v>
      </c>
      <c r="J56" s="68" t="s">
        <v>127</v>
      </c>
      <c r="K56" s="68" t="s">
        <v>145</v>
      </c>
      <c r="L56" s="68" t="s">
        <v>236</v>
      </c>
      <c r="M56" s="68" t="s">
        <v>237</v>
      </c>
      <c r="N56" s="56" t="s">
        <v>238</v>
      </c>
      <c r="O56" s="56" t="s">
        <v>549</v>
      </c>
      <c r="P56" s="69"/>
      <c r="Q56" s="69"/>
      <c r="R56" s="69"/>
      <c r="S56" s="97"/>
      <c r="T56" s="100" t="s">
        <v>146</v>
      </c>
      <c r="U56" s="185" t="s">
        <v>264</v>
      </c>
      <c r="V56" s="48"/>
      <c r="W56" s="48"/>
    </row>
    <row r="57" spans="1:23" ht="20.100000000000001" customHeight="1">
      <c r="A57" s="1477">
        <v>6</v>
      </c>
      <c r="B57" s="1479" t="s">
        <v>98</v>
      </c>
      <c r="C57" s="48" t="s">
        <v>128</v>
      </c>
      <c r="D57" s="72" t="s">
        <v>129</v>
      </c>
      <c r="E57" s="72" t="s">
        <v>129</v>
      </c>
      <c r="F57" s="72" t="s">
        <v>130</v>
      </c>
      <c r="G57" s="72" t="s">
        <v>130</v>
      </c>
      <c r="H57" s="72"/>
      <c r="I57" s="72" t="s">
        <v>131</v>
      </c>
      <c r="J57" s="72" t="s">
        <v>132</v>
      </c>
      <c r="K57" s="72" t="str">
        <f>J57</f>
        <v>PSR0D170/171/290/317</v>
      </c>
      <c r="L57" s="73" t="s">
        <v>133</v>
      </c>
      <c r="M57" s="73" t="s">
        <v>134</v>
      </c>
      <c r="N57" s="74" t="s">
        <v>135</v>
      </c>
      <c r="O57" s="74"/>
      <c r="P57" s="74" t="s">
        <v>135</v>
      </c>
      <c r="Q57" s="103" t="s">
        <v>136</v>
      </c>
      <c r="R57" s="74" t="s">
        <v>137</v>
      </c>
      <c r="S57" s="98" t="s">
        <v>147</v>
      </c>
      <c r="T57" s="72" t="s">
        <v>132</v>
      </c>
      <c r="U57" s="72"/>
      <c r="V57" s="48"/>
      <c r="W57" s="48"/>
    </row>
    <row r="58" spans="1:23" ht="20.100000000000001" customHeight="1">
      <c r="A58" s="1478"/>
      <c r="B58" s="1480"/>
      <c r="C58" s="75"/>
      <c r="D58" s="75">
        <v>5513</v>
      </c>
      <c r="E58" s="75">
        <v>5513</v>
      </c>
      <c r="F58" s="75">
        <v>6648</v>
      </c>
      <c r="G58" s="75">
        <v>6648</v>
      </c>
      <c r="H58" s="75"/>
      <c r="I58" s="75">
        <v>5723</v>
      </c>
      <c r="J58" s="75">
        <v>6067</v>
      </c>
      <c r="K58" s="75">
        <v>6067</v>
      </c>
      <c r="L58" s="75">
        <v>6914</v>
      </c>
      <c r="M58" s="75">
        <v>9028</v>
      </c>
      <c r="N58" s="75">
        <v>12884</v>
      </c>
      <c r="O58" s="75"/>
      <c r="P58" s="75">
        <v>12884</v>
      </c>
      <c r="Q58" s="75">
        <v>23862</v>
      </c>
      <c r="R58" s="75"/>
      <c r="S58" s="99">
        <v>5887</v>
      </c>
      <c r="T58" s="75">
        <v>6067</v>
      </c>
      <c r="U58" s="75" t="s">
        <v>249</v>
      </c>
      <c r="V58" s="48"/>
      <c r="W58" s="48"/>
    </row>
    <row r="59" spans="1:23" ht="19.5" customHeight="1">
      <c r="A59" s="48">
        <v>7</v>
      </c>
      <c r="B59" s="48" t="s">
        <v>41</v>
      </c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97"/>
      <c r="T59" s="69"/>
      <c r="U59" s="69"/>
      <c r="V59" s="48"/>
      <c r="W59" s="48"/>
    </row>
    <row r="62" spans="1:23" ht="20.100000000000001" customHeight="1"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</row>
    <row r="63" spans="1:23" ht="20.100000000000001" customHeight="1">
      <c r="I63" s="76"/>
      <c r="J63" s="76"/>
      <c r="K63" s="76"/>
      <c r="M63" s="76"/>
      <c r="P63" s="76"/>
      <c r="Q63" s="76"/>
      <c r="R63" s="76"/>
      <c r="S63" s="76"/>
      <c r="T63" s="76"/>
      <c r="V63" s="76"/>
    </row>
    <row r="64" spans="1:23" ht="20.100000000000001" customHeight="1">
      <c r="P64" s="76"/>
      <c r="Q64" s="76"/>
      <c r="R64" s="76"/>
      <c r="S64" s="76"/>
      <c r="V64" s="76"/>
    </row>
    <row r="65" spans="3:22" ht="20.100000000000001" customHeight="1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</row>
    <row r="66" spans="3:22" ht="20.100000000000001" customHeight="1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</row>
    <row r="67" spans="3:22" ht="20.100000000000001" customHeight="1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</row>
    <row r="68" spans="3:22" ht="20.100000000000001" customHeight="1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</row>
  </sheetData>
  <mergeCells count="17">
    <mergeCell ref="A48:T48"/>
    <mergeCell ref="A50:A52"/>
    <mergeCell ref="B50:B52"/>
    <mergeCell ref="A57:A58"/>
    <mergeCell ref="B57:B58"/>
    <mergeCell ref="A36:W36"/>
    <mergeCell ref="A25:T25"/>
    <mergeCell ref="A27:A29"/>
    <mergeCell ref="A38:A40"/>
    <mergeCell ref="B38:B40"/>
    <mergeCell ref="B26:B28"/>
    <mergeCell ref="A1:T1"/>
    <mergeCell ref="A3:A5"/>
    <mergeCell ref="B3:B5"/>
    <mergeCell ref="A13:T13"/>
    <mergeCell ref="A15:A17"/>
    <mergeCell ref="B15:B17"/>
  </mergeCells>
  <pageMargins left="0.17" right="0.17" top="1.4" bottom="1" header="0.5" footer="0.5"/>
  <pageSetup scale="28" orientation="landscape" r:id="rId1"/>
  <headerFooter alignWithMargins="0"/>
  <colBreaks count="1" manualBreakCount="1">
    <brk id="17" max="1048575" man="1"/>
  </colBreaks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pageSetUpPr fitToPage="1"/>
  </sheetPr>
  <dimension ref="A1:BO67"/>
  <sheetViews>
    <sheetView zoomScale="70" zoomScaleNormal="70" workbookViewId="0">
      <pane xSplit="5" ySplit="4" topLeftCell="S5" activePane="bottomRight" state="frozen"/>
      <selection pane="topRight" activeCell="F1" sqref="F1"/>
      <selection pane="bottomLeft" activeCell="A5" sqref="A5"/>
      <selection pane="bottomRight" activeCell="B6" sqref="B6:C15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7" width="7.28515625" style="323" bestFit="1" customWidth="1"/>
    <col min="8" max="8" width="10.85546875" style="323" bestFit="1" customWidth="1"/>
    <col min="9" max="9" width="8.5703125" style="323" bestFit="1" customWidth="1"/>
    <col min="10" max="10" width="10.85546875" style="323" bestFit="1" customWidth="1"/>
    <col min="11" max="11" width="8.5703125" style="323" bestFit="1" customWidth="1"/>
    <col min="12" max="12" width="12.140625" style="323" bestFit="1" customWidth="1"/>
    <col min="13" max="13" width="8.5703125" style="323" bestFit="1" customWidth="1"/>
    <col min="14" max="14" width="12.140625" style="323" bestFit="1" customWidth="1"/>
    <col min="15" max="15" width="8.5703125" style="323" bestFit="1" customWidth="1"/>
    <col min="16" max="16" width="12.140625" style="323" bestFit="1" customWidth="1"/>
    <col min="17" max="17" width="8.5703125" style="323" bestFit="1" customWidth="1"/>
    <col min="18" max="18" width="14.42578125" style="323" bestFit="1" customWidth="1"/>
    <col min="19" max="19" width="8.5703125" style="323" bestFit="1" customWidth="1"/>
    <col min="20" max="20" width="10.85546875" style="323" bestFit="1" customWidth="1"/>
    <col min="21" max="21" width="8.5703125" style="323" bestFit="1" customWidth="1"/>
    <col min="22" max="22" width="12.140625" style="323" bestFit="1" customWidth="1"/>
    <col min="23" max="23" width="8.5703125" style="323" bestFit="1" customWidth="1"/>
    <col min="24" max="24" width="12.140625" style="323" bestFit="1" customWidth="1"/>
    <col min="25" max="25" width="8.5703125" style="323" bestFit="1" customWidth="1"/>
    <col min="26" max="26" width="12.140625" style="323" bestFit="1" customWidth="1"/>
    <col min="27" max="27" width="10.85546875" style="323" bestFit="1" customWidth="1"/>
    <col min="28" max="28" width="12.140625" style="323" bestFit="1" customWidth="1"/>
    <col min="29" max="29" width="10.85546875" style="323" bestFit="1" customWidth="1"/>
    <col min="30" max="30" width="14.42578125" style="323" bestFit="1" customWidth="1"/>
    <col min="31" max="35" width="10.85546875" style="323" bestFit="1" customWidth="1"/>
    <col min="36" max="36" width="12.140625" style="323" bestFit="1" customWidth="1"/>
    <col min="37" max="37" width="10.85546875" style="323" bestFit="1" customWidth="1"/>
    <col min="38" max="38" width="12.140625" style="323" bestFit="1" customWidth="1"/>
    <col min="39" max="39" width="10.85546875" style="323" bestFit="1" customWidth="1"/>
    <col min="40" max="40" width="12.140625" style="323" bestFit="1" customWidth="1"/>
    <col min="41" max="41" width="10.85546875" style="323" bestFit="1" customWidth="1"/>
    <col min="42" max="42" width="14.42578125" style="323" bestFit="1" customWidth="1"/>
    <col min="43" max="45" width="10.85546875" style="323" bestFit="1" customWidth="1"/>
    <col min="46" max="46" width="12.140625" style="323" bestFit="1" customWidth="1"/>
    <col min="47" max="47" width="10.85546875" style="323" bestFit="1" customWidth="1"/>
    <col min="48" max="48" width="12.140625" style="323" bestFit="1" customWidth="1"/>
    <col min="49" max="51" width="10.85546875" style="323" bestFit="1" customWidth="1"/>
    <col min="52" max="52" width="12.140625" style="323" bestFit="1" customWidth="1"/>
    <col min="53" max="53" width="10.85546875" style="323" bestFit="1" customWidth="1"/>
    <col min="54" max="54" width="14.42578125" style="323" bestFit="1" customWidth="1"/>
    <col min="55" max="55" width="10.85546875" style="323" bestFit="1" customWidth="1"/>
    <col min="56" max="56" width="12.140625" style="323" bestFit="1" customWidth="1"/>
    <col min="57" max="59" width="10.85546875" style="323" bestFit="1" customWidth="1"/>
    <col min="60" max="60" width="12.140625" style="323" bestFit="1" customWidth="1"/>
    <col min="61" max="61" width="10.85546875" style="323" bestFit="1" customWidth="1"/>
    <col min="62" max="62" width="12.140625" style="323" bestFit="1" customWidth="1"/>
    <col min="63" max="63" width="10.85546875" style="323" bestFit="1" customWidth="1"/>
    <col min="64" max="64" width="12.140625" style="323" bestFit="1" customWidth="1"/>
    <col min="65" max="65" width="10.85546875" style="323" bestFit="1" customWidth="1"/>
    <col min="66" max="66" width="14.42578125" style="323" bestFit="1" customWidth="1"/>
    <col min="67" max="233" width="6.85546875" style="323"/>
    <col min="234" max="234" width="6.85546875" style="323" customWidth="1"/>
    <col min="235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3" width="7.28515625" style="323" bestFit="1" customWidth="1"/>
    <col min="264" max="264" width="10.85546875" style="323" bestFit="1" customWidth="1"/>
    <col min="265" max="265" width="8.5703125" style="323" bestFit="1" customWidth="1"/>
    <col min="266" max="266" width="10.85546875" style="323" bestFit="1" customWidth="1"/>
    <col min="267" max="267" width="8.5703125" style="323" bestFit="1" customWidth="1"/>
    <col min="268" max="268" width="12.140625" style="323" bestFit="1" customWidth="1"/>
    <col min="269" max="269" width="8.5703125" style="323" bestFit="1" customWidth="1"/>
    <col min="270" max="270" width="12.140625" style="323" bestFit="1" customWidth="1"/>
    <col min="271" max="271" width="8.5703125" style="323" bestFit="1" customWidth="1"/>
    <col min="272" max="272" width="12.140625" style="323" bestFit="1" customWidth="1"/>
    <col min="273" max="273" width="8.5703125" style="323" bestFit="1" customWidth="1"/>
    <col min="274" max="274" width="14.42578125" style="323" bestFit="1" customWidth="1"/>
    <col min="275" max="275" width="8.5703125" style="323" bestFit="1" customWidth="1"/>
    <col min="276" max="276" width="10.85546875" style="323" bestFit="1" customWidth="1"/>
    <col min="277" max="277" width="8.5703125" style="323" bestFit="1" customWidth="1"/>
    <col min="278" max="278" width="12.140625" style="323" bestFit="1" customWidth="1"/>
    <col min="279" max="279" width="8.5703125" style="323" bestFit="1" customWidth="1"/>
    <col min="280" max="280" width="12.140625" style="323" bestFit="1" customWidth="1"/>
    <col min="281" max="281" width="8.5703125" style="323" bestFit="1" customWidth="1"/>
    <col min="282" max="282" width="12.140625" style="323" bestFit="1" customWidth="1"/>
    <col min="283" max="283" width="10.85546875" style="323" bestFit="1" customWidth="1"/>
    <col min="284" max="284" width="12.140625" style="323" bestFit="1" customWidth="1"/>
    <col min="285" max="285" width="10.85546875" style="323" bestFit="1" customWidth="1"/>
    <col min="286" max="286" width="14.42578125" style="323" bestFit="1" customWidth="1"/>
    <col min="287" max="291" width="10.85546875" style="323" bestFit="1" customWidth="1"/>
    <col min="292" max="292" width="12.140625" style="323" bestFit="1" customWidth="1"/>
    <col min="293" max="293" width="10.85546875" style="323" bestFit="1" customWidth="1"/>
    <col min="294" max="294" width="12.140625" style="323" bestFit="1" customWidth="1"/>
    <col min="295" max="295" width="10.85546875" style="323" bestFit="1" customWidth="1"/>
    <col min="296" max="296" width="12.140625" style="323" bestFit="1" customWidth="1"/>
    <col min="297" max="297" width="10.85546875" style="323" bestFit="1" customWidth="1"/>
    <col min="298" max="298" width="14.42578125" style="323" bestFit="1" customWidth="1"/>
    <col min="299" max="301" width="10.85546875" style="323" bestFit="1" customWidth="1"/>
    <col min="302" max="302" width="12.140625" style="323" bestFit="1" customWidth="1"/>
    <col min="303" max="303" width="10.85546875" style="323" bestFit="1" customWidth="1"/>
    <col min="304" max="304" width="12.140625" style="323" bestFit="1" customWidth="1"/>
    <col min="305" max="307" width="10.85546875" style="323" bestFit="1" customWidth="1"/>
    <col min="308" max="308" width="12.140625" style="323" bestFit="1" customWidth="1"/>
    <col min="309" max="309" width="10.85546875" style="323" bestFit="1" customWidth="1"/>
    <col min="310" max="310" width="14.42578125" style="323" bestFit="1" customWidth="1"/>
    <col min="311" max="311" width="10.85546875" style="323" bestFit="1" customWidth="1"/>
    <col min="312" max="312" width="12.140625" style="323" bestFit="1" customWidth="1"/>
    <col min="313" max="315" width="10.85546875" style="323" bestFit="1" customWidth="1"/>
    <col min="316" max="316" width="12.140625" style="323" bestFit="1" customWidth="1"/>
    <col min="317" max="317" width="10.85546875" style="323" bestFit="1" customWidth="1"/>
    <col min="318" max="318" width="12.140625" style="323" bestFit="1" customWidth="1"/>
    <col min="319" max="319" width="10.85546875" style="323" bestFit="1" customWidth="1"/>
    <col min="320" max="320" width="12.140625" style="323" bestFit="1" customWidth="1"/>
    <col min="321" max="321" width="10.85546875" style="323" bestFit="1" customWidth="1"/>
    <col min="322" max="322" width="14.42578125" style="323" bestFit="1" customWidth="1"/>
    <col min="323" max="489" width="6.85546875" style="323"/>
    <col min="490" max="490" width="6.85546875" style="323" customWidth="1"/>
    <col min="491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9" width="7.28515625" style="323" bestFit="1" customWidth="1"/>
    <col min="520" max="520" width="10.85546875" style="323" bestFit="1" customWidth="1"/>
    <col min="521" max="521" width="8.5703125" style="323" bestFit="1" customWidth="1"/>
    <col min="522" max="522" width="10.85546875" style="323" bestFit="1" customWidth="1"/>
    <col min="523" max="523" width="8.5703125" style="323" bestFit="1" customWidth="1"/>
    <col min="524" max="524" width="12.140625" style="323" bestFit="1" customWidth="1"/>
    <col min="525" max="525" width="8.5703125" style="323" bestFit="1" customWidth="1"/>
    <col min="526" max="526" width="12.140625" style="323" bestFit="1" customWidth="1"/>
    <col min="527" max="527" width="8.5703125" style="323" bestFit="1" customWidth="1"/>
    <col min="528" max="528" width="12.140625" style="323" bestFit="1" customWidth="1"/>
    <col min="529" max="529" width="8.5703125" style="323" bestFit="1" customWidth="1"/>
    <col min="530" max="530" width="14.42578125" style="323" bestFit="1" customWidth="1"/>
    <col min="531" max="531" width="8.5703125" style="323" bestFit="1" customWidth="1"/>
    <col min="532" max="532" width="10.85546875" style="323" bestFit="1" customWidth="1"/>
    <col min="533" max="533" width="8.5703125" style="323" bestFit="1" customWidth="1"/>
    <col min="534" max="534" width="12.140625" style="323" bestFit="1" customWidth="1"/>
    <col min="535" max="535" width="8.5703125" style="323" bestFit="1" customWidth="1"/>
    <col min="536" max="536" width="12.140625" style="323" bestFit="1" customWidth="1"/>
    <col min="537" max="537" width="8.5703125" style="323" bestFit="1" customWidth="1"/>
    <col min="538" max="538" width="12.140625" style="323" bestFit="1" customWidth="1"/>
    <col min="539" max="539" width="10.85546875" style="323" bestFit="1" customWidth="1"/>
    <col min="540" max="540" width="12.140625" style="323" bestFit="1" customWidth="1"/>
    <col min="541" max="541" width="10.85546875" style="323" bestFit="1" customWidth="1"/>
    <col min="542" max="542" width="14.42578125" style="323" bestFit="1" customWidth="1"/>
    <col min="543" max="547" width="10.85546875" style="323" bestFit="1" customWidth="1"/>
    <col min="548" max="548" width="12.140625" style="323" bestFit="1" customWidth="1"/>
    <col min="549" max="549" width="10.85546875" style="323" bestFit="1" customWidth="1"/>
    <col min="550" max="550" width="12.140625" style="323" bestFit="1" customWidth="1"/>
    <col min="551" max="551" width="10.85546875" style="323" bestFit="1" customWidth="1"/>
    <col min="552" max="552" width="12.140625" style="323" bestFit="1" customWidth="1"/>
    <col min="553" max="553" width="10.85546875" style="323" bestFit="1" customWidth="1"/>
    <col min="554" max="554" width="14.42578125" style="323" bestFit="1" customWidth="1"/>
    <col min="555" max="557" width="10.85546875" style="323" bestFit="1" customWidth="1"/>
    <col min="558" max="558" width="12.140625" style="323" bestFit="1" customWidth="1"/>
    <col min="559" max="559" width="10.85546875" style="323" bestFit="1" customWidth="1"/>
    <col min="560" max="560" width="12.140625" style="323" bestFit="1" customWidth="1"/>
    <col min="561" max="563" width="10.85546875" style="323" bestFit="1" customWidth="1"/>
    <col min="564" max="564" width="12.140625" style="323" bestFit="1" customWidth="1"/>
    <col min="565" max="565" width="10.85546875" style="323" bestFit="1" customWidth="1"/>
    <col min="566" max="566" width="14.42578125" style="323" bestFit="1" customWidth="1"/>
    <col min="567" max="567" width="10.85546875" style="323" bestFit="1" customWidth="1"/>
    <col min="568" max="568" width="12.140625" style="323" bestFit="1" customWidth="1"/>
    <col min="569" max="571" width="10.85546875" style="323" bestFit="1" customWidth="1"/>
    <col min="572" max="572" width="12.140625" style="323" bestFit="1" customWidth="1"/>
    <col min="573" max="573" width="10.85546875" style="323" bestFit="1" customWidth="1"/>
    <col min="574" max="574" width="12.140625" style="323" bestFit="1" customWidth="1"/>
    <col min="575" max="575" width="10.85546875" style="323" bestFit="1" customWidth="1"/>
    <col min="576" max="576" width="12.140625" style="323" bestFit="1" customWidth="1"/>
    <col min="577" max="577" width="10.85546875" style="323" bestFit="1" customWidth="1"/>
    <col min="578" max="578" width="14.42578125" style="323" bestFit="1" customWidth="1"/>
    <col min="579" max="745" width="6.85546875" style="323"/>
    <col min="746" max="746" width="6.85546875" style="323" customWidth="1"/>
    <col min="747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5" width="7.28515625" style="323" bestFit="1" customWidth="1"/>
    <col min="776" max="776" width="10.85546875" style="323" bestFit="1" customWidth="1"/>
    <col min="777" max="777" width="8.5703125" style="323" bestFit="1" customWidth="1"/>
    <col min="778" max="778" width="10.85546875" style="323" bestFit="1" customWidth="1"/>
    <col min="779" max="779" width="8.5703125" style="323" bestFit="1" customWidth="1"/>
    <col min="780" max="780" width="12.140625" style="323" bestFit="1" customWidth="1"/>
    <col min="781" max="781" width="8.5703125" style="323" bestFit="1" customWidth="1"/>
    <col min="782" max="782" width="12.140625" style="323" bestFit="1" customWidth="1"/>
    <col min="783" max="783" width="8.5703125" style="323" bestFit="1" customWidth="1"/>
    <col min="784" max="784" width="12.140625" style="323" bestFit="1" customWidth="1"/>
    <col min="785" max="785" width="8.5703125" style="323" bestFit="1" customWidth="1"/>
    <col min="786" max="786" width="14.42578125" style="323" bestFit="1" customWidth="1"/>
    <col min="787" max="787" width="8.5703125" style="323" bestFit="1" customWidth="1"/>
    <col min="788" max="788" width="10.85546875" style="323" bestFit="1" customWidth="1"/>
    <col min="789" max="789" width="8.5703125" style="323" bestFit="1" customWidth="1"/>
    <col min="790" max="790" width="12.140625" style="323" bestFit="1" customWidth="1"/>
    <col min="791" max="791" width="8.5703125" style="323" bestFit="1" customWidth="1"/>
    <col min="792" max="792" width="12.140625" style="323" bestFit="1" customWidth="1"/>
    <col min="793" max="793" width="8.5703125" style="323" bestFit="1" customWidth="1"/>
    <col min="794" max="794" width="12.140625" style="323" bestFit="1" customWidth="1"/>
    <col min="795" max="795" width="10.85546875" style="323" bestFit="1" customWidth="1"/>
    <col min="796" max="796" width="12.140625" style="323" bestFit="1" customWidth="1"/>
    <col min="797" max="797" width="10.85546875" style="323" bestFit="1" customWidth="1"/>
    <col min="798" max="798" width="14.42578125" style="323" bestFit="1" customWidth="1"/>
    <col min="799" max="803" width="10.85546875" style="323" bestFit="1" customWidth="1"/>
    <col min="804" max="804" width="12.140625" style="323" bestFit="1" customWidth="1"/>
    <col min="805" max="805" width="10.85546875" style="323" bestFit="1" customWidth="1"/>
    <col min="806" max="806" width="12.140625" style="323" bestFit="1" customWidth="1"/>
    <col min="807" max="807" width="10.85546875" style="323" bestFit="1" customWidth="1"/>
    <col min="808" max="808" width="12.140625" style="323" bestFit="1" customWidth="1"/>
    <col min="809" max="809" width="10.85546875" style="323" bestFit="1" customWidth="1"/>
    <col min="810" max="810" width="14.42578125" style="323" bestFit="1" customWidth="1"/>
    <col min="811" max="813" width="10.85546875" style="323" bestFit="1" customWidth="1"/>
    <col min="814" max="814" width="12.140625" style="323" bestFit="1" customWidth="1"/>
    <col min="815" max="815" width="10.85546875" style="323" bestFit="1" customWidth="1"/>
    <col min="816" max="816" width="12.140625" style="323" bestFit="1" customWidth="1"/>
    <col min="817" max="819" width="10.85546875" style="323" bestFit="1" customWidth="1"/>
    <col min="820" max="820" width="12.140625" style="323" bestFit="1" customWidth="1"/>
    <col min="821" max="821" width="10.85546875" style="323" bestFit="1" customWidth="1"/>
    <col min="822" max="822" width="14.42578125" style="323" bestFit="1" customWidth="1"/>
    <col min="823" max="823" width="10.85546875" style="323" bestFit="1" customWidth="1"/>
    <col min="824" max="824" width="12.140625" style="323" bestFit="1" customWidth="1"/>
    <col min="825" max="827" width="10.85546875" style="323" bestFit="1" customWidth="1"/>
    <col min="828" max="828" width="12.140625" style="323" bestFit="1" customWidth="1"/>
    <col min="829" max="829" width="10.85546875" style="323" bestFit="1" customWidth="1"/>
    <col min="830" max="830" width="12.140625" style="323" bestFit="1" customWidth="1"/>
    <col min="831" max="831" width="10.85546875" style="323" bestFit="1" customWidth="1"/>
    <col min="832" max="832" width="12.140625" style="323" bestFit="1" customWidth="1"/>
    <col min="833" max="833" width="10.85546875" style="323" bestFit="1" customWidth="1"/>
    <col min="834" max="834" width="14.42578125" style="323" bestFit="1" customWidth="1"/>
    <col min="835" max="1001" width="6.85546875" style="323"/>
    <col min="1002" max="1002" width="6.85546875" style="323" customWidth="1"/>
    <col min="1003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1" width="7.28515625" style="323" bestFit="1" customWidth="1"/>
    <col min="1032" max="1032" width="10.85546875" style="323" bestFit="1" customWidth="1"/>
    <col min="1033" max="1033" width="8.5703125" style="323" bestFit="1" customWidth="1"/>
    <col min="1034" max="1034" width="10.85546875" style="323" bestFit="1" customWidth="1"/>
    <col min="1035" max="1035" width="8.5703125" style="323" bestFit="1" customWidth="1"/>
    <col min="1036" max="1036" width="12.140625" style="323" bestFit="1" customWidth="1"/>
    <col min="1037" max="1037" width="8.5703125" style="323" bestFit="1" customWidth="1"/>
    <col min="1038" max="1038" width="12.140625" style="323" bestFit="1" customWidth="1"/>
    <col min="1039" max="1039" width="8.5703125" style="323" bestFit="1" customWidth="1"/>
    <col min="1040" max="1040" width="12.140625" style="323" bestFit="1" customWidth="1"/>
    <col min="1041" max="1041" width="8.5703125" style="323" bestFit="1" customWidth="1"/>
    <col min="1042" max="1042" width="14.42578125" style="323" bestFit="1" customWidth="1"/>
    <col min="1043" max="1043" width="8.5703125" style="323" bestFit="1" customWidth="1"/>
    <col min="1044" max="1044" width="10.85546875" style="323" bestFit="1" customWidth="1"/>
    <col min="1045" max="1045" width="8.5703125" style="323" bestFit="1" customWidth="1"/>
    <col min="1046" max="1046" width="12.140625" style="323" bestFit="1" customWidth="1"/>
    <col min="1047" max="1047" width="8.5703125" style="323" bestFit="1" customWidth="1"/>
    <col min="1048" max="1048" width="12.140625" style="323" bestFit="1" customWidth="1"/>
    <col min="1049" max="1049" width="8.5703125" style="323" bestFit="1" customWidth="1"/>
    <col min="1050" max="1050" width="12.140625" style="323" bestFit="1" customWidth="1"/>
    <col min="1051" max="1051" width="10.85546875" style="323" bestFit="1" customWidth="1"/>
    <col min="1052" max="1052" width="12.140625" style="323" bestFit="1" customWidth="1"/>
    <col min="1053" max="1053" width="10.85546875" style="323" bestFit="1" customWidth="1"/>
    <col min="1054" max="1054" width="14.42578125" style="323" bestFit="1" customWidth="1"/>
    <col min="1055" max="1059" width="10.85546875" style="323" bestFit="1" customWidth="1"/>
    <col min="1060" max="1060" width="12.140625" style="323" bestFit="1" customWidth="1"/>
    <col min="1061" max="1061" width="10.85546875" style="323" bestFit="1" customWidth="1"/>
    <col min="1062" max="1062" width="12.140625" style="323" bestFit="1" customWidth="1"/>
    <col min="1063" max="1063" width="10.85546875" style="323" bestFit="1" customWidth="1"/>
    <col min="1064" max="1064" width="12.140625" style="323" bestFit="1" customWidth="1"/>
    <col min="1065" max="1065" width="10.85546875" style="323" bestFit="1" customWidth="1"/>
    <col min="1066" max="1066" width="14.42578125" style="323" bestFit="1" customWidth="1"/>
    <col min="1067" max="1069" width="10.85546875" style="323" bestFit="1" customWidth="1"/>
    <col min="1070" max="1070" width="12.140625" style="323" bestFit="1" customWidth="1"/>
    <col min="1071" max="1071" width="10.85546875" style="323" bestFit="1" customWidth="1"/>
    <col min="1072" max="1072" width="12.140625" style="323" bestFit="1" customWidth="1"/>
    <col min="1073" max="1075" width="10.85546875" style="323" bestFit="1" customWidth="1"/>
    <col min="1076" max="1076" width="12.140625" style="323" bestFit="1" customWidth="1"/>
    <col min="1077" max="1077" width="10.85546875" style="323" bestFit="1" customWidth="1"/>
    <col min="1078" max="1078" width="14.42578125" style="323" bestFit="1" customWidth="1"/>
    <col min="1079" max="1079" width="10.85546875" style="323" bestFit="1" customWidth="1"/>
    <col min="1080" max="1080" width="12.140625" style="323" bestFit="1" customWidth="1"/>
    <col min="1081" max="1083" width="10.85546875" style="323" bestFit="1" customWidth="1"/>
    <col min="1084" max="1084" width="12.140625" style="323" bestFit="1" customWidth="1"/>
    <col min="1085" max="1085" width="10.85546875" style="323" bestFit="1" customWidth="1"/>
    <col min="1086" max="1086" width="12.140625" style="323" bestFit="1" customWidth="1"/>
    <col min="1087" max="1087" width="10.85546875" style="323" bestFit="1" customWidth="1"/>
    <col min="1088" max="1088" width="12.140625" style="323" bestFit="1" customWidth="1"/>
    <col min="1089" max="1089" width="10.85546875" style="323" bestFit="1" customWidth="1"/>
    <col min="1090" max="1090" width="14.42578125" style="323" bestFit="1" customWidth="1"/>
    <col min="1091" max="1257" width="6.85546875" style="323"/>
    <col min="1258" max="1258" width="6.85546875" style="323" customWidth="1"/>
    <col min="1259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7" width="7.28515625" style="323" bestFit="1" customWidth="1"/>
    <col min="1288" max="1288" width="10.85546875" style="323" bestFit="1" customWidth="1"/>
    <col min="1289" max="1289" width="8.5703125" style="323" bestFit="1" customWidth="1"/>
    <col min="1290" max="1290" width="10.85546875" style="323" bestFit="1" customWidth="1"/>
    <col min="1291" max="1291" width="8.5703125" style="323" bestFit="1" customWidth="1"/>
    <col min="1292" max="1292" width="12.140625" style="323" bestFit="1" customWidth="1"/>
    <col min="1293" max="1293" width="8.5703125" style="323" bestFit="1" customWidth="1"/>
    <col min="1294" max="1294" width="12.140625" style="323" bestFit="1" customWidth="1"/>
    <col min="1295" max="1295" width="8.5703125" style="323" bestFit="1" customWidth="1"/>
    <col min="1296" max="1296" width="12.140625" style="323" bestFit="1" customWidth="1"/>
    <col min="1297" max="1297" width="8.5703125" style="323" bestFit="1" customWidth="1"/>
    <col min="1298" max="1298" width="14.42578125" style="323" bestFit="1" customWidth="1"/>
    <col min="1299" max="1299" width="8.5703125" style="323" bestFit="1" customWidth="1"/>
    <col min="1300" max="1300" width="10.85546875" style="323" bestFit="1" customWidth="1"/>
    <col min="1301" max="1301" width="8.5703125" style="323" bestFit="1" customWidth="1"/>
    <col min="1302" max="1302" width="12.140625" style="323" bestFit="1" customWidth="1"/>
    <col min="1303" max="1303" width="8.5703125" style="323" bestFit="1" customWidth="1"/>
    <col min="1304" max="1304" width="12.140625" style="323" bestFit="1" customWidth="1"/>
    <col min="1305" max="1305" width="8.5703125" style="323" bestFit="1" customWidth="1"/>
    <col min="1306" max="1306" width="12.140625" style="323" bestFit="1" customWidth="1"/>
    <col min="1307" max="1307" width="10.85546875" style="323" bestFit="1" customWidth="1"/>
    <col min="1308" max="1308" width="12.140625" style="323" bestFit="1" customWidth="1"/>
    <col min="1309" max="1309" width="10.85546875" style="323" bestFit="1" customWidth="1"/>
    <col min="1310" max="1310" width="14.42578125" style="323" bestFit="1" customWidth="1"/>
    <col min="1311" max="1315" width="10.85546875" style="323" bestFit="1" customWidth="1"/>
    <col min="1316" max="1316" width="12.140625" style="323" bestFit="1" customWidth="1"/>
    <col min="1317" max="1317" width="10.85546875" style="323" bestFit="1" customWidth="1"/>
    <col min="1318" max="1318" width="12.140625" style="323" bestFit="1" customWidth="1"/>
    <col min="1319" max="1319" width="10.85546875" style="323" bestFit="1" customWidth="1"/>
    <col min="1320" max="1320" width="12.140625" style="323" bestFit="1" customWidth="1"/>
    <col min="1321" max="1321" width="10.85546875" style="323" bestFit="1" customWidth="1"/>
    <col min="1322" max="1322" width="14.42578125" style="323" bestFit="1" customWidth="1"/>
    <col min="1323" max="1325" width="10.85546875" style="323" bestFit="1" customWidth="1"/>
    <col min="1326" max="1326" width="12.140625" style="323" bestFit="1" customWidth="1"/>
    <col min="1327" max="1327" width="10.85546875" style="323" bestFit="1" customWidth="1"/>
    <col min="1328" max="1328" width="12.140625" style="323" bestFit="1" customWidth="1"/>
    <col min="1329" max="1331" width="10.85546875" style="323" bestFit="1" customWidth="1"/>
    <col min="1332" max="1332" width="12.140625" style="323" bestFit="1" customWidth="1"/>
    <col min="1333" max="1333" width="10.85546875" style="323" bestFit="1" customWidth="1"/>
    <col min="1334" max="1334" width="14.42578125" style="323" bestFit="1" customWidth="1"/>
    <col min="1335" max="1335" width="10.85546875" style="323" bestFit="1" customWidth="1"/>
    <col min="1336" max="1336" width="12.140625" style="323" bestFit="1" customWidth="1"/>
    <col min="1337" max="1339" width="10.85546875" style="323" bestFit="1" customWidth="1"/>
    <col min="1340" max="1340" width="12.140625" style="323" bestFit="1" customWidth="1"/>
    <col min="1341" max="1341" width="10.85546875" style="323" bestFit="1" customWidth="1"/>
    <col min="1342" max="1342" width="12.140625" style="323" bestFit="1" customWidth="1"/>
    <col min="1343" max="1343" width="10.85546875" style="323" bestFit="1" customWidth="1"/>
    <col min="1344" max="1344" width="12.140625" style="323" bestFit="1" customWidth="1"/>
    <col min="1345" max="1345" width="10.85546875" style="323" bestFit="1" customWidth="1"/>
    <col min="1346" max="1346" width="14.42578125" style="323" bestFit="1" customWidth="1"/>
    <col min="1347" max="1513" width="6.85546875" style="323"/>
    <col min="1514" max="1514" width="6.85546875" style="323" customWidth="1"/>
    <col min="1515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3" width="7.28515625" style="323" bestFit="1" customWidth="1"/>
    <col min="1544" max="1544" width="10.85546875" style="323" bestFit="1" customWidth="1"/>
    <col min="1545" max="1545" width="8.5703125" style="323" bestFit="1" customWidth="1"/>
    <col min="1546" max="1546" width="10.85546875" style="323" bestFit="1" customWidth="1"/>
    <col min="1547" max="1547" width="8.5703125" style="323" bestFit="1" customWidth="1"/>
    <col min="1548" max="1548" width="12.140625" style="323" bestFit="1" customWidth="1"/>
    <col min="1549" max="1549" width="8.5703125" style="323" bestFit="1" customWidth="1"/>
    <col min="1550" max="1550" width="12.140625" style="323" bestFit="1" customWidth="1"/>
    <col min="1551" max="1551" width="8.5703125" style="323" bestFit="1" customWidth="1"/>
    <col min="1552" max="1552" width="12.140625" style="323" bestFit="1" customWidth="1"/>
    <col min="1553" max="1553" width="8.5703125" style="323" bestFit="1" customWidth="1"/>
    <col min="1554" max="1554" width="14.42578125" style="323" bestFit="1" customWidth="1"/>
    <col min="1555" max="1555" width="8.5703125" style="323" bestFit="1" customWidth="1"/>
    <col min="1556" max="1556" width="10.85546875" style="323" bestFit="1" customWidth="1"/>
    <col min="1557" max="1557" width="8.5703125" style="323" bestFit="1" customWidth="1"/>
    <col min="1558" max="1558" width="12.140625" style="323" bestFit="1" customWidth="1"/>
    <col min="1559" max="1559" width="8.5703125" style="323" bestFit="1" customWidth="1"/>
    <col min="1560" max="1560" width="12.140625" style="323" bestFit="1" customWidth="1"/>
    <col min="1561" max="1561" width="8.5703125" style="323" bestFit="1" customWidth="1"/>
    <col min="1562" max="1562" width="12.140625" style="323" bestFit="1" customWidth="1"/>
    <col min="1563" max="1563" width="10.85546875" style="323" bestFit="1" customWidth="1"/>
    <col min="1564" max="1564" width="12.140625" style="323" bestFit="1" customWidth="1"/>
    <col min="1565" max="1565" width="10.85546875" style="323" bestFit="1" customWidth="1"/>
    <col min="1566" max="1566" width="14.42578125" style="323" bestFit="1" customWidth="1"/>
    <col min="1567" max="1571" width="10.85546875" style="323" bestFit="1" customWidth="1"/>
    <col min="1572" max="1572" width="12.140625" style="323" bestFit="1" customWidth="1"/>
    <col min="1573" max="1573" width="10.85546875" style="323" bestFit="1" customWidth="1"/>
    <col min="1574" max="1574" width="12.140625" style="323" bestFit="1" customWidth="1"/>
    <col min="1575" max="1575" width="10.85546875" style="323" bestFit="1" customWidth="1"/>
    <col min="1576" max="1576" width="12.140625" style="323" bestFit="1" customWidth="1"/>
    <col min="1577" max="1577" width="10.85546875" style="323" bestFit="1" customWidth="1"/>
    <col min="1578" max="1578" width="14.42578125" style="323" bestFit="1" customWidth="1"/>
    <col min="1579" max="1581" width="10.85546875" style="323" bestFit="1" customWidth="1"/>
    <col min="1582" max="1582" width="12.140625" style="323" bestFit="1" customWidth="1"/>
    <col min="1583" max="1583" width="10.85546875" style="323" bestFit="1" customWidth="1"/>
    <col min="1584" max="1584" width="12.140625" style="323" bestFit="1" customWidth="1"/>
    <col min="1585" max="1587" width="10.85546875" style="323" bestFit="1" customWidth="1"/>
    <col min="1588" max="1588" width="12.140625" style="323" bestFit="1" customWidth="1"/>
    <col min="1589" max="1589" width="10.85546875" style="323" bestFit="1" customWidth="1"/>
    <col min="1590" max="1590" width="14.42578125" style="323" bestFit="1" customWidth="1"/>
    <col min="1591" max="1591" width="10.85546875" style="323" bestFit="1" customWidth="1"/>
    <col min="1592" max="1592" width="12.140625" style="323" bestFit="1" customWidth="1"/>
    <col min="1593" max="1595" width="10.85546875" style="323" bestFit="1" customWidth="1"/>
    <col min="1596" max="1596" width="12.140625" style="323" bestFit="1" customWidth="1"/>
    <col min="1597" max="1597" width="10.85546875" style="323" bestFit="1" customWidth="1"/>
    <col min="1598" max="1598" width="12.140625" style="323" bestFit="1" customWidth="1"/>
    <col min="1599" max="1599" width="10.85546875" style="323" bestFit="1" customWidth="1"/>
    <col min="1600" max="1600" width="12.140625" style="323" bestFit="1" customWidth="1"/>
    <col min="1601" max="1601" width="10.85546875" style="323" bestFit="1" customWidth="1"/>
    <col min="1602" max="1602" width="14.42578125" style="323" bestFit="1" customWidth="1"/>
    <col min="1603" max="1769" width="6.85546875" style="323"/>
    <col min="1770" max="1770" width="6.85546875" style="323" customWidth="1"/>
    <col min="1771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9" width="7.28515625" style="323" bestFit="1" customWidth="1"/>
    <col min="1800" max="1800" width="10.85546875" style="323" bestFit="1" customWidth="1"/>
    <col min="1801" max="1801" width="8.5703125" style="323" bestFit="1" customWidth="1"/>
    <col min="1802" max="1802" width="10.85546875" style="323" bestFit="1" customWidth="1"/>
    <col min="1803" max="1803" width="8.5703125" style="323" bestFit="1" customWidth="1"/>
    <col min="1804" max="1804" width="12.140625" style="323" bestFit="1" customWidth="1"/>
    <col min="1805" max="1805" width="8.5703125" style="323" bestFit="1" customWidth="1"/>
    <col min="1806" max="1806" width="12.140625" style="323" bestFit="1" customWidth="1"/>
    <col min="1807" max="1807" width="8.5703125" style="323" bestFit="1" customWidth="1"/>
    <col min="1808" max="1808" width="12.140625" style="323" bestFit="1" customWidth="1"/>
    <col min="1809" max="1809" width="8.5703125" style="323" bestFit="1" customWidth="1"/>
    <col min="1810" max="1810" width="14.42578125" style="323" bestFit="1" customWidth="1"/>
    <col min="1811" max="1811" width="8.5703125" style="323" bestFit="1" customWidth="1"/>
    <col min="1812" max="1812" width="10.85546875" style="323" bestFit="1" customWidth="1"/>
    <col min="1813" max="1813" width="8.5703125" style="323" bestFit="1" customWidth="1"/>
    <col min="1814" max="1814" width="12.140625" style="323" bestFit="1" customWidth="1"/>
    <col min="1815" max="1815" width="8.5703125" style="323" bestFit="1" customWidth="1"/>
    <col min="1816" max="1816" width="12.140625" style="323" bestFit="1" customWidth="1"/>
    <col min="1817" max="1817" width="8.5703125" style="323" bestFit="1" customWidth="1"/>
    <col min="1818" max="1818" width="12.140625" style="323" bestFit="1" customWidth="1"/>
    <col min="1819" max="1819" width="10.85546875" style="323" bestFit="1" customWidth="1"/>
    <col min="1820" max="1820" width="12.140625" style="323" bestFit="1" customWidth="1"/>
    <col min="1821" max="1821" width="10.85546875" style="323" bestFit="1" customWidth="1"/>
    <col min="1822" max="1822" width="14.42578125" style="323" bestFit="1" customWidth="1"/>
    <col min="1823" max="1827" width="10.85546875" style="323" bestFit="1" customWidth="1"/>
    <col min="1828" max="1828" width="12.140625" style="323" bestFit="1" customWidth="1"/>
    <col min="1829" max="1829" width="10.85546875" style="323" bestFit="1" customWidth="1"/>
    <col min="1830" max="1830" width="12.140625" style="323" bestFit="1" customWidth="1"/>
    <col min="1831" max="1831" width="10.85546875" style="323" bestFit="1" customWidth="1"/>
    <col min="1832" max="1832" width="12.140625" style="323" bestFit="1" customWidth="1"/>
    <col min="1833" max="1833" width="10.85546875" style="323" bestFit="1" customWidth="1"/>
    <col min="1834" max="1834" width="14.42578125" style="323" bestFit="1" customWidth="1"/>
    <col min="1835" max="1837" width="10.85546875" style="323" bestFit="1" customWidth="1"/>
    <col min="1838" max="1838" width="12.140625" style="323" bestFit="1" customWidth="1"/>
    <col min="1839" max="1839" width="10.85546875" style="323" bestFit="1" customWidth="1"/>
    <col min="1840" max="1840" width="12.140625" style="323" bestFit="1" customWidth="1"/>
    <col min="1841" max="1843" width="10.85546875" style="323" bestFit="1" customWidth="1"/>
    <col min="1844" max="1844" width="12.140625" style="323" bestFit="1" customWidth="1"/>
    <col min="1845" max="1845" width="10.85546875" style="323" bestFit="1" customWidth="1"/>
    <col min="1846" max="1846" width="14.42578125" style="323" bestFit="1" customWidth="1"/>
    <col min="1847" max="1847" width="10.85546875" style="323" bestFit="1" customWidth="1"/>
    <col min="1848" max="1848" width="12.140625" style="323" bestFit="1" customWidth="1"/>
    <col min="1849" max="1851" width="10.85546875" style="323" bestFit="1" customWidth="1"/>
    <col min="1852" max="1852" width="12.140625" style="323" bestFit="1" customWidth="1"/>
    <col min="1853" max="1853" width="10.85546875" style="323" bestFit="1" customWidth="1"/>
    <col min="1854" max="1854" width="12.140625" style="323" bestFit="1" customWidth="1"/>
    <col min="1855" max="1855" width="10.85546875" style="323" bestFit="1" customWidth="1"/>
    <col min="1856" max="1856" width="12.140625" style="323" bestFit="1" customWidth="1"/>
    <col min="1857" max="1857" width="10.85546875" style="323" bestFit="1" customWidth="1"/>
    <col min="1858" max="1858" width="14.42578125" style="323" bestFit="1" customWidth="1"/>
    <col min="1859" max="2025" width="6.85546875" style="323"/>
    <col min="2026" max="2026" width="6.85546875" style="323" customWidth="1"/>
    <col min="2027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5" width="7.28515625" style="323" bestFit="1" customWidth="1"/>
    <col min="2056" max="2056" width="10.85546875" style="323" bestFit="1" customWidth="1"/>
    <col min="2057" max="2057" width="8.5703125" style="323" bestFit="1" customWidth="1"/>
    <col min="2058" max="2058" width="10.85546875" style="323" bestFit="1" customWidth="1"/>
    <col min="2059" max="2059" width="8.5703125" style="323" bestFit="1" customWidth="1"/>
    <col min="2060" max="2060" width="12.140625" style="323" bestFit="1" customWidth="1"/>
    <col min="2061" max="2061" width="8.5703125" style="323" bestFit="1" customWidth="1"/>
    <col min="2062" max="2062" width="12.140625" style="323" bestFit="1" customWidth="1"/>
    <col min="2063" max="2063" width="8.5703125" style="323" bestFit="1" customWidth="1"/>
    <col min="2064" max="2064" width="12.140625" style="323" bestFit="1" customWidth="1"/>
    <col min="2065" max="2065" width="8.5703125" style="323" bestFit="1" customWidth="1"/>
    <col min="2066" max="2066" width="14.42578125" style="323" bestFit="1" customWidth="1"/>
    <col min="2067" max="2067" width="8.5703125" style="323" bestFit="1" customWidth="1"/>
    <col min="2068" max="2068" width="10.85546875" style="323" bestFit="1" customWidth="1"/>
    <col min="2069" max="2069" width="8.5703125" style="323" bestFit="1" customWidth="1"/>
    <col min="2070" max="2070" width="12.140625" style="323" bestFit="1" customWidth="1"/>
    <col min="2071" max="2071" width="8.5703125" style="323" bestFit="1" customWidth="1"/>
    <col min="2072" max="2072" width="12.140625" style="323" bestFit="1" customWidth="1"/>
    <col min="2073" max="2073" width="8.5703125" style="323" bestFit="1" customWidth="1"/>
    <col min="2074" max="2074" width="12.140625" style="323" bestFit="1" customWidth="1"/>
    <col min="2075" max="2075" width="10.85546875" style="323" bestFit="1" customWidth="1"/>
    <col min="2076" max="2076" width="12.140625" style="323" bestFit="1" customWidth="1"/>
    <col min="2077" max="2077" width="10.85546875" style="323" bestFit="1" customWidth="1"/>
    <col min="2078" max="2078" width="14.42578125" style="323" bestFit="1" customWidth="1"/>
    <col min="2079" max="2083" width="10.85546875" style="323" bestFit="1" customWidth="1"/>
    <col min="2084" max="2084" width="12.140625" style="323" bestFit="1" customWidth="1"/>
    <col min="2085" max="2085" width="10.85546875" style="323" bestFit="1" customWidth="1"/>
    <col min="2086" max="2086" width="12.140625" style="323" bestFit="1" customWidth="1"/>
    <col min="2087" max="2087" width="10.85546875" style="323" bestFit="1" customWidth="1"/>
    <col min="2088" max="2088" width="12.140625" style="323" bestFit="1" customWidth="1"/>
    <col min="2089" max="2089" width="10.85546875" style="323" bestFit="1" customWidth="1"/>
    <col min="2090" max="2090" width="14.42578125" style="323" bestFit="1" customWidth="1"/>
    <col min="2091" max="2093" width="10.85546875" style="323" bestFit="1" customWidth="1"/>
    <col min="2094" max="2094" width="12.140625" style="323" bestFit="1" customWidth="1"/>
    <col min="2095" max="2095" width="10.85546875" style="323" bestFit="1" customWidth="1"/>
    <col min="2096" max="2096" width="12.140625" style="323" bestFit="1" customWidth="1"/>
    <col min="2097" max="2099" width="10.85546875" style="323" bestFit="1" customWidth="1"/>
    <col min="2100" max="2100" width="12.140625" style="323" bestFit="1" customWidth="1"/>
    <col min="2101" max="2101" width="10.85546875" style="323" bestFit="1" customWidth="1"/>
    <col min="2102" max="2102" width="14.42578125" style="323" bestFit="1" customWidth="1"/>
    <col min="2103" max="2103" width="10.85546875" style="323" bestFit="1" customWidth="1"/>
    <col min="2104" max="2104" width="12.140625" style="323" bestFit="1" customWidth="1"/>
    <col min="2105" max="2107" width="10.85546875" style="323" bestFit="1" customWidth="1"/>
    <col min="2108" max="2108" width="12.140625" style="323" bestFit="1" customWidth="1"/>
    <col min="2109" max="2109" width="10.85546875" style="323" bestFit="1" customWidth="1"/>
    <col min="2110" max="2110" width="12.140625" style="323" bestFit="1" customWidth="1"/>
    <col min="2111" max="2111" width="10.85546875" style="323" bestFit="1" customWidth="1"/>
    <col min="2112" max="2112" width="12.140625" style="323" bestFit="1" customWidth="1"/>
    <col min="2113" max="2113" width="10.85546875" style="323" bestFit="1" customWidth="1"/>
    <col min="2114" max="2114" width="14.42578125" style="323" bestFit="1" customWidth="1"/>
    <col min="2115" max="2281" width="6.85546875" style="323"/>
    <col min="2282" max="2282" width="6.85546875" style="323" customWidth="1"/>
    <col min="2283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1" width="7.28515625" style="323" bestFit="1" customWidth="1"/>
    <col min="2312" max="2312" width="10.85546875" style="323" bestFit="1" customWidth="1"/>
    <col min="2313" max="2313" width="8.5703125" style="323" bestFit="1" customWidth="1"/>
    <col min="2314" max="2314" width="10.85546875" style="323" bestFit="1" customWidth="1"/>
    <col min="2315" max="2315" width="8.5703125" style="323" bestFit="1" customWidth="1"/>
    <col min="2316" max="2316" width="12.140625" style="323" bestFit="1" customWidth="1"/>
    <col min="2317" max="2317" width="8.5703125" style="323" bestFit="1" customWidth="1"/>
    <col min="2318" max="2318" width="12.140625" style="323" bestFit="1" customWidth="1"/>
    <col min="2319" max="2319" width="8.5703125" style="323" bestFit="1" customWidth="1"/>
    <col min="2320" max="2320" width="12.140625" style="323" bestFit="1" customWidth="1"/>
    <col min="2321" max="2321" width="8.5703125" style="323" bestFit="1" customWidth="1"/>
    <col min="2322" max="2322" width="14.42578125" style="323" bestFit="1" customWidth="1"/>
    <col min="2323" max="2323" width="8.5703125" style="323" bestFit="1" customWidth="1"/>
    <col min="2324" max="2324" width="10.85546875" style="323" bestFit="1" customWidth="1"/>
    <col min="2325" max="2325" width="8.5703125" style="323" bestFit="1" customWidth="1"/>
    <col min="2326" max="2326" width="12.140625" style="323" bestFit="1" customWidth="1"/>
    <col min="2327" max="2327" width="8.5703125" style="323" bestFit="1" customWidth="1"/>
    <col min="2328" max="2328" width="12.140625" style="323" bestFit="1" customWidth="1"/>
    <col min="2329" max="2329" width="8.5703125" style="323" bestFit="1" customWidth="1"/>
    <col min="2330" max="2330" width="12.140625" style="323" bestFit="1" customWidth="1"/>
    <col min="2331" max="2331" width="10.85546875" style="323" bestFit="1" customWidth="1"/>
    <col min="2332" max="2332" width="12.140625" style="323" bestFit="1" customWidth="1"/>
    <col min="2333" max="2333" width="10.85546875" style="323" bestFit="1" customWidth="1"/>
    <col min="2334" max="2334" width="14.42578125" style="323" bestFit="1" customWidth="1"/>
    <col min="2335" max="2339" width="10.85546875" style="323" bestFit="1" customWidth="1"/>
    <col min="2340" max="2340" width="12.140625" style="323" bestFit="1" customWidth="1"/>
    <col min="2341" max="2341" width="10.85546875" style="323" bestFit="1" customWidth="1"/>
    <col min="2342" max="2342" width="12.140625" style="323" bestFit="1" customWidth="1"/>
    <col min="2343" max="2343" width="10.85546875" style="323" bestFit="1" customWidth="1"/>
    <col min="2344" max="2344" width="12.140625" style="323" bestFit="1" customWidth="1"/>
    <col min="2345" max="2345" width="10.85546875" style="323" bestFit="1" customWidth="1"/>
    <col min="2346" max="2346" width="14.42578125" style="323" bestFit="1" customWidth="1"/>
    <col min="2347" max="2349" width="10.85546875" style="323" bestFit="1" customWidth="1"/>
    <col min="2350" max="2350" width="12.140625" style="323" bestFit="1" customWidth="1"/>
    <col min="2351" max="2351" width="10.85546875" style="323" bestFit="1" customWidth="1"/>
    <col min="2352" max="2352" width="12.140625" style="323" bestFit="1" customWidth="1"/>
    <col min="2353" max="2355" width="10.85546875" style="323" bestFit="1" customWidth="1"/>
    <col min="2356" max="2356" width="12.140625" style="323" bestFit="1" customWidth="1"/>
    <col min="2357" max="2357" width="10.85546875" style="323" bestFit="1" customWidth="1"/>
    <col min="2358" max="2358" width="14.42578125" style="323" bestFit="1" customWidth="1"/>
    <col min="2359" max="2359" width="10.85546875" style="323" bestFit="1" customWidth="1"/>
    <col min="2360" max="2360" width="12.140625" style="323" bestFit="1" customWidth="1"/>
    <col min="2361" max="2363" width="10.85546875" style="323" bestFit="1" customWidth="1"/>
    <col min="2364" max="2364" width="12.140625" style="323" bestFit="1" customWidth="1"/>
    <col min="2365" max="2365" width="10.85546875" style="323" bestFit="1" customWidth="1"/>
    <col min="2366" max="2366" width="12.140625" style="323" bestFit="1" customWidth="1"/>
    <col min="2367" max="2367" width="10.85546875" style="323" bestFit="1" customWidth="1"/>
    <col min="2368" max="2368" width="12.140625" style="323" bestFit="1" customWidth="1"/>
    <col min="2369" max="2369" width="10.85546875" style="323" bestFit="1" customWidth="1"/>
    <col min="2370" max="2370" width="14.42578125" style="323" bestFit="1" customWidth="1"/>
    <col min="2371" max="2537" width="6.85546875" style="323"/>
    <col min="2538" max="2538" width="6.85546875" style="323" customWidth="1"/>
    <col min="2539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7" width="7.28515625" style="323" bestFit="1" customWidth="1"/>
    <col min="2568" max="2568" width="10.85546875" style="323" bestFit="1" customWidth="1"/>
    <col min="2569" max="2569" width="8.5703125" style="323" bestFit="1" customWidth="1"/>
    <col min="2570" max="2570" width="10.85546875" style="323" bestFit="1" customWidth="1"/>
    <col min="2571" max="2571" width="8.5703125" style="323" bestFit="1" customWidth="1"/>
    <col min="2572" max="2572" width="12.140625" style="323" bestFit="1" customWidth="1"/>
    <col min="2573" max="2573" width="8.5703125" style="323" bestFit="1" customWidth="1"/>
    <col min="2574" max="2574" width="12.140625" style="323" bestFit="1" customWidth="1"/>
    <col min="2575" max="2575" width="8.5703125" style="323" bestFit="1" customWidth="1"/>
    <col min="2576" max="2576" width="12.140625" style="323" bestFit="1" customWidth="1"/>
    <col min="2577" max="2577" width="8.5703125" style="323" bestFit="1" customWidth="1"/>
    <col min="2578" max="2578" width="14.42578125" style="323" bestFit="1" customWidth="1"/>
    <col min="2579" max="2579" width="8.5703125" style="323" bestFit="1" customWidth="1"/>
    <col min="2580" max="2580" width="10.85546875" style="323" bestFit="1" customWidth="1"/>
    <col min="2581" max="2581" width="8.5703125" style="323" bestFit="1" customWidth="1"/>
    <col min="2582" max="2582" width="12.140625" style="323" bestFit="1" customWidth="1"/>
    <col min="2583" max="2583" width="8.5703125" style="323" bestFit="1" customWidth="1"/>
    <col min="2584" max="2584" width="12.140625" style="323" bestFit="1" customWidth="1"/>
    <col min="2585" max="2585" width="8.5703125" style="323" bestFit="1" customWidth="1"/>
    <col min="2586" max="2586" width="12.140625" style="323" bestFit="1" customWidth="1"/>
    <col min="2587" max="2587" width="10.85546875" style="323" bestFit="1" customWidth="1"/>
    <col min="2588" max="2588" width="12.140625" style="323" bestFit="1" customWidth="1"/>
    <col min="2589" max="2589" width="10.85546875" style="323" bestFit="1" customWidth="1"/>
    <col min="2590" max="2590" width="14.42578125" style="323" bestFit="1" customWidth="1"/>
    <col min="2591" max="2595" width="10.85546875" style="323" bestFit="1" customWidth="1"/>
    <col min="2596" max="2596" width="12.140625" style="323" bestFit="1" customWidth="1"/>
    <col min="2597" max="2597" width="10.85546875" style="323" bestFit="1" customWidth="1"/>
    <col min="2598" max="2598" width="12.140625" style="323" bestFit="1" customWidth="1"/>
    <col min="2599" max="2599" width="10.85546875" style="323" bestFit="1" customWidth="1"/>
    <col min="2600" max="2600" width="12.140625" style="323" bestFit="1" customWidth="1"/>
    <col min="2601" max="2601" width="10.85546875" style="323" bestFit="1" customWidth="1"/>
    <col min="2602" max="2602" width="14.42578125" style="323" bestFit="1" customWidth="1"/>
    <col min="2603" max="2605" width="10.85546875" style="323" bestFit="1" customWidth="1"/>
    <col min="2606" max="2606" width="12.140625" style="323" bestFit="1" customWidth="1"/>
    <col min="2607" max="2607" width="10.85546875" style="323" bestFit="1" customWidth="1"/>
    <col min="2608" max="2608" width="12.140625" style="323" bestFit="1" customWidth="1"/>
    <col min="2609" max="2611" width="10.85546875" style="323" bestFit="1" customWidth="1"/>
    <col min="2612" max="2612" width="12.140625" style="323" bestFit="1" customWidth="1"/>
    <col min="2613" max="2613" width="10.85546875" style="323" bestFit="1" customWidth="1"/>
    <col min="2614" max="2614" width="14.42578125" style="323" bestFit="1" customWidth="1"/>
    <col min="2615" max="2615" width="10.85546875" style="323" bestFit="1" customWidth="1"/>
    <col min="2616" max="2616" width="12.140625" style="323" bestFit="1" customWidth="1"/>
    <col min="2617" max="2619" width="10.85546875" style="323" bestFit="1" customWidth="1"/>
    <col min="2620" max="2620" width="12.140625" style="323" bestFit="1" customWidth="1"/>
    <col min="2621" max="2621" width="10.85546875" style="323" bestFit="1" customWidth="1"/>
    <col min="2622" max="2622" width="12.140625" style="323" bestFit="1" customWidth="1"/>
    <col min="2623" max="2623" width="10.85546875" style="323" bestFit="1" customWidth="1"/>
    <col min="2624" max="2624" width="12.140625" style="323" bestFit="1" customWidth="1"/>
    <col min="2625" max="2625" width="10.85546875" style="323" bestFit="1" customWidth="1"/>
    <col min="2626" max="2626" width="14.42578125" style="323" bestFit="1" customWidth="1"/>
    <col min="2627" max="2793" width="6.85546875" style="323"/>
    <col min="2794" max="2794" width="6.85546875" style="323" customWidth="1"/>
    <col min="2795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3" width="7.28515625" style="323" bestFit="1" customWidth="1"/>
    <col min="2824" max="2824" width="10.85546875" style="323" bestFit="1" customWidth="1"/>
    <col min="2825" max="2825" width="8.5703125" style="323" bestFit="1" customWidth="1"/>
    <col min="2826" max="2826" width="10.85546875" style="323" bestFit="1" customWidth="1"/>
    <col min="2827" max="2827" width="8.5703125" style="323" bestFit="1" customWidth="1"/>
    <col min="2828" max="2828" width="12.140625" style="323" bestFit="1" customWidth="1"/>
    <col min="2829" max="2829" width="8.5703125" style="323" bestFit="1" customWidth="1"/>
    <col min="2830" max="2830" width="12.140625" style="323" bestFit="1" customWidth="1"/>
    <col min="2831" max="2831" width="8.5703125" style="323" bestFit="1" customWidth="1"/>
    <col min="2832" max="2832" width="12.140625" style="323" bestFit="1" customWidth="1"/>
    <col min="2833" max="2833" width="8.5703125" style="323" bestFit="1" customWidth="1"/>
    <col min="2834" max="2834" width="14.42578125" style="323" bestFit="1" customWidth="1"/>
    <col min="2835" max="2835" width="8.5703125" style="323" bestFit="1" customWidth="1"/>
    <col min="2836" max="2836" width="10.85546875" style="323" bestFit="1" customWidth="1"/>
    <col min="2837" max="2837" width="8.5703125" style="323" bestFit="1" customWidth="1"/>
    <col min="2838" max="2838" width="12.140625" style="323" bestFit="1" customWidth="1"/>
    <col min="2839" max="2839" width="8.5703125" style="323" bestFit="1" customWidth="1"/>
    <col min="2840" max="2840" width="12.140625" style="323" bestFit="1" customWidth="1"/>
    <col min="2841" max="2841" width="8.5703125" style="323" bestFit="1" customWidth="1"/>
    <col min="2842" max="2842" width="12.140625" style="323" bestFit="1" customWidth="1"/>
    <col min="2843" max="2843" width="10.85546875" style="323" bestFit="1" customWidth="1"/>
    <col min="2844" max="2844" width="12.140625" style="323" bestFit="1" customWidth="1"/>
    <col min="2845" max="2845" width="10.85546875" style="323" bestFit="1" customWidth="1"/>
    <col min="2846" max="2846" width="14.42578125" style="323" bestFit="1" customWidth="1"/>
    <col min="2847" max="2851" width="10.85546875" style="323" bestFit="1" customWidth="1"/>
    <col min="2852" max="2852" width="12.140625" style="323" bestFit="1" customWidth="1"/>
    <col min="2853" max="2853" width="10.85546875" style="323" bestFit="1" customWidth="1"/>
    <col min="2854" max="2854" width="12.140625" style="323" bestFit="1" customWidth="1"/>
    <col min="2855" max="2855" width="10.85546875" style="323" bestFit="1" customWidth="1"/>
    <col min="2856" max="2856" width="12.140625" style="323" bestFit="1" customWidth="1"/>
    <col min="2857" max="2857" width="10.85546875" style="323" bestFit="1" customWidth="1"/>
    <col min="2858" max="2858" width="14.42578125" style="323" bestFit="1" customWidth="1"/>
    <col min="2859" max="2861" width="10.85546875" style="323" bestFit="1" customWidth="1"/>
    <col min="2862" max="2862" width="12.140625" style="323" bestFit="1" customWidth="1"/>
    <col min="2863" max="2863" width="10.85546875" style="323" bestFit="1" customWidth="1"/>
    <col min="2864" max="2864" width="12.140625" style="323" bestFit="1" customWidth="1"/>
    <col min="2865" max="2867" width="10.85546875" style="323" bestFit="1" customWidth="1"/>
    <col min="2868" max="2868" width="12.140625" style="323" bestFit="1" customWidth="1"/>
    <col min="2869" max="2869" width="10.85546875" style="323" bestFit="1" customWidth="1"/>
    <col min="2870" max="2870" width="14.42578125" style="323" bestFit="1" customWidth="1"/>
    <col min="2871" max="2871" width="10.85546875" style="323" bestFit="1" customWidth="1"/>
    <col min="2872" max="2872" width="12.140625" style="323" bestFit="1" customWidth="1"/>
    <col min="2873" max="2875" width="10.85546875" style="323" bestFit="1" customWidth="1"/>
    <col min="2876" max="2876" width="12.140625" style="323" bestFit="1" customWidth="1"/>
    <col min="2877" max="2877" width="10.85546875" style="323" bestFit="1" customWidth="1"/>
    <col min="2878" max="2878" width="12.140625" style="323" bestFit="1" customWidth="1"/>
    <col min="2879" max="2879" width="10.85546875" style="323" bestFit="1" customWidth="1"/>
    <col min="2880" max="2880" width="12.140625" style="323" bestFit="1" customWidth="1"/>
    <col min="2881" max="2881" width="10.85546875" style="323" bestFit="1" customWidth="1"/>
    <col min="2882" max="2882" width="14.42578125" style="323" bestFit="1" customWidth="1"/>
    <col min="2883" max="3049" width="6.85546875" style="323"/>
    <col min="3050" max="3050" width="6.85546875" style="323" customWidth="1"/>
    <col min="3051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9" width="7.28515625" style="323" bestFit="1" customWidth="1"/>
    <col min="3080" max="3080" width="10.85546875" style="323" bestFit="1" customWidth="1"/>
    <col min="3081" max="3081" width="8.5703125" style="323" bestFit="1" customWidth="1"/>
    <col min="3082" max="3082" width="10.85546875" style="323" bestFit="1" customWidth="1"/>
    <col min="3083" max="3083" width="8.5703125" style="323" bestFit="1" customWidth="1"/>
    <col min="3084" max="3084" width="12.140625" style="323" bestFit="1" customWidth="1"/>
    <col min="3085" max="3085" width="8.5703125" style="323" bestFit="1" customWidth="1"/>
    <col min="3086" max="3086" width="12.140625" style="323" bestFit="1" customWidth="1"/>
    <col min="3087" max="3087" width="8.5703125" style="323" bestFit="1" customWidth="1"/>
    <col min="3088" max="3088" width="12.140625" style="323" bestFit="1" customWidth="1"/>
    <col min="3089" max="3089" width="8.5703125" style="323" bestFit="1" customWidth="1"/>
    <col min="3090" max="3090" width="14.42578125" style="323" bestFit="1" customWidth="1"/>
    <col min="3091" max="3091" width="8.5703125" style="323" bestFit="1" customWidth="1"/>
    <col min="3092" max="3092" width="10.85546875" style="323" bestFit="1" customWidth="1"/>
    <col min="3093" max="3093" width="8.5703125" style="323" bestFit="1" customWidth="1"/>
    <col min="3094" max="3094" width="12.140625" style="323" bestFit="1" customWidth="1"/>
    <col min="3095" max="3095" width="8.5703125" style="323" bestFit="1" customWidth="1"/>
    <col min="3096" max="3096" width="12.140625" style="323" bestFit="1" customWidth="1"/>
    <col min="3097" max="3097" width="8.5703125" style="323" bestFit="1" customWidth="1"/>
    <col min="3098" max="3098" width="12.140625" style="323" bestFit="1" customWidth="1"/>
    <col min="3099" max="3099" width="10.85546875" style="323" bestFit="1" customWidth="1"/>
    <col min="3100" max="3100" width="12.140625" style="323" bestFit="1" customWidth="1"/>
    <col min="3101" max="3101" width="10.85546875" style="323" bestFit="1" customWidth="1"/>
    <col min="3102" max="3102" width="14.42578125" style="323" bestFit="1" customWidth="1"/>
    <col min="3103" max="3107" width="10.85546875" style="323" bestFit="1" customWidth="1"/>
    <col min="3108" max="3108" width="12.140625" style="323" bestFit="1" customWidth="1"/>
    <col min="3109" max="3109" width="10.85546875" style="323" bestFit="1" customWidth="1"/>
    <col min="3110" max="3110" width="12.140625" style="323" bestFit="1" customWidth="1"/>
    <col min="3111" max="3111" width="10.85546875" style="323" bestFit="1" customWidth="1"/>
    <col min="3112" max="3112" width="12.140625" style="323" bestFit="1" customWidth="1"/>
    <col min="3113" max="3113" width="10.85546875" style="323" bestFit="1" customWidth="1"/>
    <col min="3114" max="3114" width="14.42578125" style="323" bestFit="1" customWidth="1"/>
    <col min="3115" max="3117" width="10.85546875" style="323" bestFit="1" customWidth="1"/>
    <col min="3118" max="3118" width="12.140625" style="323" bestFit="1" customWidth="1"/>
    <col min="3119" max="3119" width="10.85546875" style="323" bestFit="1" customWidth="1"/>
    <col min="3120" max="3120" width="12.140625" style="323" bestFit="1" customWidth="1"/>
    <col min="3121" max="3123" width="10.85546875" style="323" bestFit="1" customWidth="1"/>
    <col min="3124" max="3124" width="12.140625" style="323" bestFit="1" customWidth="1"/>
    <col min="3125" max="3125" width="10.85546875" style="323" bestFit="1" customWidth="1"/>
    <col min="3126" max="3126" width="14.42578125" style="323" bestFit="1" customWidth="1"/>
    <col min="3127" max="3127" width="10.85546875" style="323" bestFit="1" customWidth="1"/>
    <col min="3128" max="3128" width="12.140625" style="323" bestFit="1" customWidth="1"/>
    <col min="3129" max="3131" width="10.85546875" style="323" bestFit="1" customWidth="1"/>
    <col min="3132" max="3132" width="12.140625" style="323" bestFit="1" customWidth="1"/>
    <col min="3133" max="3133" width="10.85546875" style="323" bestFit="1" customWidth="1"/>
    <col min="3134" max="3134" width="12.140625" style="323" bestFit="1" customWidth="1"/>
    <col min="3135" max="3135" width="10.85546875" style="323" bestFit="1" customWidth="1"/>
    <col min="3136" max="3136" width="12.140625" style="323" bestFit="1" customWidth="1"/>
    <col min="3137" max="3137" width="10.85546875" style="323" bestFit="1" customWidth="1"/>
    <col min="3138" max="3138" width="14.42578125" style="323" bestFit="1" customWidth="1"/>
    <col min="3139" max="3305" width="6.85546875" style="323"/>
    <col min="3306" max="3306" width="6.85546875" style="323" customWidth="1"/>
    <col min="3307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5" width="7.28515625" style="323" bestFit="1" customWidth="1"/>
    <col min="3336" max="3336" width="10.85546875" style="323" bestFit="1" customWidth="1"/>
    <col min="3337" max="3337" width="8.5703125" style="323" bestFit="1" customWidth="1"/>
    <col min="3338" max="3338" width="10.85546875" style="323" bestFit="1" customWidth="1"/>
    <col min="3339" max="3339" width="8.5703125" style="323" bestFit="1" customWidth="1"/>
    <col min="3340" max="3340" width="12.140625" style="323" bestFit="1" customWidth="1"/>
    <col min="3341" max="3341" width="8.5703125" style="323" bestFit="1" customWidth="1"/>
    <col min="3342" max="3342" width="12.140625" style="323" bestFit="1" customWidth="1"/>
    <col min="3343" max="3343" width="8.5703125" style="323" bestFit="1" customWidth="1"/>
    <col min="3344" max="3344" width="12.140625" style="323" bestFit="1" customWidth="1"/>
    <col min="3345" max="3345" width="8.5703125" style="323" bestFit="1" customWidth="1"/>
    <col min="3346" max="3346" width="14.42578125" style="323" bestFit="1" customWidth="1"/>
    <col min="3347" max="3347" width="8.5703125" style="323" bestFit="1" customWidth="1"/>
    <col min="3348" max="3348" width="10.85546875" style="323" bestFit="1" customWidth="1"/>
    <col min="3349" max="3349" width="8.5703125" style="323" bestFit="1" customWidth="1"/>
    <col min="3350" max="3350" width="12.140625" style="323" bestFit="1" customWidth="1"/>
    <col min="3351" max="3351" width="8.5703125" style="323" bestFit="1" customWidth="1"/>
    <col min="3352" max="3352" width="12.140625" style="323" bestFit="1" customWidth="1"/>
    <col min="3353" max="3353" width="8.5703125" style="323" bestFit="1" customWidth="1"/>
    <col min="3354" max="3354" width="12.140625" style="323" bestFit="1" customWidth="1"/>
    <col min="3355" max="3355" width="10.85546875" style="323" bestFit="1" customWidth="1"/>
    <col min="3356" max="3356" width="12.140625" style="323" bestFit="1" customWidth="1"/>
    <col min="3357" max="3357" width="10.85546875" style="323" bestFit="1" customWidth="1"/>
    <col min="3358" max="3358" width="14.42578125" style="323" bestFit="1" customWidth="1"/>
    <col min="3359" max="3363" width="10.85546875" style="323" bestFit="1" customWidth="1"/>
    <col min="3364" max="3364" width="12.140625" style="323" bestFit="1" customWidth="1"/>
    <col min="3365" max="3365" width="10.85546875" style="323" bestFit="1" customWidth="1"/>
    <col min="3366" max="3366" width="12.140625" style="323" bestFit="1" customWidth="1"/>
    <col min="3367" max="3367" width="10.85546875" style="323" bestFit="1" customWidth="1"/>
    <col min="3368" max="3368" width="12.140625" style="323" bestFit="1" customWidth="1"/>
    <col min="3369" max="3369" width="10.85546875" style="323" bestFit="1" customWidth="1"/>
    <col min="3370" max="3370" width="14.42578125" style="323" bestFit="1" customWidth="1"/>
    <col min="3371" max="3373" width="10.85546875" style="323" bestFit="1" customWidth="1"/>
    <col min="3374" max="3374" width="12.140625" style="323" bestFit="1" customWidth="1"/>
    <col min="3375" max="3375" width="10.85546875" style="323" bestFit="1" customWidth="1"/>
    <col min="3376" max="3376" width="12.140625" style="323" bestFit="1" customWidth="1"/>
    <col min="3377" max="3379" width="10.85546875" style="323" bestFit="1" customWidth="1"/>
    <col min="3380" max="3380" width="12.140625" style="323" bestFit="1" customWidth="1"/>
    <col min="3381" max="3381" width="10.85546875" style="323" bestFit="1" customWidth="1"/>
    <col min="3382" max="3382" width="14.42578125" style="323" bestFit="1" customWidth="1"/>
    <col min="3383" max="3383" width="10.85546875" style="323" bestFit="1" customWidth="1"/>
    <col min="3384" max="3384" width="12.140625" style="323" bestFit="1" customWidth="1"/>
    <col min="3385" max="3387" width="10.85546875" style="323" bestFit="1" customWidth="1"/>
    <col min="3388" max="3388" width="12.140625" style="323" bestFit="1" customWidth="1"/>
    <col min="3389" max="3389" width="10.85546875" style="323" bestFit="1" customWidth="1"/>
    <col min="3390" max="3390" width="12.140625" style="323" bestFit="1" customWidth="1"/>
    <col min="3391" max="3391" width="10.85546875" style="323" bestFit="1" customWidth="1"/>
    <col min="3392" max="3392" width="12.140625" style="323" bestFit="1" customWidth="1"/>
    <col min="3393" max="3393" width="10.85546875" style="323" bestFit="1" customWidth="1"/>
    <col min="3394" max="3394" width="14.42578125" style="323" bestFit="1" customWidth="1"/>
    <col min="3395" max="3561" width="6.85546875" style="323"/>
    <col min="3562" max="3562" width="6.85546875" style="323" customWidth="1"/>
    <col min="3563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1" width="7.28515625" style="323" bestFit="1" customWidth="1"/>
    <col min="3592" max="3592" width="10.85546875" style="323" bestFit="1" customWidth="1"/>
    <col min="3593" max="3593" width="8.5703125" style="323" bestFit="1" customWidth="1"/>
    <col min="3594" max="3594" width="10.85546875" style="323" bestFit="1" customWidth="1"/>
    <col min="3595" max="3595" width="8.5703125" style="323" bestFit="1" customWidth="1"/>
    <col min="3596" max="3596" width="12.140625" style="323" bestFit="1" customWidth="1"/>
    <col min="3597" max="3597" width="8.5703125" style="323" bestFit="1" customWidth="1"/>
    <col min="3598" max="3598" width="12.140625" style="323" bestFit="1" customWidth="1"/>
    <col min="3599" max="3599" width="8.5703125" style="323" bestFit="1" customWidth="1"/>
    <col min="3600" max="3600" width="12.140625" style="323" bestFit="1" customWidth="1"/>
    <col min="3601" max="3601" width="8.5703125" style="323" bestFit="1" customWidth="1"/>
    <col min="3602" max="3602" width="14.42578125" style="323" bestFit="1" customWidth="1"/>
    <col min="3603" max="3603" width="8.5703125" style="323" bestFit="1" customWidth="1"/>
    <col min="3604" max="3604" width="10.85546875" style="323" bestFit="1" customWidth="1"/>
    <col min="3605" max="3605" width="8.5703125" style="323" bestFit="1" customWidth="1"/>
    <col min="3606" max="3606" width="12.140625" style="323" bestFit="1" customWidth="1"/>
    <col min="3607" max="3607" width="8.5703125" style="323" bestFit="1" customWidth="1"/>
    <col min="3608" max="3608" width="12.140625" style="323" bestFit="1" customWidth="1"/>
    <col min="3609" max="3609" width="8.5703125" style="323" bestFit="1" customWidth="1"/>
    <col min="3610" max="3610" width="12.140625" style="323" bestFit="1" customWidth="1"/>
    <col min="3611" max="3611" width="10.85546875" style="323" bestFit="1" customWidth="1"/>
    <col min="3612" max="3612" width="12.140625" style="323" bestFit="1" customWidth="1"/>
    <col min="3613" max="3613" width="10.85546875" style="323" bestFit="1" customWidth="1"/>
    <col min="3614" max="3614" width="14.42578125" style="323" bestFit="1" customWidth="1"/>
    <col min="3615" max="3619" width="10.85546875" style="323" bestFit="1" customWidth="1"/>
    <col min="3620" max="3620" width="12.140625" style="323" bestFit="1" customWidth="1"/>
    <col min="3621" max="3621" width="10.85546875" style="323" bestFit="1" customWidth="1"/>
    <col min="3622" max="3622" width="12.140625" style="323" bestFit="1" customWidth="1"/>
    <col min="3623" max="3623" width="10.85546875" style="323" bestFit="1" customWidth="1"/>
    <col min="3624" max="3624" width="12.140625" style="323" bestFit="1" customWidth="1"/>
    <col min="3625" max="3625" width="10.85546875" style="323" bestFit="1" customWidth="1"/>
    <col min="3626" max="3626" width="14.42578125" style="323" bestFit="1" customWidth="1"/>
    <col min="3627" max="3629" width="10.85546875" style="323" bestFit="1" customWidth="1"/>
    <col min="3630" max="3630" width="12.140625" style="323" bestFit="1" customWidth="1"/>
    <col min="3631" max="3631" width="10.85546875" style="323" bestFit="1" customWidth="1"/>
    <col min="3632" max="3632" width="12.140625" style="323" bestFit="1" customWidth="1"/>
    <col min="3633" max="3635" width="10.85546875" style="323" bestFit="1" customWidth="1"/>
    <col min="3636" max="3636" width="12.140625" style="323" bestFit="1" customWidth="1"/>
    <col min="3637" max="3637" width="10.85546875" style="323" bestFit="1" customWidth="1"/>
    <col min="3638" max="3638" width="14.42578125" style="323" bestFit="1" customWidth="1"/>
    <col min="3639" max="3639" width="10.85546875" style="323" bestFit="1" customWidth="1"/>
    <col min="3640" max="3640" width="12.140625" style="323" bestFit="1" customWidth="1"/>
    <col min="3641" max="3643" width="10.85546875" style="323" bestFit="1" customWidth="1"/>
    <col min="3644" max="3644" width="12.140625" style="323" bestFit="1" customWidth="1"/>
    <col min="3645" max="3645" width="10.85546875" style="323" bestFit="1" customWidth="1"/>
    <col min="3646" max="3646" width="12.140625" style="323" bestFit="1" customWidth="1"/>
    <col min="3647" max="3647" width="10.85546875" style="323" bestFit="1" customWidth="1"/>
    <col min="3648" max="3648" width="12.140625" style="323" bestFit="1" customWidth="1"/>
    <col min="3649" max="3649" width="10.85546875" style="323" bestFit="1" customWidth="1"/>
    <col min="3650" max="3650" width="14.42578125" style="323" bestFit="1" customWidth="1"/>
    <col min="3651" max="3817" width="6.85546875" style="323"/>
    <col min="3818" max="3818" width="6.85546875" style="323" customWidth="1"/>
    <col min="3819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7" width="7.28515625" style="323" bestFit="1" customWidth="1"/>
    <col min="3848" max="3848" width="10.85546875" style="323" bestFit="1" customWidth="1"/>
    <col min="3849" max="3849" width="8.5703125" style="323" bestFit="1" customWidth="1"/>
    <col min="3850" max="3850" width="10.85546875" style="323" bestFit="1" customWidth="1"/>
    <col min="3851" max="3851" width="8.5703125" style="323" bestFit="1" customWidth="1"/>
    <col min="3852" max="3852" width="12.140625" style="323" bestFit="1" customWidth="1"/>
    <col min="3853" max="3853" width="8.5703125" style="323" bestFit="1" customWidth="1"/>
    <col min="3854" max="3854" width="12.140625" style="323" bestFit="1" customWidth="1"/>
    <col min="3855" max="3855" width="8.5703125" style="323" bestFit="1" customWidth="1"/>
    <col min="3856" max="3856" width="12.140625" style="323" bestFit="1" customWidth="1"/>
    <col min="3857" max="3857" width="8.5703125" style="323" bestFit="1" customWidth="1"/>
    <col min="3858" max="3858" width="14.42578125" style="323" bestFit="1" customWidth="1"/>
    <col min="3859" max="3859" width="8.5703125" style="323" bestFit="1" customWidth="1"/>
    <col min="3860" max="3860" width="10.85546875" style="323" bestFit="1" customWidth="1"/>
    <col min="3861" max="3861" width="8.5703125" style="323" bestFit="1" customWidth="1"/>
    <col min="3862" max="3862" width="12.140625" style="323" bestFit="1" customWidth="1"/>
    <col min="3863" max="3863" width="8.5703125" style="323" bestFit="1" customWidth="1"/>
    <col min="3864" max="3864" width="12.140625" style="323" bestFit="1" customWidth="1"/>
    <col min="3865" max="3865" width="8.5703125" style="323" bestFit="1" customWidth="1"/>
    <col min="3866" max="3866" width="12.140625" style="323" bestFit="1" customWidth="1"/>
    <col min="3867" max="3867" width="10.85546875" style="323" bestFit="1" customWidth="1"/>
    <col min="3868" max="3868" width="12.140625" style="323" bestFit="1" customWidth="1"/>
    <col min="3869" max="3869" width="10.85546875" style="323" bestFit="1" customWidth="1"/>
    <col min="3870" max="3870" width="14.42578125" style="323" bestFit="1" customWidth="1"/>
    <col min="3871" max="3875" width="10.85546875" style="323" bestFit="1" customWidth="1"/>
    <col min="3876" max="3876" width="12.140625" style="323" bestFit="1" customWidth="1"/>
    <col min="3877" max="3877" width="10.85546875" style="323" bestFit="1" customWidth="1"/>
    <col min="3878" max="3878" width="12.140625" style="323" bestFit="1" customWidth="1"/>
    <col min="3879" max="3879" width="10.85546875" style="323" bestFit="1" customWidth="1"/>
    <col min="3880" max="3880" width="12.140625" style="323" bestFit="1" customWidth="1"/>
    <col min="3881" max="3881" width="10.85546875" style="323" bestFit="1" customWidth="1"/>
    <col min="3882" max="3882" width="14.42578125" style="323" bestFit="1" customWidth="1"/>
    <col min="3883" max="3885" width="10.85546875" style="323" bestFit="1" customWidth="1"/>
    <col min="3886" max="3886" width="12.140625" style="323" bestFit="1" customWidth="1"/>
    <col min="3887" max="3887" width="10.85546875" style="323" bestFit="1" customWidth="1"/>
    <col min="3888" max="3888" width="12.140625" style="323" bestFit="1" customWidth="1"/>
    <col min="3889" max="3891" width="10.85546875" style="323" bestFit="1" customWidth="1"/>
    <col min="3892" max="3892" width="12.140625" style="323" bestFit="1" customWidth="1"/>
    <col min="3893" max="3893" width="10.85546875" style="323" bestFit="1" customWidth="1"/>
    <col min="3894" max="3894" width="14.42578125" style="323" bestFit="1" customWidth="1"/>
    <col min="3895" max="3895" width="10.85546875" style="323" bestFit="1" customWidth="1"/>
    <col min="3896" max="3896" width="12.140625" style="323" bestFit="1" customWidth="1"/>
    <col min="3897" max="3899" width="10.85546875" style="323" bestFit="1" customWidth="1"/>
    <col min="3900" max="3900" width="12.140625" style="323" bestFit="1" customWidth="1"/>
    <col min="3901" max="3901" width="10.85546875" style="323" bestFit="1" customWidth="1"/>
    <col min="3902" max="3902" width="12.140625" style="323" bestFit="1" customWidth="1"/>
    <col min="3903" max="3903" width="10.85546875" style="323" bestFit="1" customWidth="1"/>
    <col min="3904" max="3904" width="12.140625" style="323" bestFit="1" customWidth="1"/>
    <col min="3905" max="3905" width="10.85546875" style="323" bestFit="1" customWidth="1"/>
    <col min="3906" max="3906" width="14.42578125" style="323" bestFit="1" customWidth="1"/>
    <col min="3907" max="4073" width="6.85546875" style="323"/>
    <col min="4074" max="4074" width="6.85546875" style="323" customWidth="1"/>
    <col min="4075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3" width="7.28515625" style="323" bestFit="1" customWidth="1"/>
    <col min="4104" max="4104" width="10.85546875" style="323" bestFit="1" customWidth="1"/>
    <col min="4105" max="4105" width="8.5703125" style="323" bestFit="1" customWidth="1"/>
    <col min="4106" max="4106" width="10.85546875" style="323" bestFit="1" customWidth="1"/>
    <col min="4107" max="4107" width="8.5703125" style="323" bestFit="1" customWidth="1"/>
    <col min="4108" max="4108" width="12.140625" style="323" bestFit="1" customWidth="1"/>
    <col min="4109" max="4109" width="8.5703125" style="323" bestFit="1" customWidth="1"/>
    <col min="4110" max="4110" width="12.140625" style="323" bestFit="1" customWidth="1"/>
    <col min="4111" max="4111" width="8.5703125" style="323" bestFit="1" customWidth="1"/>
    <col min="4112" max="4112" width="12.140625" style="323" bestFit="1" customWidth="1"/>
    <col min="4113" max="4113" width="8.5703125" style="323" bestFit="1" customWidth="1"/>
    <col min="4114" max="4114" width="14.42578125" style="323" bestFit="1" customWidth="1"/>
    <col min="4115" max="4115" width="8.5703125" style="323" bestFit="1" customWidth="1"/>
    <col min="4116" max="4116" width="10.85546875" style="323" bestFit="1" customWidth="1"/>
    <col min="4117" max="4117" width="8.5703125" style="323" bestFit="1" customWidth="1"/>
    <col min="4118" max="4118" width="12.140625" style="323" bestFit="1" customWidth="1"/>
    <col min="4119" max="4119" width="8.5703125" style="323" bestFit="1" customWidth="1"/>
    <col min="4120" max="4120" width="12.140625" style="323" bestFit="1" customWidth="1"/>
    <col min="4121" max="4121" width="8.5703125" style="323" bestFit="1" customWidth="1"/>
    <col min="4122" max="4122" width="12.140625" style="323" bestFit="1" customWidth="1"/>
    <col min="4123" max="4123" width="10.85546875" style="323" bestFit="1" customWidth="1"/>
    <col min="4124" max="4124" width="12.140625" style="323" bestFit="1" customWidth="1"/>
    <col min="4125" max="4125" width="10.85546875" style="323" bestFit="1" customWidth="1"/>
    <col min="4126" max="4126" width="14.42578125" style="323" bestFit="1" customWidth="1"/>
    <col min="4127" max="4131" width="10.85546875" style="323" bestFit="1" customWidth="1"/>
    <col min="4132" max="4132" width="12.140625" style="323" bestFit="1" customWidth="1"/>
    <col min="4133" max="4133" width="10.85546875" style="323" bestFit="1" customWidth="1"/>
    <col min="4134" max="4134" width="12.140625" style="323" bestFit="1" customWidth="1"/>
    <col min="4135" max="4135" width="10.85546875" style="323" bestFit="1" customWidth="1"/>
    <col min="4136" max="4136" width="12.140625" style="323" bestFit="1" customWidth="1"/>
    <col min="4137" max="4137" width="10.85546875" style="323" bestFit="1" customWidth="1"/>
    <col min="4138" max="4138" width="14.42578125" style="323" bestFit="1" customWidth="1"/>
    <col min="4139" max="4141" width="10.85546875" style="323" bestFit="1" customWidth="1"/>
    <col min="4142" max="4142" width="12.140625" style="323" bestFit="1" customWidth="1"/>
    <col min="4143" max="4143" width="10.85546875" style="323" bestFit="1" customWidth="1"/>
    <col min="4144" max="4144" width="12.140625" style="323" bestFit="1" customWidth="1"/>
    <col min="4145" max="4147" width="10.85546875" style="323" bestFit="1" customWidth="1"/>
    <col min="4148" max="4148" width="12.140625" style="323" bestFit="1" customWidth="1"/>
    <col min="4149" max="4149" width="10.85546875" style="323" bestFit="1" customWidth="1"/>
    <col min="4150" max="4150" width="14.42578125" style="323" bestFit="1" customWidth="1"/>
    <col min="4151" max="4151" width="10.85546875" style="323" bestFit="1" customWidth="1"/>
    <col min="4152" max="4152" width="12.140625" style="323" bestFit="1" customWidth="1"/>
    <col min="4153" max="4155" width="10.85546875" style="323" bestFit="1" customWidth="1"/>
    <col min="4156" max="4156" width="12.140625" style="323" bestFit="1" customWidth="1"/>
    <col min="4157" max="4157" width="10.85546875" style="323" bestFit="1" customWidth="1"/>
    <col min="4158" max="4158" width="12.140625" style="323" bestFit="1" customWidth="1"/>
    <col min="4159" max="4159" width="10.85546875" style="323" bestFit="1" customWidth="1"/>
    <col min="4160" max="4160" width="12.140625" style="323" bestFit="1" customWidth="1"/>
    <col min="4161" max="4161" width="10.85546875" style="323" bestFit="1" customWidth="1"/>
    <col min="4162" max="4162" width="14.42578125" style="323" bestFit="1" customWidth="1"/>
    <col min="4163" max="4329" width="6.85546875" style="323"/>
    <col min="4330" max="4330" width="6.85546875" style="323" customWidth="1"/>
    <col min="4331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9" width="7.28515625" style="323" bestFit="1" customWidth="1"/>
    <col min="4360" max="4360" width="10.85546875" style="323" bestFit="1" customWidth="1"/>
    <col min="4361" max="4361" width="8.5703125" style="323" bestFit="1" customWidth="1"/>
    <col min="4362" max="4362" width="10.85546875" style="323" bestFit="1" customWidth="1"/>
    <col min="4363" max="4363" width="8.5703125" style="323" bestFit="1" customWidth="1"/>
    <col min="4364" max="4364" width="12.140625" style="323" bestFit="1" customWidth="1"/>
    <col min="4365" max="4365" width="8.5703125" style="323" bestFit="1" customWidth="1"/>
    <col min="4366" max="4366" width="12.140625" style="323" bestFit="1" customWidth="1"/>
    <col min="4367" max="4367" width="8.5703125" style="323" bestFit="1" customWidth="1"/>
    <col min="4368" max="4368" width="12.140625" style="323" bestFit="1" customWidth="1"/>
    <col min="4369" max="4369" width="8.5703125" style="323" bestFit="1" customWidth="1"/>
    <col min="4370" max="4370" width="14.42578125" style="323" bestFit="1" customWidth="1"/>
    <col min="4371" max="4371" width="8.5703125" style="323" bestFit="1" customWidth="1"/>
    <col min="4372" max="4372" width="10.85546875" style="323" bestFit="1" customWidth="1"/>
    <col min="4373" max="4373" width="8.5703125" style="323" bestFit="1" customWidth="1"/>
    <col min="4374" max="4374" width="12.140625" style="323" bestFit="1" customWidth="1"/>
    <col min="4375" max="4375" width="8.5703125" style="323" bestFit="1" customWidth="1"/>
    <col min="4376" max="4376" width="12.140625" style="323" bestFit="1" customWidth="1"/>
    <col min="4377" max="4377" width="8.5703125" style="323" bestFit="1" customWidth="1"/>
    <col min="4378" max="4378" width="12.140625" style="323" bestFit="1" customWidth="1"/>
    <col min="4379" max="4379" width="10.85546875" style="323" bestFit="1" customWidth="1"/>
    <col min="4380" max="4380" width="12.140625" style="323" bestFit="1" customWidth="1"/>
    <col min="4381" max="4381" width="10.85546875" style="323" bestFit="1" customWidth="1"/>
    <col min="4382" max="4382" width="14.42578125" style="323" bestFit="1" customWidth="1"/>
    <col min="4383" max="4387" width="10.85546875" style="323" bestFit="1" customWidth="1"/>
    <col min="4388" max="4388" width="12.140625" style="323" bestFit="1" customWidth="1"/>
    <col min="4389" max="4389" width="10.85546875" style="323" bestFit="1" customWidth="1"/>
    <col min="4390" max="4390" width="12.140625" style="323" bestFit="1" customWidth="1"/>
    <col min="4391" max="4391" width="10.85546875" style="323" bestFit="1" customWidth="1"/>
    <col min="4392" max="4392" width="12.140625" style="323" bestFit="1" customWidth="1"/>
    <col min="4393" max="4393" width="10.85546875" style="323" bestFit="1" customWidth="1"/>
    <col min="4394" max="4394" width="14.42578125" style="323" bestFit="1" customWidth="1"/>
    <col min="4395" max="4397" width="10.85546875" style="323" bestFit="1" customWidth="1"/>
    <col min="4398" max="4398" width="12.140625" style="323" bestFit="1" customWidth="1"/>
    <col min="4399" max="4399" width="10.85546875" style="323" bestFit="1" customWidth="1"/>
    <col min="4400" max="4400" width="12.140625" style="323" bestFit="1" customWidth="1"/>
    <col min="4401" max="4403" width="10.85546875" style="323" bestFit="1" customWidth="1"/>
    <col min="4404" max="4404" width="12.140625" style="323" bestFit="1" customWidth="1"/>
    <col min="4405" max="4405" width="10.85546875" style="323" bestFit="1" customWidth="1"/>
    <col min="4406" max="4406" width="14.42578125" style="323" bestFit="1" customWidth="1"/>
    <col min="4407" max="4407" width="10.85546875" style="323" bestFit="1" customWidth="1"/>
    <col min="4408" max="4408" width="12.140625" style="323" bestFit="1" customWidth="1"/>
    <col min="4409" max="4411" width="10.85546875" style="323" bestFit="1" customWidth="1"/>
    <col min="4412" max="4412" width="12.140625" style="323" bestFit="1" customWidth="1"/>
    <col min="4413" max="4413" width="10.85546875" style="323" bestFit="1" customWidth="1"/>
    <col min="4414" max="4414" width="12.140625" style="323" bestFit="1" customWidth="1"/>
    <col min="4415" max="4415" width="10.85546875" style="323" bestFit="1" customWidth="1"/>
    <col min="4416" max="4416" width="12.140625" style="323" bestFit="1" customWidth="1"/>
    <col min="4417" max="4417" width="10.85546875" style="323" bestFit="1" customWidth="1"/>
    <col min="4418" max="4418" width="14.42578125" style="323" bestFit="1" customWidth="1"/>
    <col min="4419" max="4585" width="6.85546875" style="323"/>
    <col min="4586" max="4586" width="6.85546875" style="323" customWidth="1"/>
    <col min="4587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5" width="7.28515625" style="323" bestFit="1" customWidth="1"/>
    <col min="4616" max="4616" width="10.85546875" style="323" bestFit="1" customWidth="1"/>
    <col min="4617" max="4617" width="8.5703125" style="323" bestFit="1" customWidth="1"/>
    <col min="4618" max="4618" width="10.85546875" style="323" bestFit="1" customWidth="1"/>
    <col min="4619" max="4619" width="8.5703125" style="323" bestFit="1" customWidth="1"/>
    <col min="4620" max="4620" width="12.140625" style="323" bestFit="1" customWidth="1"/>
    <col min="4621" max="4621" width="8.5703125" style="323" bestFit="1" customWidth="1"/>
    <col min="4622" max="4622" width="12.140625" style="323" bestFit="1" customWidth="1"/>
    <col min="4623" max="4623" width="8.5703125" style="323" bestFit="1" customWidth="1"/>
    <col min="4624" max="4624" width="12.140625" style="323" bestFit="1" customWidth="1"/>
    <col min="4625" max="4625" width="8.5703125" style="323" bestFit="1" customWidth="1"/>
    <col min="4626" max="4626" width="14.42578125" style="323" bestFit="1" customWidth="1"/>
    <col min="4627" max="4627" width="8.5703125" style="323" bestFit="1" customWidth="1"/>
    <col min="4628" max="4628" width="10.85546875" style="323" bestFit="1" customWidth="1"/>
    <col min="4629" max="4629" width="8.5703125" style="323" bestFit="1" customWidth="1"/>
    <col min="4630" max="4630" width="12.140625" style="323" bestFit="1" customWidth="1"/>
    <col min="4631" max="4631" width="8.5703125" style="323" bestFit="1" customWidth="1"/>
    <col min="4632" max="4632" width="12.140625" style="323" bestFit="1" customWidth="1"/>
    <col min="4633" max="4633" width="8.5703125" style="323" bestFit="1" customWidth="1"/>
    <col min="4634" max="4634" width="12.140625" style="323" bestFit="1" customWidth="1"/>
    <col min="4635" max="4635" width="10.85546875" style="323" bestFit="1" customWidth="1"/>
    <col min="4636" max="4636" width="12.140625" style="323" bestFit="1" customWidth="1"/>
    <col min="4637" max="4637" width="10.85546875" style="323" bestFit="1" customWidth="1"/>
    <col min="4638" max="4638" width="14.42578125" style="323" bestFit="1" customWidth="1"/>
    <col min="4639" max="4643" width="10.85546875" style="323" bestFit="1" customWidth="1"/>
    <col min="4644" max="4644" width="12.140625" style="323" bestFit="1" customWidth="1"/>
    <col min="4645" max="4645" width="10.85546875" style="323" bestFit="1" customWidth="1"/>
    <col min="4646" max="4646" width="12.140625" style="323" bestFit="1" customWidth="1"/>
    <col min="4647" max="4647" width="10.85546875" style="323" bestFit="1" customWidth="1"/>
    <col min="4648" max="4648" width="12.140625" style="323" bestFit="1" customWidth="1"/>
    <col min="4649" max="4649" width="10.85546875" style="323" bestFit="1" customWidth="1"/>
    <col min="4650" max="4650" width="14.42578125" style="323" bestFit="1" customWidth="1"/>
    <col min="4651" max="4653" width="10.85546875" style="323" bestFit="1" customWidth="1"/>
    <col min="4654" max="4654" width="12.140625" style="323" bestFit="1" customWidth="1"/>
    <col min="4655" max="4655" width="10.85546875" style="323" bestFit="1" customWidth="1"/>
    <col min="4656" max="4656" width="12.140625" style="323" bestFit="1" customWidth="1"/>
    <col min="4657" max="4659" width="10.85546875" style="323" bestFit="1" customWidth="1"/>
    <col min="4660" max="4660" width="12.140625" style="323" bestFit="1" customWidth="1"/>
    <col min="4661" max="4661" width="10.85546875" style="323" bestFit="1" customWidth="1"/>
    <col min="4662" max="4662" width="14.42578125" style="323" bestFit="1" customWidth="1"/>
    <col min="4663" max="4663" width="10.85546875" style="323" bestFit="1" customWidth="1"/>
    <col min="4664" max="4664" width="12.140625" style="323" bestFit="1" customWidth="1"/>
    <col min="4665" max="4667" width="10.85546875" style="323" bestFit="1" customWidth="1"/>
    <col min="4668" max="4668" width="12.140625" style="323" bestFit="1" customWidth="1"/>
    <col min="4669" max="4669" width="10.85546875" style="323" bestFit="1" customWidth="1"/>
    <col min="4670" max="4670" width="12.140625" style="323" bestFit="1" customWidth="1"/>
    <col min="4671" max="4671" width="10.85546875" style="323" bestFit="1" customWidth="1"/>
    <col min="4672" max="4672" width="12.140625" style="323" bestFit="1" customWidth="1"/>
    <col min="4673" max="4673" width="10.85546875" style="323" bestFit="1" customWidth="1"/>
    <col min="4674" max="4674" width="14.42578125" style="323" bestFit="1" customWidth="1"/>
    <col min="4675" max="4841" width="6.85546875" style="323"/>
    <col min="4842" max="4842" width="6.85546875" style="323" customWidth="1"/>
    <col min="4843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1" width="7.28515625" style="323" bestFit="1" customWidth="1"/>
    <col min="4872" max="4872" width="10.85546875" style="323" bestFit="1" customWidth="1"/>
    <col min="4873" max="4873" width="8.5703125" style="323" bestFit="1" customWidth="1"/>
    <col min="4874" max="4874" width="10.85546875" style="323" bestFit="1" customWidth="1"/>
    <col min="4875" max="4875" width="8.5703125" style="323" bestFit="1" customWidth="1"/>
    <col min="4876" max="4876" width="12.140625" style="323" bestFit="1" customWidth="1"/>
    <col min="4877" max="4877" width="8.5703125" style="323" bestFit="1" customWidth="1"/>
    <col min="4878" max="4878" width="12.140625" style="323" bestFit="1" customWidth="1"/>
    <col min="4879" max="4879" width="8.5703125" style="323" bestFit="1" customWidth="1"/>
    <col min="4880" max="4880" width="12.140625" style="323" bestFit="1" customWidth="1"/>
    <col min="4881" max="4881" width="8.5703125" style="323" bestFit="1" customWidth="1"/>
    <col min="4882" max="4882" width="14.42578125" style="323" bestFit="1" customWidth="1"/>
    <col min="4883" max="4883" width="8.5703125" style="323" bestFit="1" customWidth="1"/>
    <col min="4884" max="4884" width="10.85546875" style="323" bestFit="1" customWidth="1"/>
    <col min="4885" max="4885" width="8.5703125" style="323" bestFit="1" customWidth="1"/>
    <col min="4886" max="4886" width="12.140625" style="323" bestFit="1" customWidth="1"/>
    <col min="4887" max="4887" width="8.5703125" style="323" bestFit="1" customWidth="1"/>
    <col min="4888" max="4888" width="12.140625" style="323" bestFit="1" customWidth="1"/>
    <col min="4889" max="4889" width="8.5703125" style="323" bestFit="1" customWidth="1"/>
    <col min="4890" max="4890" width="12.140625" style="323" bestFit="1" customWidth="1"/>
    <col min="4891" max="4891" width="10.85546875" style="323" bestFit="1" customWidth="1"/>
    <col min="4892" max="4892" width="12.140625" style="323" bestFit="1" customWidth="1"/>
    <col min="4893" max="4893" width="10.85546875" style="323" bestFit="1" customWidth="1"/>
    <col min="4894" max="4894" width="14.42578125" style="323" bestFit="1" customWidth="1"/>
    <col min="4895" max="4899" width="10.85546875" style="323" bestFit="1" customWidth="1"/>
    <col min="4900" max="4900" width="12.140625" style="323" bestFit="1" customWidth="1"/>
    <col min="4901" max="4901" width="10.85546875" style="323" bestFit="1" customWidth="1"/>
    <col min="4902" max="4902" width="12.140625" style="323" bestFit="1" customWidth="1"/>
    <col min="4903" max="4903" width="10.85546875" style="323" bestFit="1" customWidth="1"/>
    <col min="4904" max="4904" width="12.140625" style="323" bestFit="1" customWidth="1"/>
    <col min="4905" max="4905" width="10.85546875" style="323" bestFit="1" customWidth="1"/>
    <col min="4906" max="4906" width="14.42578125" style="323" bestFit="1" customWidth="1"/>
    <col min="4907" max="4909" width="10.85546875" style="323" bestFit="1" customWidth="1"/>
    <col min="4910" max="4910" width="12.140625" style="323" bestFit="1" customWidth="1"/>
    <col min="4911" max="4911" width="10.85546875" style="323" bestFit="1" customWidth="1"/>
    <col min="4912" max="4912" width="12.140625" style="323" bestFit="1" customWidth="1"/>
    <col min="4913" max="4915" width="10.85546875" style="323" bestFit="1" customWidth="1"/>
    <col min="4916" max="4916" width="12.140625" style="323" bestFit="1" customWidth="1"/>
    <col min="4917" max="4917" width="10.85546875" style="323" bestFit="1" customWidth="1"/>
    <col min="4918" max="4918" width="14.42578125" style="323" bestFit="1" customWidth="1"/>
    <col min="4919" max="4919" width="10.85546875" style="323" bestFit="1" customWidth="1"/>
    <col min="4920" max="4920" width="12.140625" style="323" bestFit="1" customWidth="1"/>
    <col min="4921" max="4923" width="10.85546875" style="323" bestFit="1" customWidth="1"/>
    <col min="4924" max="4924" width="12.140625" style="323" bestFit="1" customWidth="1"/>
    <col min="4925" max="4925" width="10.85546875" style="323" bestFit="1" customWidth="1"/>
    <col min="4926" max="4926" width="12.140625" style="323" bestFit="1" customWidth="1"/>
    <col min="4927" max="4927" width="10.85546875" style="323" bestFit="1" customWidth="1"/>
    <col min="4928" max="4928" width="12.140625" style="323" bestFit="1" customWidth="1"/>
    <col min="4929" max="4929" width="10.85546875" style="323" bestFit="1" customWidth="1"/>
    <col min="4930" max="4930" width="14.42578125" style="323" bestFit="1" customWidth="1"/>
    <col min="4931" max="5097" width="6.85546875" style="323"/>
    <col min="5098" max="5098" width="6.85546875" style="323" customWidth="1"/>
    <col min="5099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7" width="7.28515625" style="323" bestFit="1" customWidth="1"/>
    <col min="5128" max="5128" width="10.85546875" style="323" bestFit="1" customWidth="1"/>
    <col min="5129" max="5129" width="8.5703125" style="323" bestFit="1" customWidth="1"/>
    <col min="5130" max="5130" width="10.85546875" style="323" bestFit="1" customWidth="1"/>
    <col min="5131" max="5131" width="8.5703125" style="323" bestFit="1" customWidth="1"/>
    <col min="5132" max="5132" width="12.140625" style="323" bestFit="1" customWidth="1"/>
    <col min="5133" max="5133" width="8.5703125" style="323" bestFit="1" customWidth="1"/>
    <col min="5134" max="5134" width="12.140625" style="323" bestFit="1" customWidth="1"/>
    <col min="5135" max="5135" width="8.5703125" style="323" bestFit="1" customWidth="1"/>
    <col min="5136" max="5136" width="12.140625" style="323" bestFit="1" customWidth="1"/>
    <col min="5137" max="5137" width="8.5703125" style="323" bestFit="1" customWidth="1"/>
    <col min="5138" max="5138" width="14.42578125" style="323" bestFit="1" customWidth="1"/>
    <col min="5139" max="5139" width="8.5703125" style="323" bestFit="1" customWidth="1"/>
    <col min="5140" max="5140" width="10.85546875" style="323" bestFit="1" customWidth="1"/>
    <col min="5141" max="5141" width="8.5703125" style="323" bestFit="1" customWidth="1"/>
    <col min="5142" max="5142" width="12.140625" style="323" bestFit="1" customWidth="1"/>
    <col min="5143" max="5143" width="8.5703125" style="323" bestFit="1" customWidth="1"/>
    <col min="5144" max="5144" width="12.140625" style="323" bestFit="1" customWidth="1"/>
    <col min="5145" max="5145" width="8.5703125" style="323" bestFit="1" customWidth="1"/>
    <col min="5146" max="5146" width="12.140625" style="323" bestFit="1" customWidth="1"/>
    <col min="5147" max="5147" width="10.85546875" style="323" bestFit="1" customWidth="1"/>
    <col min="5148" max="5148" width="12.140625" style="323" bestFit="1" customWidth="1"/>
    <col min="5149" max="5149" width="10.85546875" style="323" bestFit="1" customWidth="1"/>
    <col min="5150" max="5150" width="14.42578125" style="323" bestFit="1" customWidth="1"/>
    <col min="5151" max="5155" width="10.85546875" style="323" bestFit="1" customWidth="1"/>
    <col min="5156" max="5156" width="12.140625" style="323" bestFit="1" customWidth="1"/>
    <col min="5157" max="5157" width="10.85546875" style="323" bestFit="1" customWidth="1"/>
    <col min="5158" max="5158" width="12.140625" style="323" bestFit="1" customWidth="1"/>
    <col min="5159" max="5159" width="10.85546875" style="323" bestFit="1" customWidth="1"/>
    <col min="5160" max="5160" width="12.140625" style="323" bestFit="1" customWidth="1"/>
    <col min="5161" max="5161" width="10.85546875" style="323" bestFit="1" customWidth="1"/>
    <col min="5162" max="5162" width="14.42578125" style="323" bestFit="1" customWidth="1"/>
    <col min="5163" max="5165" width="10.85546875" style="323" bestFit="1" customWidth="1"/>
    <col min="5166" max="5166" width="12.140625" style="323" bestFit="1" customWidth="1"/>
    <col min="5167" max="5167" width="10.85546875" style="323" bestFit="1" customWidth="1"/>
    <col min="5168" max="5168" width="12.140625" style="323" bestFit="1" customWidth="1"/>
    <col min="5169" max="5171" width="10.85546875" style="323" bestFit="1" customWidth="1"/>
    <col min="5172" max="5172" width="12.140625" style="323" bestFit="1" customWidth="1"/>
    <col min="5173" max="5173" width="10.85546875" style="323" bestFit="1" customWidth="1"/>
    <col min="5174" max="5174" width="14.42578125" style="323" bestFit="1" customWidth="1"/>
    <col min="5175" max="5175" width="10.85546875" style="323" bestFit="1" customWidth="1"/>
    <col min="5176" max="5176" width="12.140625" style="323" bestFit="1" customWidth="1"/>
    <col min="5177" max="5179" width="10.85546875" style="323" bestFit="1" customWidth="1"/>
    <col min="5180" max="5180" width="12.140625" style="323" bestFit="1" customWidth="1"/>
    <col min="5181" max="5181" width="10.85546875" style="323" bestFit="1" customWidth="1"/>
    <col min="5182" max="5182" width="12.140625" style="323" bestFit="1" customWidth="1"/>
    <col min="5183" max="5183" width="10.85546875" style="323" bestFit="1" customWidth="1"/>
    <col min="5184" max="5184" width="12.140625" style="323" bestFit="1" customWidth="1"/>
    <col min="5185" max="5185" width="10.85546875" style="323" bestFit="1" customWidth="1"/>
    <col min="5186" max="5186" width="14.42578125" style="323" bestFit="1" customWidth="1"/>
    <col min="5187" max="5353" width="6.85546875" style="323"/>
    <col min="5354" max="5354" width="6.85546875" style="323" customWidth="1"/>
    <col min="5355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3" width="7.28515625" style="323" bestFit="1" customWidth="1"/>
    <col min="5384" max="5384" width="10.85546875" style="323" bestFit="1" customWidth="1"/>
    <col min="5385" max="5385" width="8.5703125" style="323" bestFit="1" customWidth="1"/>
    <col min="5386" max="5386" width="10.85546875" style="323" bestFit="1" customWidth="1"/>
    <col min="5387" max="5387" width="8.5703125" style="323" bestFit="1" customWidth="1"/>
    <col min="5388" max="5388" width="12.140625" style="323" bestFit="1" customWidth="1"/>
    <col min="5389" max="5389" width="8.5703125" style="323" bestFit="1" customWidth="1"/>
    <col min="5390" max="5390" width="12.140625" style="323" bestFit="1" customWidth="1"/>
    <col min="5391" max="5391" width="8.5703125" style="323" bestFit="1" customWidth="1"/>
    <col min="5392" max="5392" width="12.140625" style="323" bestFit="1" customWidth="1"/>
    <col min="5393" max="5393" width="8.5703125" style="323" bestFit="1" customWidth="1"/>
    <col min="5394" max="5394" width="14.42578125" style="323" bestFit="1" customWidth="1"/>
    <col min="5395" max="5395" width="8.5703125" style="323" bestFit="1" customWidth="1"/>
    <col min="5396" max="5396" width="10.85546875" style="323" bestFit="1" customWidth="1"/>
    <col min="5397" max="5397" width="8.5703125" style="323" bestFit="1" customWidth="1"/>
    <col min="5398" max="5398" width="12.140625" style="323" bestFit="1" customWidth="1"/>
    <col min="5399" max="5399" width="8.5703125" style="323" bestFit="1" customWidth="1"/>
    <col min="5400" max="5400" width="12.140625" style="323" bestFit="1" customWidth="1"/>
    <col min="5401" max="5401" width="8.5703125" style="323" bestFit="1" customWidth="1"/>
    <col min="5402" max="5402" width="12.140625" style="323" bestFit="1" customWidth="1"/>
    <col min="5403" max="5403" width="10.85546875" style="323" bestFit="1" customWidth="1"/>
    <col min="5404" max="5404" width="12.140625" style="323" bestFit="1" customWidth="1"/>
    <col min="5405" max="5405" width="10.85546875" style="323" bestFit="1" customWidth="1"/>
    <col min="5406" max="5406" width="14.42578125" style="323" bestFit="1" customWidth="1"/>
    <col min="5407" max="5411" width="10.85546875" style="323" bestFit="1" customWidth="1"/>
    <col min="5412" max="5412" width="12.140625" style="323" bestFit="1" customWidth="1"/>
    <col min="5413" max="5413" width="10.85546875" style="323" bestFit="1" customWidth="1"/>
    <col min="5414" max="5414" width="12.140625" style="323" bestFit="1" customWidth="1"/>
    <col min="5415" max="5415" width="10.85546875" style="323" bestFit="1" customWidth="1"/>
    <col min="5416" max="5416" width="12.140625" style="323" bestFit="1" customWidth="1"/>
    <col min="5417" max="5417" width="10.85546875" style="323" bestFit="1" customWidth="1"/>
    <col min="5418" max="5418" width="14.42578125" style="323" bestFit="1" customWidth="1"/>
    <col min="5419" max="5421" width="10.85546875" style="323" bestFit="1" customWidth="1"/>
    <col min="5422" max="5422" width="12.140625" style="323" bestFit="1" customWidth="1"/>
    <col min="5423" max="5423" width="10.85546875" style="323" bestFit="1" customWidth="1"/>
    <col min="5424" max="5424" width="12.140625" style="323" bestFit="1" customWidth="1"/>
    <col min="5425" max="5427" width="10.85546875" style="323" bestFit="1" customWidth="1"/>
    <col min="5428" max="5428" width="12.140625" style="323" bestFit="1" customWidth="1"/>
    <col min="5429" max="5429" width="10.85546875" style="323" bestFit="1" customWidth="1"/>
    <col min="5430" max="5430" width="14.42578125" style="323" bestFit="1" customWidth="1"/>
    <col min="5431" max="5431" width="10.85546875" style="323" bestFit="1" customWidth="1"/>
    <col min="5432" max="5432" width="12.140625" style="323" bestFit="1" customWidth="1"/>
    <col min="5433" max="5435" width="10.85546875" style="323" bestFit="1" customWidth="1"/>
    <col min="5436" max="5436" width="12.140625" style="323" bestFit="1" customWidth="1"/>
    <col min="5437" max="5437" width="10.85546875" style="323" bestFit="1" customWidth="1"/>
    <col min="5438" max="5438" width="12.140625" style="323" bestFit="1" customWidth="1"/>
    <col min="5439" max="5439" width="10.85546875" style="323" bestFit="1" customWidth="1"/>
    <col min="5440" max="5440" width="12.140625" style="323" bestFit="1" customWidth="1"/>
    <col min="5441" max="5441" width="10.85546875" style="323" bestFit="1" customWidth="1"/>
    <col min="5442" max="5442" width="14.42578125" style="323" bestFit="1" customWidth="1"/>
    <col min="5443" max="5609" width="6.85546875" style="323"/>
    <col min="5610" max="5610" width="6.85546875" style="323" customWidth="1"/>
    <col min="5611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9" width="7.28515625" style="323" bestFit="1" customWidth="1"/>
    <col min="5640" max="5640" width="10.85546875" style="323" bestFit="1" customWidth="1"/>
    <col min="5641" max="5641" width="8.5703125" style="323" bestFit="1" customWidth="1"/>
    <col min="5642" max="5642" width="10.85546875" style="323" bestFit="1" customWidth="1"/>
    <col min="5643" max="5643" width="8.5703125" style="323" bestFit="1" customWidth="1"/>
    <col min="5644" max="5644" width="12.140625" style="323" bestFit="1" customWidth="1"/>
    <col min="5645" max="5645" width="8.5703125" style="323" bestFit="1" customWidth="1"/>
    <col min="5646" max="5646" width="12.140625" style="323" bestFit="1" customWidth="1"/>
    <col min="5647" max="5647" width="8.5703125" style="323" bestFit="1" customWidth="1"/>
    <col min="5648" max="5648" width="12.140625" style="323" bestFit="1" customWidth="1"/>
    <col min="5649" max="5649" width="8.5703125" style="323" bestFit="1" customWidth="1"/>
    <col min="5650" max="5650" width="14.42578125" style="323" bestFit="1" customWidth="1"/>
    <col min="5651" max="5651" width="8.5703125" style="323" bestFit="1" customWidth="1"/>
    <col min="5652" max="5652" width="10.85546875" style="323" bestFit="1" customWidth="1"/>
    <col min="5653" max="5653" width="8.5703125" style="323" bestFit="1" customWidth="1"/>
    <col min="5654" max="5654" width="12.140625" style="323" bestFit="1" customWidth="1"/>
    <col min="5655" max="5655" width="8.5703125" style="323" bestFit="1" customWidth="1"/>
    <col min="5656" max="5656" width="12.140625" style="323" bestFit="1" customWidth="1"/>
    <col min="5657" max="5657" width="8.5703125" style="323" bestFit="1" customWidth="1"/>
    <col min="5658" max="5658" width="12.140625" style="323" bestFit="1" customWidth="1"/>
    <col min="5659" max="5659" width="10.85546875" style="323" bestFit="1" customWidth="1"/>
    <col min="5660" max="5660" width="12.140625" style="323" bestFit="1" customWidth="1"/>
    <col min="5661" max="5661" width="10.85546875" style="323" bestFit="1" customWidth="1"/>
    <col min="5662" max="5662" width="14.42578125" style="323" bestFit="1" customWidth="1"/>
    <col min="5663" max="5667" width="10.85546875" style="323" bestFit="1" customWidth="1"/>
    <col min="5668" max="5668" width="12.140625" style="323" bestFit="1" customWidth="1"/>
    <col min="5669" max="5669" width="10.85546875" style="323" bestFit="1" customWidth="1"/>
    <col min="5670" max="5670" width="12.140625" style="323" bestFit="1" customWidth="1"/>
    <col min="5671" max="5671" width="10.85546875" style="323" bestFit="1" customWidth="1"/>
    <col min="5672" max="5672" width="12.140625" style="323" bestFit="1" customWidth="1"/>
    <col min="5673" max="5673" width="10.85546875" style="323" bestFit="1" customWidth="1"/>
    <col min="5674" max="5674" width="14.42578125" style="323" bestFit="1" customWidth="1"/>
    <col min="5675" max="5677" width="10.85546875" style="323" bestFit="1" customWidth="1"/>
    <col min="5678" max="5678" width="12.140625" style="323" bestFit="1" customWidth="1"/>
    <col min="5679" max="5679" width="10.85546875" style="323" bestFit="1" customWidth="1"/>
    <col min="5680" max="5680" width="12.140625" style="323" bestFit="1" customWidth="1"/>
    <col min="5681" max="5683" width="10.85546875" style="323" bestFit="1" customWidth="1"/>
    <col min="5684" max="5684" width="12.140625" style="323" bestFit="1" customWidth="1"/>
    <col min="5685" max="5685" width="10.85546875" style="323" bestFit="1" customWidth="1"/>
    <col min="5686" max="5686" width="14.42578125" style="323" bestFit="1" customWidth="1"/>
    <col min="5687" max="5687" width="10.85546875" style="323" bestFit="1" customWidth="1"/>
    <col min="5688" max="5688" width="12.140625" style="323" bestFit="1" customWidth="1"/>
    <col min="5689" max="5691" width="10.85546875" style="323" bestFit="1" customWidth="1"/>
    <col min="5692" max="5692" width="12.140625" style="323" bestFit="1" customWidth="1"/>
    <col min="5693" max="5693" width="10.85546875" style="323" bestFit="1" customWidth="1"/>
    <col min="5694" max="5694" width="12.140625" style="323" bestFit="1" customWidth="1"/>
    <col min="5695" max="5695" width="10.85546875" style="323" bestFit="1" customWidth="1"/>
    <col min="5696" max="5696" width="12.140625" style="323" bestFit="1" customWidth="1"/>
    <col min="5697" max="5697" width="10.85546875" style="323" bestFit="1" customWidth="1"/>
    <col min="5698" max="5698" width="14.42578125" style="323" bestFit="1" customWidth="1"/>
    <col min="5699" max="5865" width="6.85546875" style="323"/>
    <col min="5866" max="5866" width="6.85546875" style="323" customWidth="1"/>
    <col min="5867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5" width="7.28515625" style="323" bestFit="1" customWidth="1"/>
    <col min="5896" max="5896" width="10.85546875" style="323" bestFit="1" customWidth="1"/>
    <col min="5897" max="5897" width="8.5703125" style="323" bestFit="1" customWidth="1"/>
    <col min="5898" max="5898" width="10.85546875" style="323" bestFit="1" customWidth="1"/>
    <col min="5899" max="5899" width="8.5703125" style="323" bestFit="1" customWidth="1"/>
    <col min="5900" max="5900" width="12.140625" style="323" bestFit="1" customWidth="1"/>
    <col min="5901" max="5901" width="8.5703125" style="323" bestFit="1" customWidth="1"/>
    <col min="5902" max="5902" width="12.140625" style="323" bestFit="1" customWidth="1"/>
    <col min="5903" max="5903" width="8.5703125" style="323" bestFit="1" customWidth="1"/>
    <col min="5904" max="5904" width="12.140625" style="323" bestFit="1" customWidth="1"/>
    <col min="5905" max="5905" width="8.5703125" style="323" bestFit="1" customWidth="1"/>
    <col min="5906" max="5906" width="14.42578125" style="323" bestFit="1" customWidth="1"/>
    <col min="5907" max="5907" width="8.5703125" style="323" bestFit="1" customWidth="1"/>
    <col min="5908" max="5908" width="10.85546875" style="323" bestFit="1" customWidth="1"/>
    <col min="5909" max="5909" width="8.5703125" style="323" bestFit="1" customWidth="1"/>
    <col min="5910" max="5910" width="12.140625" style="323" bestFit="1" customWidth="1"/>
    <col min="5911" max="5911" width="8.5703125" style="323" bestFit="1" customWidth="1"/>
    <col min="5912" max="5912" width="12.140625" style="323" bestFit="1" customWidth="1"/>
    <col min="5913" max="5913" width="8.5703125" style="323" bestFit="1" customWidth="1"/>
    <col min="5914" max="5914" width="12.140625" style="323" bestFit="1" customWidth="1"/>
    <col min="5915" max="5915" width="10.85546875" style="323" bestFit="1" customWidth="1"/>
    <col min="5916" max="5916" width="12.140625" style="323" bestFit="1" customWidth="1"/>
    <col min="5917" max="5917" width="10.85546875" style="323" bestFit="1" customWidth="1"/>
    <col min="5918" max="5918" width="14.42578125" style="323" bestFit="1" customWidth="1"/>
    <col min="5919" max="5923" width="10.85546875" style="323" bestFit="1" customWidth="1"/>
    <col min="5924" max="5924" width="12.140625" style="323" bestFit="1" customWidth="1"/>
    <col min="5925" max="5925" width="10.85546875" style="323" bestFit="1" customWidth="1"/>
    <col min="5926" max="5926" width="12.140625" style="323" bestFit="1" customWidth="1"/>
    <col min="5927" max="5927" width="10.85546875" style="323" bestFit="1" customWidth="1"/>
    <col min="5928" max="5928" width="12.140625" style="323" bestFit="1" customWidth="1"/>
    <col min="5929" max="5929" width="10.85546875" style="323" bestFit="1" customWidth="1"/>
    <col min="5930" max="5930" width="14.42578125" style="323" bestFit="1" customWidth="1"/>
    <col min="5931" max="5933" width="10.85546875" style="323" bestFit="1" customWidth="1"/>
    <col min="5934" max="5934" width="12.140625" style="323" bestFit="1" customWidth="1"/>
    <col min="5935" max="5935" width="10.85546875" style="323" bestFit="1" customWidth="1"/>
    <col min="5936" max="5936" width="12.140625" style="323" bestFit="1" customWidth="1"/>
    <col min="5937" max="5939" width="10.85546875" style="323" bestFit="1" customWidth="1"/>
    <col min="5940" max="5940" width="12.140625" style="323" bestFit="1" customWidth="1"/>
    <col min="5941" max="5941" width="10.85546875" style="323" bestFit="1" customWidth="1"/>
    <col min="5942" max="5942" width="14.42578125" style="323" bestFit="1" customWidth="1"/>
    <col min="5943" max="5943" width="10.85546875" style="323" bestFit="1" customWidth="1"/>
    <col min="5944" max="5944" width="12.140625" style="323" bestFit="1" customWidth="1"/>
    <col min="5945" max="5947" width="10.85546875" style="323" bestFit="1" customWidth="1"/>
    <col min="5948" max="5948" width="12.140625" style="323" bestFit="1" customWidth="1"/>
    <col min="5949" max="5949" width="10.85546875" style="323" bestFit="1" customWidth="1"/>
    <col min="5950" max="5950" width="12.140625" style="323" bestFit="1" customWidth="1"/>
    <col min="5951" max="5951" width="10.85546875" style="323" bestFit="1" customWidth="1"/>
    <col min="5952" max="5952" width="12.140625" style="323" bestFit="1" customWidth="1"/>
    <col min="5953" max="5953" width="10.85546875" style="323" bestFit="1" customWidth="1"/>
    <col min="5954" max="5954" width="14.42578125" style="323" bestFit="1" customWidth="1"/>
    <col min="5955" max="6121" width="6.85546875" style="323"/>
    <col min="6122" max="6122" width="6.85546875" style="323" customWidth="1"/>
    <col min="6123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1" width="7.28515625" style="323" bestFit="1" customWidth="1"/>
    <col min="6152" max="6152" width="10.85546875" style="323" bestFit="1" customWidth="1"/>
    <col min="6153" max="6153" width="8.5703125" style="323" bestFit="1" customWidth="1"/>
    <col min="6154" max="6154" width="10.85546875" style="323" bestFit="1" customWidth="1"/>
    <col min="6155" max="6155" width="8.5703125" style="323" bestFit="1" customWidth="1"/>
    <col min="6156" max="6156" width="12.140625" style="323" bestFit="1" customWidth="1"/>
    <col min="6157" max="6157" width="8.5703125" style="323" bestFit="1" customWidth="1"/>
    <col min="6158" max="6158" width="12.140625" style="323" bestFit="1" customWidth="1"/>
    <col min="6159" max="6159" width="8.5703125" style="323" bestFit="1" customWidth="1"/>
    <col min="6160" max="6160" width="12.140625" style="323" bestFit="1" customWidth="1"/>
    <col min="6161" max="6161" width="8.5703125" style="323" bestFit="1" customWidth="1"/>
    <col min="6162" max="6162" width="14.42578125" style="323" bestFit="1" customWidth="1"/>
    <col min="6163" max="6163" width="8.5703125" style="323" bestFit="1" customWidth="1"/>
    <col min="6164" max="6164" width="10.85546875" style="323" bestFit="1" customWidth="1"/>
    <col min="6165" max="6165" width="8.5703125" style="323" bestFit="1" customWidth="1"/>
    <col min="6166" max="6166" width="12.140625" style="323" bestFit="1" customWidth="1"/>
    <col min="6167" max="6167" width="8.5703125" style="323" bestFit="1" customWidth="1"/>
    <col min="6168" max="6168" width="12.140625" style="323" bestFit="1" customWidth="1"/>
    <col min="6169" max="6169" width="8.5703125" style="323" bestFit="1" customWidth="1"/>
    <col min="6170" max="6170" width="12.140625" style="323" bestFit="1" customWidth="1"/>
    <col min="6171" max="6171" width="10.85546875" style="323" bestFit="1" customWidth="1"/>
    <col min="6172" max="6172" width="12.140625" style="323" bestFit="1" customWidth="1"/>
    <col min="6173" max="6173" width="10.85546875" style="323" bestFit="1" customWidth="1"/>
    <col min="6174" max="6174" width="14.42578125" style="323" bestFit="1" customWidth="1"/>
    <col min="6175" max="6179" width="10.85546875" style="323" bestFit="1" customWidth="1"/>
    <col min="6180" max="6180" width="12.140625" style="323" bestFit="1" customWidth="1"/>
    <col min="6181" max="6181" width="10.85546875" style="323" bestFit="1" customWidth="1"/>
    <col min="6182" max="6182" width="12.140625" style="323" bestFit="1" customWidth="1"/>
    <col min="6183" max="6183" width="10.85546875" style="323" bestFit="1" customWidth="1"/>
    <col min="6184" max="6184" width="12.140625" style="323" bestFit="1" customWidth="1"/>
    <col min="6185" max="6185" width="10.85546875" style="323" bestFit="1" customWidth="1"/>
    <col min="6186" max="6186" width="14.42578125" style="323" bestFit="1" customWidth="1"/>
    <col min="6187" max="6189" width="10.85546875" style="323" bestFit="1" customWidth="1"/>
    <col min="6190" max="6190" width="12.140625" style="323" bestFit="1" customWidth="1"/>
    <col min="6191" max="6191" width="10.85546875" style="323" bestFit="1" customWidth="1"/>
    <col min="6192" max="6192" width="12.140625" style="323" bestFit="1" customWidth="1"/>
    <col min="6193" max="6195" width="10.85546875" style="323" bestFit="1" customWidth="1"/>
    <col min="6196" max="6196" width="12.140625" style="323" bestFit="1" customWidth="1"/>
    <col min="6197" max="6197" width="10.85546875" style="323" bestFit="1" customWidth="1"/>
    <col min="6198" max="6198" width="14.42578125" style="323" bestFit="1" customWidth="1"/>
    <col min="6199" max="6199" width="10.85546875" style="323" bestFit="1" customWidth="1"/>
    <col min="6200" max="6200" width="12.140625" style="323" bestFit="1" customWidth="1"/>
    <col min="6201" max="6203" width="10.85546875" style="323" bestFit="1" customWidth="1"/>
    <col min="6204" max="6204" width="12.140625" style="323" bestFit="1" customWidth="1"/>
    <col min="6205" max="6205" width="10.85546875" style="323" bestFit="1" customWidth="1"/>
    <col min="6206" max="6206" width="12.140625" style="323" bestFit="1" customWidth="1"/>
    <col min="6207" max="6207" width="10.85546875" style="323" bestFit="1" customWidth="1"/>
    <col min="6208" max="6208" width="12.140625" style="323" bestFit="1" customWidth="1"/>
    <col min="6209" max="6209" width="10.85546875" style="323" bestFit="1" customWidth="1"/>
    <col min="6210" max="6210" width="14.42578125" style="323" bestFit="1" customWidth="1"/>
    <col min="6211" max="6377" width="6.85546875" style="323"/>
    <col min="6378" max="6378" width="6.85546875" style="323" customWidth="1"/>
    <col min="6379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7" width="7.28515625" style="323" bestFit="1" customWidth="1"/>
    <col min="6408" max="6408" width="10.85546875" style="323" bestFit="1" customWidth="1"/>
    <col min="6409" max="6409" width="8.5703125" style="323" bestFit="1" customWidth="1"/>
    <col min="6410" max="6410" width="10.85546875" style="323" bestFit="1" customWidth="1"/>
    <col min="6411" max="6411" width="8.5703125" style="323" bestFit="1" customWidth="1"/>
    <col min="6412" max="6412" width="12.140625" style="323" bestFit="1" customWidth="1"/>
    <col min="6413" max="6413" width="8.5703125" style="323" bestFit="1" customWidth="1"/>
    <col min="6414" max="6414" width="12.140625" style="323" bestFit="1" customWidth="1"/>
    <col min="6415" max="6415" width="8.5703125" style="323" bestFit="1" customWidth="1"/>
    <col min="6416" max="6416" width="12.140625" style="323" bestFit="1" customWidth="1"/>
    <col min="6417" max="6417" width="8.5703125" style="323" bestFit="1" customWidth="1"/>
    <col min="6418" max="6418" width="14.42578125" style="323" bestFit="1" customWidth="1"/>
    <col min="6419" max="6419" width="8.5703125" style="323" bestFit="1" customWidth="1"/>
    <col min="6420" max="6420" width="10.85546875" style="323" bestFit="1" customWidth="1"/>
    <col min="6421" max="6421" width="8.5703125" style="323" bestFit="1" customWidth="1"/>
    <col min="6422" max="6422" width="12.140625" style="323" bestFit="1" customWidth="1"/>
    <col min="6423" max="6423" width="8.5703125" style="323" bestFit="1" customWidth="1"/>
    <col min="6424" max="6424" width="12.140625" style="323" bestFit="1" customWidth="1"/>
    <col min="6425" max="6425" width="8.5703125" style="323" bestFit="1" customWidth="1"/>
    <col min="6426" max="6426" width="12.140625" style="323" bestFit="1" customWidth="1"/>
    <col min="6427" max="6427" width="10.85546875" style="323" bestFit="1" customWidth="1"/>
    <col min="6428" max="6428" width="12.140625" style="323" bestFit="1" customWidth="1"/>
    <col min="6429" max="6429" width="10.85546875" style="323" bestFit="1" customWidth="1"/>
    <col min="6430" max="6430" width="14.42578125" style="323" bestFit="1" customWidth="1"/>
    <col min="6431" max="6435" width="10.85546875" style="323" bestFit="1" customWidth="1"/>
    <col min="6436" max="6436" width="12.140625" style="323" bestFit="1" customWidth="1"/>
    <col min="6437" max="6437" width="10.85546875" style="323" bestFit="1" customWidth="1"/>
    <col min="6438" max="6438" width="12.140625" style="323" bestFit="1" customWidth="1"/>
    <col min="6439" max="6439" width="10.85546875" style="323" bestFit="1" customWidth="1"/>
    <col min="6440" max="6440" width="12.140625" style="323" bestFit="1" customWidth="1"/>
    <col min="6441" max="6441" width="10.85546875" style="323" bestFit="1" customWidth="1"/>
    <col min="6442" max="6442" width="14.42578125" style="323" bestFit="1" customWidth="1"/>
    <col min="6443" max="6445" width="10.85546875" style="323" bestFit="1" customWidth="1"/>
    <col min="6446" max="6446" width="12.140625" style="323" bestFit="1" customWidth="1"/>
    <col min="6447" max="6447" width="10.85546875" style="323" bestFit="1" customWidth="1"/>
    <col min="6448" max="6448" width="12.140625" style="323" bestFit="1" customWidth="1"/>
    <col min="6449" max="6451" width="10.85546875" style="323" bestFit="1" customWidth="1"/>
    <col min="6452" max="6452" width="12.140625" style="323" bestFit="1" customWidth="1"/>
    <col min="6453" max="6453" width="10.85546875" style="323" bestFit="1" customWidth="1"/>
    <col min="6454" max="6454" width="14.42578125" style="323" bestFit="1" customWidth="1"/>
    <col min="6455" max="6455" width="10.85546875" style="323" bestFit="1" customWidth="1"/>
    <col min="6456" max="6456" width="12.140625" style="323" bestFit="1" customWidth="1"/>
    <col min="6457" max="6459" width="10.85546875" style="323" bestFit="1" customWidth="1"/>
    <col min="6460" max="6460" width="12.140625" style="323" bestFit="1" customWidth="1"/>
    <col min="6461" max="6461" width="10.85546875" style="323" bestFit="1" customWidth="1"/>
    <col min="6462" max="6462" width="12.140625" style="323" bestFit="1" customWidth="1"/>
    <col min="6463" max="6463" width="10.85546875" style="323" bestFit="1" customWidth="1"/>
    <col min="6464" max="6464" width="12.140625" style="323" bestFit="1" customWidth="1"/>
    <col min="6465" max="6465" width="10.85546875" style="323" bestFit="1" customWidth="1"/>
    <col min="6466" max="6466" width="14.42578125" style="323" bestFit="1" customWidth="1"/>
    <col min="6467" max="6633" width="6.85546875" style="323"/>
    <col min="6634" max="6634" width="6.85546875" style="323" customWidth="1"/>
    <col min="6635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3" width="7.28515625" style="323" bestFit="1" customWidth="1"/>
    <col min="6664" max="6664" width="10.85546875" style="323" bestFit="1" customWidth="1"/>
    <col min="6665" max="6665" width="8.5703125" style="323" bestFit="1" customWidth="1"/>
    <col min="6666" max="6666" width="10.85546875" style="323" bestFit="1" customWidth="1"/>
    <col min="6667" max="6667" width="8.5703125" style="323" bestFit="1" customWidth="1"/>
    <col min="6668" max="6668" width="12.140625" style="323" bestFit="1" customWidth="1"/>
    <col min="6669" max="6669" width="8.5703125" style="323" bestFit="1" customWidth="1"/>
    <col min="6670" max="6670" width="12.140625" style="323" bestFit="1" customWidth="1"/>
    <col min="6671" max="6671" width="8.5703125" style="323" bestFit="1" customWidth="1"/>
    <col min="6672" max="6672" width="12.140625" style="323" bestFit="1" customWidth="1"/>
    <col min="6673" max="6673" width="8.5703125" style="323" bestFit="1" customWidth="1"/>
    <col min="6674" max="6674" width="14.42578125" style="323" bestFit="1" customWidth="1"/>
    <col min="6675" max="6675" width="8.5703125" style="323" bestFit="1" customWidth="1"/>
    <col min="6676" max="6676" width="10.85546875" style="323" bestFit="1" customWidth="1"/>
    <col min="6677" max="6677" width="8.5703125" style="323" bestFit="1" customWidth="1"/>
    <col min="6678" max="6678" width="12.140625" style="323" bestFit="1" customWidth="1"/>
    <col min="6679" max="6679" width="8.5703125" style="323" bestFit="1" customWidth="1"/>
    <col min="6680" max="6680" width="12.140625" style="323" bestFit="1" customWidth="1"/>
    <col min="6681" max="6681" width="8.5703125" style="323" bestFit="1" customWidth="1"/>
    <col min="6682" max="6682" width="12.140625" style="323" bestFit="1" customWidth="1"/>
    <col min="6683" max="6683" width="10.85546875" style="323" bestFit="1" customWidth="1"/>
    <col min="6684" max="6684" width="12.140625" style="323" bestFit="1" customWidth="1"/>
    <col min="6685" max="6685" width="10.85546875" style="323" bestFit="1" customWidth="1"/>
    <col min="6686" max="6686" width="14.42578125" style="323" bestFit="1" customWidth="1"/>
    <col min="6687" max="6691" width="10.85546875" style="323" bestFit="1" customWidth="1"/>
    <col min="6692" max="6692" width="12.140625" style="323" bestFit="1" customWidth="1"/>
    <col min="6693" max="6693" width="10.85546875" style="323" bestFit="1" customWidth="1"/>
    <col min="6694" max="6694" width="12.140625" style="323" bestFit="1" customWidth="1"/>
    <col min="6695" max="6695" width="10.85546875" style="323" bestFit="1" customWidth="1"/>
    <col min="6696" max="6696" width="12.140625" style="323" bestFit="1" customWidth="1"/>
    <col min="6697" max="6697" width="10.85546875" style="323" bestFit="1" customWidth="1"/>
    <col min="6698" max="6698" width="14.42578125" style="323" bestFit="1" customWidth="1"/>
    <col min="6699" max="6701" width="10.85546875" style="323" bestFit="1" customWidth="1"/>
    <col min="6702" max="6702" width="12.140625" style="323" bestFit="1" customWidth="1"/>
    <col min="6703" max="6703" width="10.85546875" style="323" bestFit="1" customWidth="1"/>
    <col min="6704" max="6704" width="12.140625" style="323" bestFit="1" customWidth="1"/>
    <col min="6705" max="6707" width="10.85546875" style="323" bestFit="1" customWidth="1"/>
    <col min="6708" max="6708" width="12.140625" style="323" bestFit="1" customWidth="1"/>
    <col min="6709" max="6709" width="10.85546875" style="323" bestFit="1" customWidth="1"/>
    <col min="6710" max="6710" width="14.42578125" style="323" bestFit="1" customWidth="1"/>
    <col min="6711" max="6711" width="10.85546875" style="323" bestFit="1" customWidth="1"/>
    <col min="6712" max="6712" width="12.140625" style="323" bestFit="1" customWidth="1"/>
    <col min="6713" max="6715" width="10.85546875" style="323" bestFit="1" customWidth="1"/>
    <col min="6716" max="6716" width="12.140625" style="323" bestFit="1" customWidth="1"/>
    <col min="6717" max="6717" width="10.85546875" style="323" bestFit="1" customWidth="1"/>
    <col min="6718" max="6718" width="12.140625" style="323" bestFit="1" customWidth="1"/>
    <col min="6719" max="6719" width="10.85546875" style="323" bestFit="1" customWidth="1"/>
    <col min="6720" max="6720" width="12.140625" style="323" bestFit="1" customWidth="1"/>
    <col min="6721" max="6721" width="10.85546875" style="323" bestFit="1" customWidth="1"/>
    <col min="6722" max="6722" width="14.42578125" style="323" bestFit="1" customWidth="1"/>
    <col min="6723" max="6889" width="6.85546875" style="323"/>
    <col min="6890" max="6890" width="6.85546875" style="323" customWidth="1"/>
    <col min="6891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9" width="7.28515625" style="323" bestFit="1" customWidth="1"/>
    <col min="6920" max="6920" width="10.85546875" style="323" bestFit="1" customWidth="1"/>
    <col min="6921" max="6921" width="8.5703125" style="323" bestFit="1" customWidth="1"/>
    <col min="6922" max="6922" width="10.85546875" style="323" bestFit="1" customWidth="1"/>
    <col min="6923" max="6923" width="8.5703125" style="323" bestFit="1" customWidth="1"/>
    <col min="6924" max="6924" width="12.140625" style="323" bestFit="1" customWidth="1"/>
    <col min="6925" max="6925" width="8.5703125" style="323" bestFit="1" customWidth="1"/>
    <col min="6926" max="6926" width="12.140625" style="323" bestFit="1" customWidth="1"/>
    <col min="6927" max="6927" width="8.5703125" style="323" bestFit="1" customWidth="1"/>
    <col min="6928" max="6928" width="12.140625" style="323" bestFit="1" customWidth="1"/>
    <col min="6929" max="6929" width="8.5703125" style="323" bestFit="1" customWidth="1"/>
    <col min="6930" max="6930" width="14.42578125" style="323" bestFit="1" customWidth="1"/>
    <col min="6931" max="6931" width="8.5703125" style="323" bestFit="1" customWidth="1"/>
    <col min="6932" max="6932" width="10.85546875" style="323" bestFit="1" customWidth="1"/>
    <col min="6933" max="6933" width="8.5703125" style="323" bestFit="1" customWidth="1"/>
    <col min="6934" max="6934" width="12.140625" style="323" bestFit="1" customWidth="1"/>
    <col min="6935" max="6935" width="8.5703125" style="323" bestFit="1" customWidth="1"/>
    <col min="6936" max="6936" width="12.140625" style="323" bestFit="1" customWidth="1"/>
    <col min="6937" max="6937" width="8.5703125" style="323" bestFit="1" customWidth="1"/>
    <col min="6938" max="6938" width="12.140625" style="323" bestFit="1" customWidth="1"/>
    <col min="6939" max="6939" width="10.85546875" style="323" bestFit="1" customWidth="1"/>
    <col min="6940" max="6940" width="12.140625" style="323" bestFit="1" customWidth="1"/>
    <col min="6941" max="6941" width="10.85546875" style="323" bestFit="1" customWidth="1"/>
    <col min="6942" max="6942" width="14.42578125" style="323" bestFit="1" customWidth="1"/>
    <col min="6943" max="6947" width="10.85546875" style="323" bestFit="1" customWidth="1"/>
    <col min="6948" max="6948" width="12.140625" style="323" bestFit="1" customWidth="1"/>
    <col min="6949" max="6949" width="10.85546875" style="323" bestFit="1" customWidth="1"/>
    <col min="6950" max="6950" width="12.140625" style="323" bestFit="1" customWidth="1"/>
    <col min="6951" max="6951" width="10.85546875" style="323" bestFit="1" customWidth="1"/>
    <col min="6952" max="6952" width="12.140625" style="323" bestFit="1" customWidth="1"/>
    <col min="6953" max="6953" width="10.85546875" style="323" bestFit="1" customWidth="1"/>
    <col min="6954" max="6954" width="14.42578125" style="323" bestFit="1" customWidth="1"/>
    <col min="6955" max="6957" width="10.85546875" style="323" bestFit="1" customWidth="1"/>
    <col min="6958" max="6958" width="12.140625" style="323" bestFit="1" customWidth="1"/>
    <col min="6959" max="6959" width="10.85546875" style="323" bestFit="1" customWidth="1"/>
    <col min="6960" max="6960" width="12.140625" style="323" bestFit="1" customWidth="1"/>
    <col min="6961" max="6963" width="10.85546875" style="323" bestFit="1" customWidth="1"/>
    <col min="6964" max="6964" width="12.140625" style="323" bestFit="1" customWidth="1"/>
    <col min="6965" max="6965" width="10.85546875" style="323" bestFit="1" customWidth="1"/>
    <col min="6966" max="6966" width="14.42578125" style="323" bestFit="1" customWidth="1"/>
    <col min="6967" max="6967" width="10.85546875" style="323" bestFit="1" customWidth="1"/>
    <col min="6968" max="6968" width="12.140625" style="323" bestFit="1" customWidth="1"/>
    <col min="6969" max="6971" width="10.85546875" style="323" bestFit="1" customWidth="1"/>
    <col min="6972" max="6972" width="12.140625" style="323" bestFit="1" customWidth="1"/>
    <col min="6973" max="6973" width="10.85546875" style="323" bestFit="1" customWidth="1"/>
    <col min="6974" max="6974" width="12.140625" style="323" bestFit="1" customWidth="1"/>
    <col min="6975" max="6975" width="10.85546875" style="323" bestFit="1" customWidth="1"/>
    <col min="6976" max="6976" width="12.140625" style="323" bestFit="1" customWidth="1"/>
    <col min="6977" max="6977" width="10.85546875" style="323" bestFit="1" customWidth="1"/>
    <col min="6978" max="6978" width="14.42578125" style="323" bestFit="1" customWidth="1"/>
    <col min="6979" max="7145" width="6.85546875" style="323"/>
    <col min="7146" max="7146" width="6.85546875" style="323" customWidth="1"/>
    <col min="7147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5" width="7.28515625" style="323" bestFit="1" customWidth="1"/>
    <col min="7176" max="7176" width="10.85546875" style="323" bestFit="1" customWidth="1"/>
    <col min="7177" max="7177" width="8.5703125" style="323" bestFit="1" customWidth="1"/>
    <col min="7178" max="7178" width="10.85546875" style="323" bestFit="1" customWidth="1"/>
    <col min="7179" max="7179" width="8.5703125" style="323" bestFit="1" customWidth="1"/>
    <col min="7180" max="7180" width="12.140625" style="323" bestFit="1" customWidth="1"/>
    <col min="7181" max="7181" width="8.5703125" style="323" bestFit="1" customWidth="1"/>
    <col min="7182" max="7182" width="12.140625" style="323" bestFit="1" customWidth="1"/>
    <col min="7183" max="7183" width="8.5703125" style="323" bestFit="1" customWidth="1"/>
    <col min="7184" max="7184" width="12.140625" style="323" bestFit="1" customWidth="1"/>
    <col min="7185" max="7185" width="8.5703125" style="323" bestFit="1" customWidth="1"/>
    <col min="7186" max="7186" width="14.42578125" style="323" bestFit="1" customWidth="1"/>
    <col min="7187" max="7187" width="8.5703125" style="323" bestFit="1" customWidth="1"/>
    <col min="7188" max="7188" width="10.85546875" style="323" bestFit="1" customWidth="1"/>
    <col min="7189" max="7189" width="8.5703125" style="323" bestFit="1" customWidth="1"/>
    <col min="7190" max="7190" width="12.140625" style="323" bestFit="1" customWidth="1"/>
    <col min="7191" max="7191" width="8.5703125" style="323" bestFit="1" customWidth="1"/>
    <col min="7192" max="7192" width="12.140625" style="323" bestFit="1" customWidth="1"/>
    <col min="7193" max="7193" width="8.5703125" style="323" bestFit="1" customWidth="1"/>
    <col min="7194" max="7194" width="12.140625" style="323" bestFit="1" customWidth="1"/>
    <col min="7195" max="7195" width="10.85546875" style="323" bestFit="1" customWidth="1"/>
    <col min="7196" max="7196" width="12.140625" style="323" bestFit="1" customWidth="1"/>
    <col min="7197" max="7197" width="10.85546875" style="323" bestFit="1" customWidth="1"/>
    <col min="7198" max="7198" width="14.42578125" style="323" bestFit="1" customWidth="1"/>
    <col min="7199" max="7203" width="10.85546875" style="323" bestFit="1" customWidth="1"/>
    <col min="7204" max="7204" width="12.140625" style="323" bestFit="1" customWidth="1"/>
    <col min="7205" max="7205" width="10.85546875" style="323" bestFit="1" customWidth="1"/>
    <col min="7206" max="7206" width="12.140625" style="323" bestFit="1" customWidth="1"/>
    <col min="7207" max="7207" width="10.85546875" style="323" bestFit="1" customWidth="1"/>
    <col min="7208" max="7208" width="12.140625" style="323" bestFit="1" customWidth="1"/>
    <col min="7209" max="7209" width="10.85546875" style="323" bestFit="1" customWidth="1"/>
    <col min="7210" max="7210" width="14.42578125" style="323" bestFit="1" customWidth="1"/>
    <col min="7211" max="7213" width="10.85546875" style="323" bestFit="1" customWidth="1"/>
    <col min="7214" max="7214" width="12.140625" style="323" bestFit="1" customWidth="1"/>
    <col min="7215" max="7215" width="10.85546875" style="323" bestFit="1" customWidth="1"/>
    <col min="7216" max="7216" width="12.140625" style="323" bestFit="1" customWidth="1"/>
    <col min="7217" max="7219" width="10.85546875" style="323" bestFit="1" customWidth="1"/>
    <col min="7220" max="7220" width="12.140625" style="323" bestFit="1" customWidth="1"/>
    <col min="7221" max="7221" width="10.85546875" style="323" bestFit="1" customWidth="1"/>
    <col min="7222" max="7222" width="14.42578125" style="323" bestFit="1" customWidth="1"/>
    <col min="7223" max="7223" width="10.85546875" style="323" bestFit="1" customWidth="1"/>
    <col min="7224" max="7224" width="12.140625" style="323" bestFit="1" customWidth="1"/>
    <col min="7225" max="7227" width="10.85546875" style="323" bestFit="1" customWidth="1"/>
    <col min="7228" max="7228" width="12.140625" style="323" bestFit="1" customWidth="1"/>
    <col min="7229" max="7229" width="10.85546875" style="323" bestFit="1" customWidth="1"/>
    <col min="7230" max="7230" width="12.140625" style="323" bestFit="1" customWidth="1"/>
    <col min="7231" max="7231" width="10.85546875" style="323" bestFit="1" customWidth="1"/>
    <col min="7232" max="7232" width="12.140625" style="323" bestFit="1" customWidth="1"/>
    <col min="7233" max="7233" width="10.85546875" style="323" bestFit="1" customWidth="1"/>
    <col min="7234" max="7234" width="14.42578125" style="323" bestFit="1" customWidth="1"/>
    <col min="7235" max="7401" width="6.85546875" style="323"/>
    <col min="7402" max="7402" width="6.85546875" style="323" customWidth="1"/>
    <col min="7403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1" width="7.28515625" style="323" bestFit="1" customWidth="1"/>
    <col min="7432" max="7432" width="10.85546875" style="323" bestFit="1" customWidth="1"/>
    <col min="7433" max="7433" width="8.5703125" style="323" bestFit="1" customWidth="1"/>
    <col min="7434" max="7434" width="10.85546875" style="323" bestFit="1" customWidth="1"/>
    <col min="7435" max="7435" width="8.5703125" style="323" bestFit="1" customWidth="1"/>
    <col min="7436" max="7436" width="12.140625" style="323" bestFit="1" customWidth="1"/>
    <col min="7437" max="7437" width="8.5703125" style="323" bestFit="1" customWidth="1"/>
    <col min="7438" max="7438" width="12.140625" style="323" bestFit="1" customWidth="1"/>
    <col min="7439" max="7439" width="8.5703125" style="323" bestFit="1" customWidth="1"/>
    <col min="7440" max="7440" width="12.140625" style="323" bestFit="1" customWidth="1"/>
    <col min="7441" max="7441" width="8.5703125" style="323" bestFit="1" customWidth="1"/>
    <col min="7442" max="7442" width="14.42578125" style="323" bestFit="1" customWidth="1"/>
    <col min="7443" max="7443" width="8.5703125" style="323" bestFit="1" customWidth="1"/>
    <col min="7444" max="7444" width="10.85546875" style="323" bestFit="1" customWidth="1"/>
    <col min="7445" max="7445" width="8.5703125" style="323" bestFit="1" customWidth="1"/>
    <col min="7446" max="7446" width="12.140625" style="323" bestFit="1" customWidth="1"/>
    <col min="7447" max="7447" width="8.5703125" style="323" bestFit="1" customWidth="1"/>
    <col min="7448" max="7448" width="12.140625" style="323" bestFit="1" customWidth="1"/>
    <col min="7449" max="7449" width="8.5703125" style="323" bestFit="1" customWidth="1"/>
    <col min="7450" max="7450" width="12.140625" style="323" bestFit="1" customWidth="1"/>
    <col min="7451" max="7451" width="10.85546875" style="323" bestFit="1" customWidth="1"/>
    <col min="7452" max="7452" width="12.140625" style="323" bestFit="1" customWidth="1"/>
    <col min="7453" max="7453" width="10.85546875" style="323" bestFit="1" customWidth="1"/>
    <col min="7454" max="7454" width="14.42578125" style="323" bestFit="1" customWidth="1"/>
    <col min="7455" max="7459" width="10.85546875" style="323" bestFit="1" customWidth="1"/>
    <col min="7460" max="7460" width="12.140625" style="323" bestFit="1" customWidth="1"/>
    <col min="7461" max="7461" width="10.85546875" style="323" bestFit="1" customWidth="1"/>
    <col min="7462" max="7462" width="12.140625" style="323" bestFit="1" customWidth="1"/>
    <col min="7463" max="7463" width="10.85546875" style="323" bestFit="1" customWidth="1"/>
    <col min="7464" max="7464" width="12.140625" style="323" bestFit="1" customWidth="1"/>
    <col min="7465" max="7465" width="10.85546875" style="323" bestFit="1" customWidth="1"/>
    <col min="7466" max="7466" width="14.42578125" style="323" bestFit="1" customWidth="1"/>
    <col min="7467" max="7469" width="10.85546875" style="323" bestFit="1" customWidth="1"/>
    <col min="7470" max="7470" width="12.140625" style="323" bestFit="1" customWidth="1"/>
    <col min="7471" max="7471" width="10.85546875" style="323" bestFit="1" customWidth="1"/>
    <col min="7472" max="7472" width="12.140625" style="323" bestFit="1" customWidth="1"/>
    <col min="7473" max="7475" width="10.85546875" style="323" bestFit="1" customWidth="1"/>
    <col min="7476" max="7476" width="12.140625" style="323" bestFit="1" customWidth="1"/>
    <col min="7477" max="7477" width="10.85546875" style="323" bestFit="1" customWidth="1"/>
    <col min="7478" max="7478" width="14.42578125" style="323" bestFit="1" customWidth="1"/>
    <col min="7479" max="7479" width="10.85546875" style="323" bestFit="1" customWidth="1"/>
    <col min="7480" max="7480" width="12.140625" style="323" bestFit="1" customWidth="1"/>
    <col min="7481" max="7483" width="10.85546875" style="323" bestFit="1" customWidth="1"/>
    <col min="7484" max="7484" width="12.140625" style="323" bestFit="1" customWidth="1"/>
    <col min="7485" max="7485" width="10.85546875" style="323" bestFit="1" customWidth="1"/>
    <col min="7486" max="7486" width="12.140625" style="323" bestFit="1" customWidth="1"/>
    <col min="7487" max="7487" width="10.85546875" style="323" bestFit="1" customWidth="1"/>
    <col min="7488" max="7488" width="12.140625" style="323" bestFit="1" customWidth="1"/>
    <col min="7489" max="7489" width="10.85546875" style="323" bestFit="1" customWidth="1"/>
    <col min="7490" max="7490" width="14.42578125" style="323" bestFit="1" customWidth="1"/>
    <col min="7491" max="7657" width="6.85546875" style="323"/>
    <col min="7658" max="7658" width="6.85546875" style="323" customWidth="1"/>
    <col min="7659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7" width="7.28515625" style="323" bestFit="1" customWidth="1"/>
    <col min="7688" max="7688" width="10.85546875" style="323" bestFit="1" customWidth="1"/>
    <col min="7689" max="7689" width="8.5703125" style="323" bestFit="1" customWidth="1"/>
    <col min="7690" max="7690" width="10.85546875" style="323" bestFit="1" customWidth="1"/>
    <col min="7691" max="7691" width="8.5703125" style="323" bestFit="1" customWidth="1"/>
    <col min="7692" max="7692" width="12.140625" style="323" bestFit="1" customWidth="1"/>
    <col min="7693" max="7693" width="8.5703125" style="323" bestFit="1" customWidth="1"/>
    <col min="7694" max="7694" width="12.140625" style="323" bestFit="1" customWidth="1"/>
    <col min="7695" max="7695" width="8.5703125" style="323" bestFit="1" customWidth="1"/>
    <col min="7696" max="7696" width="12.140625" style="323" bestFit="1" customWidth="1"/>
    <col min="7697" max="7697" width="8.5703125" style="323" bestFit="1" customWidth="1"/>
    <col min="7698" max="7698" width="14.42578125" style="323" bestFit="1" customWidth="1"/>
    <col min="7699" max="7699" width="8.5703125" style="323" bestFit="1" customWidth="1"/>
    <col min="7700" max="7700" width="10.85546875" style="323" bestFit="1" customWidth="1"/>
    <col min="7701" max="7701" width="8.5703125" style="323" bestFit="1" customWidth="1"/>
    <col min="7702" max="7702" width="12.140625" style="323" bestFit="1" customWidth="1"/>
    <col min="7703" max="7703" width="8.5703125" style="323" bestFit="1" customWidth="1"/>
    <col min="7704" max="7704" width="12.140625" style="323" bestFit="1" customWidth="1"/>
    <col min="7705" max="7705" width="8.5703125" style="323" bestFit="1" customWidth="1"/>
    <col min="7706" max="7706" width="12.140625" style="323" bestFit="1" customWidth="1"/>
    <col min="7707" max="7707" width="10.85546875" style="323" bestFit="1" customWidth="1"/>
    <col min="7708" max="7708" width="12.140625" style="323" bestFit="1" customWidth="1"/>
    <col min="7709" max="7709" width="10.85546875" style="323" bestFit="1" customWidth="1"/>
    <col min="7710" max="7710" width="14.42578125" style="323" bestFit="1" customWidth="1"/>
    <col min="7711" max="7715" width="10.85546875" style="323" bestFit="1" customWidth="1"/>
    <col min="7716" max="7716" width="12.140625" style="323" bestFit="1" customWidth="1"/>
    <col min="7717" max="7717" width="10.85546875" style="323" bestFit="1" customWidth="1"/>
    <col min="7718" max="7718" width="12.140625" style="323" bestFit="1" customWidth="1"/>
    <col min="7719" max="7719" width="10.85546875" style="323" bestFit="1" customWidth="1"/>
    <col min="7720" max="7720" width="12.140625" style="323" bestFit="1" customWidth="1"/>
    <col min="7721" max="7721" width="10.85546875" style="323" bestFit="1" customWidth="1"/>
    <col min="7722" max="7722" width="14.42578125" style="323" bestFit="1" customWidth="1"/>
    <col min="7723" max="7725" width="10.85546875" style="323" bestFit="1" customWidth="1"/>
    <col min="7726" max="7726" width="12.140625" style="323" bestFit="1" customWidth="1"/>
    <col min="7727" max="7727" width="10.85546875" style="323" bestFit="1" customWidth="1"/>
    <col min="7728" max="7728" width="12.140625" style="323" bestFit="1" customWidth="1"/>
    <col min="7729" max="7731" width="10.85546875" style="323" bestFit="1" customWidth="1"/>
    <col min="7732" max="7732" width="12.140625" style="323" bestFit="1" customWidth="1"/>
    <col min="7733" max="7733" width="10.85546875" style="323" bestFit="1" customWidth="1"/>
    <col min="7734" max="7734" width="14.42578125" style="323" bestFit="1" customWidth="1"/>
    <col min="7735" max="7735" width="10.85546875" style="323" bestFit="1" customWidth="1"/>
    <col min="7736" max="7736" width="12.140625" style="323" bestFit="1" customWidth="1"/>
    <col min="7737" max="7739" width="10.85546875" style="323" bestFit="1" customWidth="1"/>
    <col min="7740" max="7740" width="12.140625" style="323" bestFit="1" customWidth="1"/>
    <col min="7741" max="7741" width="10.85546875" style="323" bestFit="1" customWidth="1"/>
    <col min="7742" max="7742" width="12.140625" style="323" bestFit="1" customWidth="1"/>
    <col min="7743" max="7743" width="10.85546875" style="323" bestFit="1" customWidth="1"/>
    <col min="7744" max="7744" width="12.140625" style="323" bestFit="1" customWidth="1"/>
    <col min="7745" max="7745" width="10.85546875" style="323" bestFit="1" customWidth="1"/>
    <col min="7746" max="7746" width="14.42578125" style="323" bestFit="1" customWidth="1"/>
    <col min="7747" max="7913" width="6.85546875" style="323"/>
    <col min="7914" max="7914" width="6.85546875" style="323" customWidth="1"/>
    <col min="7915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3" width="7.28515625" style="323" bestFit="1" customWidth="1"/>
    <col min="7944" max="7944" width="10.85546875" style="323" bestFit="1" customWidth="1"/>
    <col min="7945" max="7945" width="8.5703125" style="323" bestFit="1" customWidth="1"/>
    <col min="7946" max="7946" width="10.85546875" style="323" bestFit="1" customWidth="1"/>
    <col min="7947" max="7947" width="8.5703125" style="323" bestFit="1" customWidth="1"/>
    <col min="7948" max="7948" width="12.140625" style="323" bestFit="1" customWidth="1"/>
    <col min="7949" max="7949" width="8.5703125" style="323" bestFit="1" customWidth="1"/>
    <col min="7950" max="7950" width="12.140625" style="323" bestFit="1" customWidth="1"/>
    <col min="7951" max="7951" width="8.5703125" style="323" bestFit="1" customWidth="1"/>
    <col min="7952" max="7952" width="12.140625" style="323" bestFit="1" customWidth="1"/>
    <col min="7953" max="7953" width="8.5703125" style="323" bestFit="1" customWidth="1"/>
    <col min="7954" max="7954" width="14.42578125" style="323" bestFit="1" customWidth="1"/>
    <col min="7955" max="7955" width="8.5703125" style="323" bestFit="1" customWidth="1"/>
    <col min="7956" max="7956" width="10.85546875" style="323" bestFit="1" customWidth="1"/>
    <col min="7957" max="7957" width="8.5703125" style="323" bestFit="1" customWidth="1"/>
    <col min="7958" max="7958" width="12.140625" style="323" bestFit="1" customWidth="1"/>
    <col min="7959" max="7959" width="8.5703125" style="323" bestFit="1" customWidth="1"/>
    <col min="7960" max="7960" width="12.140625" style="323" bestFit="1" customWidth="1"/>
    <col min="7961" max="7961" width="8.5703125" style="323" bestFit="1" customWidth="1"/>
    <col min="7962" max="7962" width="12.140625" style="323" bestFit="1" customWidth="1"/>
    <col min="7963" max="7963" width="10.85546875" style="323" bestFit="1" customWidth="1"/>
    <col min="7964" max="7964" width="12.140625" style="323" bestFit="1" customWidth="1"/>
    <col min="7965" max="7965" width="10.85546875" style="323" bestFit="1" customWidth="1"/>
    <col min="7966" max="7966" width="14.42578125" style="323" bestFit="1" customWidth="1"/>
    <col min="7967" max="7971" width="10.85546875" style="323" bestFit="1" customWidth="1"/>
    <col min="7972" max="7972" width="12.140625" style="323" bestFit="1" customWidth="1"/>
    <col min="7973" max="7973" width="10.85546875" style="323" bestFit="1" customWidth="1"/>
    <col min="7974" max="7974" width="12.140625" style="323" bestFit="1" customWidth="1"/>
    <col min="7975" max="7975" width="10.85546875" style="323" bestFit="1" customWidth="1"/>
    <col min="7976" max="7976" width="12.140625" style="323" bestFit="1" customWidth="1"/>
    <col min="7977" max="7977" width="10.85546875" style="323" bestFit="1" customWidth="1"/>
    <col min="7978" max="7978" width="14.42578125" style="323" bestFit="1" customWidth="1"/>
    <col min="7979" max="7981" width="10.85546875" style="323" bestFit="1" customWidth="1"/>
    <col min="7982" max="7982" width="12.140625" style="323" bestFit="1" customWidth="1"/>
    <col min="7983" max="7983" width="10.85546875" style="323" bestFit="1" customWidth="1"/>
    <col min="7984" max="7984" width="12.140625" style="323" bestFit="1" customWidth="1"/>
    <col min="7985" max="7987" width="10.85546875" style="323" bestFit="1" customWidth="1"/>
    <col min="7988" max="7988" width="12.140625" style="323" bestFit="1" customWidth="1"/>
    <col min="7989" max="7989" width="10.85546875" style="323" bestFit="1" customWidth="1"/>
    <col min="7990" max="7990" width="14.42578125" style="323" bestFit="1" customWidth="1"/>
    <col min="7991" max="7991" width="10.85546875" style="323" bestFit="1" customWidth="1"/>
    <col min="7992" max="7992" width="12.140625" style="323" bestFit="1" customWidth="1"/>
    <col min="7993" max="7995" width="10.85546875" style="323" bestFit="1" customWidth="1"/>
    <col min="7996" max="7996" width="12.140625" style="323" bestFit="1" customWidth="1"/>
    <col min="7997" max="7997" width="10.85546875" style="323" bestFit="1" customWidth="1"/>
    <col min="7998" max="7998" width="12.140625" style="323" bestFit="1" customWidth="1"/>
    <col min="7999" max="7999" width="10.85546875" style="323" bestFit="1" customWidth="1"/>
    <col min="8000" max="8000" width="12.140625" style="323" bestFit="1" customWidth="1"/>
    <col min="8001" max="8001" width="10.85546875" style="323" bestFit="1" customWidth="1"/>
    <col min="8002" max="8002" width="14.42578125" style="323" bestFit="1" customWidth="1"/>
    <col min="8003" max="8169" width="6.85546875" style="323"/>
    <col min="8170" max="8170" width="6.85546875" style="323" customWidth="1"/>
    <col min="8171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9" width="7.28515625" style="323" bestFit="1" customWidth="1"/>
    <col min="8200" max="8200" width="10.85546875" style="323" bestFit="1" customWidth="1"/>
    <col min="8201" max="8201" width="8.5703125" style="323" bestFit="1" customWidth="1"/>
    <col min="8202" max="8202" width="10.85546875" style="323" bestFit="1" customWidth="1"/>
    <col min="8203" max="8203" width="8.5703125" style="323" bestFit="1" customWidth="1"/>
    <col min="8204" max="8204" width="12.140625" style="323" bestFit="1" customWidth="1"/>
    <col min="8205" max="8205" width="8.5703125" style="323" bestFit="1" customWidth="1"/>
    <col min="8206" max="8206" width="12.140625" style="323" bestFit="1" customWidth="1"/>
    <col min="8207" max="8207" width="8.5703125" style="323" bestFit="1" customWidth="1"/>
    <col min="8208" max="8208" width="12.140625" style="323" bestFit="1" customWidth="1"/>
    <col min="8209" max="8209" width="8.5703125" style="323" bestFit="1" customWidth="1"/>
    <col min="8210" max="8210" width="14.42578125" style="323" bestFit="1" customWidth="1"/>
    <col min="8211" max="8211" width="8.5703125" style="323" bestFit="1" customWidth="1"/>
    <col min="8212" max="8212" width="10.85546875" style="323" bestFit="1" customWidth="1"/>
    <col min="8213" max="8213" width="8.5703125" style="323" bestFit="1" customWidth="1"/>
    <col min="8214" max="8214" width="12.140625" style="323" bestFit="1" customWidth="1"/>
    <col min="8215" max="8215" width="8.5703125" style="323" bestFit="1" customWidth="1"/>
    <col min="8216" max="8216" width="12.140625" style="323" bestFit="1" customWidth="1"/>
    <col min="8217" max="8217" width="8.5703125" style="323" bestFit="1" customWidth="1"/>
    <col min="8218" max="8218" width="12.140625" style="323" bestFit="1" customWidth="1"/>
    <col min="8219" max="8219" width="10.85546875" style="323" bestFit="1" customWidth="1"/>
    <col min="8220" max="8220" width="12.140625" style="323" bestFit="1" customWidth="1"/>
    <col min="8221" max="8221" width="10.85546875" style="323" bestFit="1" customWidth="1"/>
    <col min="8222" max="8222" width="14.42578125" style="323" bestFit="1" customWidth="1"/>
    <col min="8223" max="8227" width="10.85546875" style="323" bestFit="1" customWidth="1"/>
    <col min="8228" max="8228" width="12.140625" style="323" bestFit="1" customWidth="1"/>
    <col min="8229" max="8229" width="10.85546875" style="323" bestFit="1" customWidth="1"/>
    <col min="8230" max="8230" width="12.140625" style="323" bestFit="1" customWidth="1"/>
    <col min="8231" max="8231" width="10.85546875" style="323" bestFit="1" customWidth="1"/>
    <col min="8232" max="8232" width="12.140625" style="323" bestFit="1" customWidth="1"/>
    <col min="8233" max="8233" width="10.85546875" style="323" bestFit="1" customWidth="1"/>
    <col min="8234" max="8234" width="14.42578125" style="323" bestFit="1" customWidth="1"/>
    <col min="8235" max="8237" width="10.85546875" style="323" bestFit="1" customWidth="1"/>
    <col min="8238" max="8238" width="12.140625" style="323" bestFit="1" customWidth="1"/>
    <col min="8239" max="8239" width="10.85546875" style="323" bestFit="1" customWidth="1"/>
    <col min="8240" max="8240" width="12.140625" style="323" bestFit="1" customWidth="1"/>
    <col min="8241" max="8243" width="10.85546875" style="323" bestFit="1" customWidth="1"/>
    <col min="8244" max="8244" width="12.140625" style="323" bestFit="1" customWidth="1"/>
    <col min="8245" max="8245" width="10.85546875" style="323" bestFit="1" customWidth="1"/>
    <col min="8246" max="8246" width="14.42578125" style="323" bestFit="1" customWidth="1"/>
    <col min="8247" max="8247" width="10.85546875" style="323" bestFit="1" customWidth="1"/>
    <col min="8248" max="8248" width="12.140625" style="323" bestFit="1" customWidth="1"/>
    <col min="8249" max="8251" width="10.85546875" style="323" bestFit="1" customWidth="1"/>
    <col min="8252" max="8252" width="12.140625" style="323" bestFit="1" customWidth="1"/>
    <col min="8253" max="8253" width="10.85546875" style="323" bestFit="1" customWidth="1"/>
    <col min="8254" max="8254" width="12.140625" style="323" bestFit="1" customWidth="1"/>
    <col min="8255" max="8255" width="10.85546875" style="323" bestFit="1" customWidth="1"/>
    <col min="8256" max="8256" width="12.140625" style="323" bestFit="1" customWidth="1"/>
    <col min="8257" max="8257" width="10.85546875" style="323" bestFit="1" customWidth="1"/>
    <col min="8258" max="8258" width="14.42578125" style="323" bestFit="1" customWidth="1"/>
    <col min="8259" max="8425" width="6.85546875" style="323"/>
    <col min="8426" max="8426" width="6.85546875" style="323" customWidth="1"/>
    <col min="8427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5" width="7.28515625" style="323" bestFit="1" customWidth="1"/>
    <col min="8456" max="8456" width="10.85546875" style="323" bestFit="1" customWidth="1"/>
    <col min="8457" max="8457" width="8.5703125" style="323" bestFit="1" customWidth="1"/>
    <col min="8458" max="8458" width="10.85546875" style="323" bestFit="1" customWidth="1"/>
    <col min="8459" max="8459" width="8.5703125" style="323" bestFit="1" customWidth="1"/>
    <col min="8460" max="8460" width="12.140625" style="323" bestFit="1" customWidth="1"/>
    <col min="8461" max="8461" width="8.5703125" style="323" bestFit="1" customWidth="1"/>
    <col min="8462" max="8462" width="12.140625" style="323" bestFit="1" customWidth="1"/>
    <col min="8463" max="8463" width="8.5703125" style="323" bestFit="1" customWidth="1"/>
    <col min="8464" max="8464" width="12.140625" style="323" bestFit="1" customWidth="1"/>
    <col min="8465" max="8465" width="8.5703125" style="323" bestFit="1" customWidth="1"/>
    <col min="8466" max="8466" width="14.42578125" style="323" bestFit="1" customWidth="1"/>
    <col min="8467" max="8467" width="8.5703125" style="323" bestFit="1" customWidth="1"/>
    <col min="8468" max="8468" width="10.85546875" style="323" bestFit="1" customWidth="1"/>
    <col min="8469" max="8469" width="8.5703125" style="323" bestFit="1" customWidth="1"/>
    <col min="8470" max="8470" width="12.140625" style="323" bestFit="1" customWidth="1"/>
    <col min="8471" max="8471" width="8.5703125" style="323" bestFit="1" customWidth="1"/>
    <col min="8472" max="8472" width="12.140625" style="323" bestFit="1" customWidth="1"/>
    <col min="8473" max="8473" width="8.5703125" style="323" bestFit="1" customWidth="1"/>
    <col min="8474" max="8474" width="12.140625" style="323" bestFit="1" customWidth="1"/>
    <col min="8475" max="8475" width="10.85546875" style="323" bestFit="1" customWidth="1"/>
    <col min="8476" max="8476" width="12.140625" style="323" bestFit="1" customWidth="1"/>
    <col min="8477" max="8477" width="10.85546875" style="323" bestFit="1" customWidth="1"/>
    <col min="8478" max="8478" width="14.42578125" style="323" bestFit="1" customWidth="1"/>
    <col min="8479" max="8483" width="10.85546875" style="323" bestFit="1" customWidth="1"/>
    <col min="8484" max="8484" width="12.140625" style="323" bestFit="1" customWidth="1"/>
    <col min="8485" max="8485" width="10.85546875" style="323" bestFit="1" customWidth="1"/>
    <col min="8486" max="8486" width="12.140625" style="323" bestFit="1" customWidth="1"/>
    <col min="8487" max="8487" width="10.85546875" style="323" bestFit="1" customWidth="1"/>
    <col min="8488" max="8488" width="12.140625" style="323" bestFit="1" customWidth="1"/>
    <col min="8489" max="8489" width="10.85546875" style="323" bestFit="1" customWidth="1"/>
    <col min="8490" max="8490" width="14.42578125" style="323" bestFit="1" customWidth="1"/>
    <col min="8491" max="8493" width="10.85546875" style="323" bestFit="1" customWidth="1"/>
    <col min="8494" max="8494" width="12.140625" style="323" bestFit="1" customWidth="1"/>
    <col min="8495" max="8495" width="10.85546875" style="323" bestFit="1" customWidth="1"/>
    <col min="8496" max="8496" width="12.140625" style="323" bestFit="1" customWidth="1"/>
    <col min="8497" max="8499" width="10.85546875" style="323" bestFit="1" customWidth="1"/>
    <col min="8500" max="8500" width="12.140625" style="323" bestFit="1" customWidth="1"/>
    <col min="8501" max="8501" width="10.85546875" style="323" bestFit="1" customWidth="1"/>
    <col min="8502" max="8502" width="14.42578125" style="323" bestFit="1" customWidth="1"/>
    <col min="8503" max="8503" width="10.85546875" style="323" bestFit="1" customWidth="1"/>
    <col min="8504" max="8504" width="12.140625" style="323" bestFit="1" customWidth="1"/>
    <col min="8505" max="8507" width="10.85546875" style="323" bestFit="1" customWidth="1"/>
    <col min="8508" max="8508" width="12.140625" style="323" bestFit="1" customWidth="1"/>
    <col min="8509" max="8509" width="10.85546875" style="323" bestFit="1" customWidth="1"/>
    <col min="8510" max="8510" width="12.140625" style="323" bestFit="1" customWidth="1"/>
    <col min="8511" max="8511" width="10.85546875" style="323" bestFit="1" customWidth="1"/>
    <col min="8512" max="8512" width="12.140625" style="323" bestFit="1" customWidth="1"/>
    <col min="8513" max="8513" width="10.85546875" style="323" bestFit="1" customWidth="1"/>
    <col min="8514" max="8514" width="14.42578125" style="323" bestFit="1" customWidth="1"/>
    <col min="8515" max="8681" width="6.85546875" style="323"/>
    <col min="8682" max="8682" width="6.85546875" style="323" customWidth="1"/>
    <col min="8683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1" width="7.28515625" style="323" bestFit="1" customWidth="1"/>
    <col min="8712" max="8712" width="10.85546875" style="323" bestFit="1" customWidth="1"/>
    <col min="8713" max="8713" width="8.5703125" style="323" bestFit="1" customWidth="1"/>
    <col min="8714" max="8714" width="10.85546875" style="323" bestFit="1" customWidth="1"/>
    <col min="8715" max="8715" width="8.5703125" style="323" bestFit="1" customWidth="1"/>
    <col min="8716" max="8716" width="12.140625" style="323" bestFit="1" customWidth="1"/>
    <col min="8717" max="8717" width="8.5703125" style="323" bestFit="1" customWidth="1"/>
    <col min="8718" max="8718" width="12.140625" style="323" bestFit="1" customWidth="1"/>
    <col min="8719" max="8719" width="8.5703125" style="323" bestFit="1" customWidth="1"/>
    <col min="8720" max="8720" width="12.140625" style="323" bestFit="1" customWidth="1"/>
    <col min="8721" max="8721" width="8.5703125" style="323" bestFit="1" customWidth="1"/>
    <col min="8722" max="8722" width="14.42578125" style="323" bestFit="1" customWidth="1"/>
    <col min="8723" max="8723" width="8.5703125" style="323" bestFit="1" customWidth="1"/>
    <col min="8724" max="8724" width="10.85546875" style="323" bestFit="1" customWidth="1"/>
    <col min="8725" max="8725" width="8.5703125" style="323" bestFit="1" customWidth="1"/>
    <col min="8726" max="8726" width="12.140625" style="323" bestFit="1" customWidth="1"/>
    <col min="8727" max="8727" width="8.5703125" style="323" bestFit="1" customWidth="1"/>
    <col min="8728" max="8728" width="12.140625" style="323" bestFit="1" customWidth="1"/>
    <col min="8729" max="8729" width="8.5703125" style="323" bestFit="1" customWidth="1"/>
    <col min="8730" max="8730" width="12.140625" style="323" bestFit="1" customWidth="1"/>
    <col min="8731" max="8731" width="10.85546875" style="323" bestFit="1" customWidth="1"/>
    <col min="8732" max="8732" width="12.140625" style="323" bestFit="1" customWidth="1"/>
    <col min="8733" max="8733" width="10.85546875" style="323" bestFit="1" customWidth="1"/>
    <col min="8734" max="8734" width="14.42578125" style="323" bestFit="1" customWidth="1"/>
    <col min="8735" max="8739" width="10.85546875" style="323" bestFit="1" customWidth="1"/>
    <col min="8740" max="8740" width="12.140625" style="323" bestFit="1" customWidth="1"/>
    <col min="8741" max="8741" width="10.85546875" style="323" bestFit="1" customWidth="1"/>
    <col min="8742" max="8742" width="12.140625" style="323" bestFit="1" customWidth="1"/>
    <col min="8743" max="8743" width="10.85546875" style="323" bestFit="1" customWidth="1"/>
    <col min="8744" max="8744" width="12.140625" style="323" bestFit="1" customWidth="1"/>
    <col min="8745" max="8745" width="10.85546875" style="323" bestFit="1" customWidth="1"/>
    <col min="8746" max="8746" width="14.42578125" style="323" bestFit="1" customWidth="1"/>
    <col min="8747" max="8749" width="10.85546875" style="323" bestFit="1" customWidth="1"/>
    <col min="8750" max="8750" width="12.140625" style="323" bestFit="1" customWidth="1"/>
    <col min="8751" max="8751" width="10.85546875" style="323" bestFit="1" customWidth="1"/>
    <col min="8752" max="8752" width="12.140625" style="323" bestFit="1" customWidth="1"/>
    <col min="8753" max="8755" width="10.85546875" style="323" bestFit="1" customWidth="1"/>
    <col min="8756" max="8756" width="12.140625" style="323" bestFit="1" customWidth="1"/>
    <col min="8757" max="8757" width="10.85546875" style="323" bestFit="1" customWidth="1"/>
    <col min="8758" max="8758" width="14.42578125" style="323" bestFit="1" customWidth="1"/>
    <col min="8759" max="8759" width="10.85546875" style="323" bestFit="1" customWidth="1"/>
    <col min="8760" max="8760" width="12.140625" style="323" bestFit="1" customWidth="1"/>
    <col min="8761" max="8763" width="10.85546875" style="323" bestFit="1" customWidth="1"/>
    <col min="8764" max="8764" width="12.140625" style="323" bestFit="1" customWidth="1"/>
    <col min="8765" max="8765" width="10.85546875" style="323" bestFit="1" customWidth="1"/>
    <col min="8766" max="8766" width="12.140625" style="323" bestFit="1" customWidth="1"/>
    <col min="8767" max="8767" width="10.85546875" style="323" bestFit="1" customWidth="1"/>
    <col min="8768" max="8768" width="12.140625" style="323" bestFit="1" customWidth="1"/>
    <col min="8769" max="8769" width="10.85546875" style="323" bestFit="1" customWidth="1"/>
    <col min="8770" max="8770" width="14.42578125" style="323" bestFit="1" customWidth="1"/>
    <col min="8771" max="8937" width="6.85546875" style="323"/>
    <col min="8938" max="8938" width="6.85546875" style="323" customWidth="1"/>
    <col min="8939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7" width="7.28515625" style="323" bestFit="1" customWidth="1"/>
    <col min="8968" max="8968" width="10.85546875" style="323" bestFit="1" customWidth="1"/>
    <col min="8969" max="8969" width="8.5703125" style="323" bestFit="1" customWidth="1"/>
    <col min="8970" max="8970" width="10.85546875" style="323" bestFit="1" customWidth="1"/>
    <col min="8971" max="8971" width="8.5703125" style="323" bestFit="1" customWidth="1"/>
    <col min="8972" max="8972" width="12.140625" style="323" bestFit="1" customWidth="1"/>
    <col min="8973" max="8973" width="8.5703125" style="323" bestFit="1" customWidth="1"/>
    <col min="8974" max="8974" width="12.140625" style="323" bestFit="1" customWidth="1"/>
    <col min="8975" max="8975" width="8.5703125" style="323" bestFit="1" customWidth="1"/>
    <col min="8976" max="8976" width="12.140625" style="323" bestFit="1" customWidth="1"/>
    <col min="8977" max="8977" width="8.5703125" style="323" bestFit="1" customWidth="1"/>
    <col min="8978" max="8978" width="14.42578125" style="323" bestFit="1" customWidth="1"/>
    <col min="8979" max="8979" width="8.5703125" style="323" bestFit="1" customWidth="1"/>
    <col min="8980" max="8980" width="10.85546875" style="323" bestFit="1" customWidth="1"/>
    <col min="8981" max="8981" width="8.5703125" style="323" bestFit="1" customWidth="1"/>
    <col min="8982" max="8982" width="12.140625" style="323" bestFit="1" customWidth="1"/>
    <col min="8983" max="8983" width="8.5703125" style="323" bestFit="1" customWidth="1"/>
    <col min="8984" max="8984" width="12.140625" style="323" bestFit="1" customWidth="1"/>
    <col min="8985" max="8985" width="8.5703125" style="323" bestFit="1" customWidth="1"/>
    <col min="8986" max="8986" width="12.140625" style="323" bestFit="1" customWidth="1"/>
    <col min="8987" max="8987" width="10.85546875" style="323" bestFit="1" customWidth="1"/>
    <col min="8988" max="8988" width="12.140625" style="323" bestFit="1" customWidth="1"/>
    <col min="8989" max="8989" width="10.85546875" style="323" bestFit="1" customWidth="1"/>
    <col min="8990" max="8990" width="14.42578125" style="323" bestFit="1" customWidth="1"/>
    <col min="8991" max="8995" width="10.85546875" style="323" bestFit="1" customWidth="1"/>
    <col min="8996" max="8996" width="12.140625" style="323" bestFit="1" customWidth="1"/>
    <col min="8997" max="8997" width="10.85546875" style="323" bestFit="1" customWidth="1"/>
    <col min="8998" max="8998" width="12.140625" style="323" bestFit="1" customWidth="1"/>
    <col min="8999" max="8999" width="10.85546875" style="323" bestFit="1" customWidth="1"/>
    <col min="9000" max="9000" width="12.140625" style="323" bestFit="1" customWidth="1"/>
    <col min="9001" max="9001" width="10.85546875" style="323" bestFit="1" customWidth="1"/>
    <col min="9002" max="9002" width="14.42578125" style="323" bestFit="1" customWidth="1"/>
    <col min="9003" max="9005" width="10.85546875" style="323" bestFit="1" customWidth="1"/>
    <col min="9006" max="9006" width="12.140625" style="323" bestFit="1" customWidth="1"/>
    <col min="9007" max="9007" width="10.85546875" style="323" bestFit="1" customWidth="1"/>
    <col min="9008" max="9008" width="12.140625" style="323" bestFit="1" customWidth="1"/>
    <col min="9009" max="9011" width="10.85546875" style="323" bestFit="1" customWidth="1"/>
    <col min="9012" max="9012" width="12.140625" style="323" bestFit="1" customWidth="1"/>
    <col min="9013" max="9013" width="10.85546875" style="323" bestFit="1" customWidth="1"/>
    <col min="9014" max="9014" width="14.42578125" style="323" bestFit="1" customWidth="1"/>
    <col min="9015" max="9015" width="10.85546875" style="323" bestFit="1" customWidth="1"/>
    <col min="9016" max="9016" width="12.140625" style="323" bestFit="1" customWidth="1"/>
    <col min="9017" max="9019" width="10.85546875" style="323" bestFit="1" customWidth="1"/>
    <col min="9020" max="9020" width="12.140625" style="323" bestFit="1" customWidth="1"/>
    <col min="9021" max="9021" width="10.85546875" style="323" bestFit="1" customWidth="1"/>
    <col min="9022" max="9022" width="12.140625" style="323" bestFit="1" customWidth="1"/>
    <col min="9023" max="9023" width="10.85546875" style="323" bestFit="1" customWidth="1"/>
    <col min="9024" max="9024" width="12.140625" style="323" bestFit="1" customWidth="1"/>
    <col min="9025" max="9025" width="10.85546875" style="323" bestFit="1" customWidth="1"/>
    <col min="9026" max="9026" width="14.42578125" style="323" bestFit="1" customWidth="1"/>
    <col min="9027" max="9193" width="6.85546875" style="323"/>
    <col min="9194" max="9194" width="6.85546875" style="323" customWidth="1"/>
    <col min="9195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3" width="7.28515625" style="323" bestFit="1" customWidth="1"/>
    <col min="9224" max="9224" width="10.85546875" style="323" bestFit="1" customWidth="1"/>
    <col min="9225" max="9225" width="8.5703125" style="323" bestFit="1" customWidth="1"/>
    <col min="9226" max="9226" width="10.85546875" style="323" bestFit="1" customWidth="1"/>
    <col min="9227" max="9227" width="8.5703125" style="323" bestFit="1" customWidth="1"/>
    <col min="9228" max="9228" width="12.140625" style="323" bestFit="1" customWidth="1"/>
    <col min="9229" max="9229" width="8.5703125" style="323" bestFit="1" customWidth="1"/>
    <col min="9230" max="9230" width="12.140625" style="323" bestFit="1" customWidth="1"/>
    <col min="9231" max="9231" width="8.5703125" style="323" bestFit="1" customWidth="1"/>
    <col min="9232" max="9232" width="12.140625" style="323" bestFit="1" customWidth="1"/>
    <col min="9233" max="9233" width="8.5703125" style="323" bestFit="1" customWidth="1"/>
    <col min="9234" max="9234" width="14.42578125" style="323" bestFit="1" customWidth="1"/>
    <col min="9235" max="9235" width="8.5703125" style="323" bestFit="1" customWidth="1"/>
    <col min="9236" max="9236" width="10.85546875" style="323" bestFit="1" customWidth="1"/>
    <col min="9237" max="9237" width="8.5703125" style="323" bestFit="1" customWidth="1"/>
    <col min="9238" max="9238" width="12.140625" style="323" bestFit="1" customWidth="1"/>
    <col min="9239" max="9239" width="8.5703125" style="323" bestFit="1" customWidth="1"/>
    <col min="9240" max="9240" width="12.140625" style="323" bestFit="1" customWidth="1"/>
    <col min="9241" max="9241" width="8.5703125" style="323" bestFit="1" customWidth="1"/>
    <col min="9242" max="9242" width="12.140625" style="323" bestFit="1" customWidth="1"/>
    <col min="9243" max="9243" width="10.85546875" style="323" bestFit="1" customWidth="1"/>
    <col min="9244" max="9244" width="12.140625" style="323" bestFit="1" customWidth="1"/>
    <col min="9245" max="9245" width="10.85546875" style="323" bestFit="1" customWidth="1"/>
    <col min="9246" max="9246" width="14.42578125" style="323" bestFit="1" customWidth="1"/>
    <col min="9247" max="9251" width="10.85546875" style="323" bestFit="1" customWidth="1"/>
    <col min="9252" max="9252" width="12.140625" style="323" bestFit="1" customWidth="1"/>
    <col min="9253" max="9253" width="10.85546875" style="323" bestFit="1" customWidth="1"/>
    <col min="9254" max="9254" width="12.140625" style="323" bestFit="1" customWidth="1"/>
    <col min="9255" max="9255" width="10.85546875" style="323" bestFit="1" customWidth="1"/>
    <col min="9256" max="9256" width="12.140625" style="323" bestFit="1" customWidth="1"/>
    <col min="9257" max="9257" width="10.85546875" style="323" bestFit="1" customWidth="1"/>
    <col min="9258" max="9258" width="14.42578125" style="323" bestFit="1" customWidth="1"/>
    <col min="9259" max="9261" width="10.85546875" style="323" bestFit="1" customWidth="1"/>
    <col min="9262" max="9262" width="12.140625" style="323" bestFit="1" customWidth="1"/>
    <col min="9263" max="9263" width="10.85546875" style="323" bestFit="1" customWidth="1"/>
    <col min="9264" max="9264" width="12.140625" style="323" bestFit="1" customWidth="1"/>
    <col min="9265" max="9267" width="10.85546875" style="323" bestFit="1" customWidth="1"/>
    <col min="9268" max="9268" width="12.140625" style="323" bestFit="1" customWidth="1"/>
    <col min="9269" max="9269" width="10.85546875" style="323" bestFit="1" customWidth="1"/>
    <col min="9270" max="9270" width="14.42578125" style="323" bestFit="1" customWidth="1"/>
    <col min="9271" max="9271" width="10.85546875" style="323" bestFit="1" customWidth="1"/>
    <col min="9272" max="9272" width="12.140625" style="323" bestFit="1" customWidth="1"/>
    <col min="9273" max="9275" width="10.85546875" style="323" bestFit="1" customWidth="1"/>
    <col min="9276" max="9276" width="12.140625" style="323" bestFit="1" customWidth="1"/>
    <col min="9277" max="9277" width="10.85546875" style="323" bestFit="1" customWidth="1"/>
    <col min="9278" max="9278" width="12.140625" style="323" bestFit="1" customWidth="1"/>
    <col min="9279" max="9279" width="10.85546875" style="323" bestFit="1" customWidth="1"/>
    <col min="9280" max="9280" width="12.140625" style="323" bestFit="1" customWidth="1"/>
    <col min="9281" max="9281" width="10.85546875" style="323" bestFit="1" customWidth="1"/>
    <col min="9282" max="9282" width="14.42578125" style="323" bestFit="1" customWidth="1"/>
    <col min="9283" max="9449" width="6.85546875" style="323"/>
    <col min="9450" max="9450" width="6.85546875" style="323" customWidth="1"/>
    <col min="9451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9" width="7.28515625" style="323" bestFit="1" customWidth="1"/>
    <col min="9480" max="9480" width="10.85546875" style="323" bestFit="1" customWidth="1"/>
    <col min="9481" max="9481" width="8.5703125" style="323" bestFit="1" customWidth="1"/>
    <col min="9482" max="9482" width="10.85546875" style="323" bestFit="1" customWidth="1"/>
    <col min="9483" max="9483" width="8.5703125" style="323" bestFit="1" customWidth="1"/>
    <col min="9484" max="9484" width="12.140625" style="323" bestFit="1" customWidth="1"/>
    <col min="9485" max="9485" width="8.5703125" style="323" bestFit="1" customWidth="1"/>
    <col min="9486" max="9486" width="12.140625" style="323" bestFit="1" customWidth="1"/>
    <col min="9487" max="9487" width="8.5703125" style="323" bestFit="1" customWidth="1"/>
    <col min="9488" max="9488" width="12.140625" style="323" bestFit="1" customWidth="1"/>
    <col min="9489" max="9489" width="8.5703125" style="323" bestFit="1" customWidth="1"/>
    <col min="9490" max="9490" width="14.42578125" style="323" bestFit="1" customWidth="1"/>
    <col min="9491" max="9491" width="8.5703125" style="323" bestFit="1" customWidth="1"/>
    <col min="9492" max="9492" width="10.85546875" style="323" bestFit="1" customWidth="1"/>
    <col min="9493" max="9493" width="8.5703125" style="323" bestFit="1" customWidth="1"/>
    <col min="9494" max="9494" width="12.140625" style="323" bestFit="1" customWidth="1"/>
    <col min="9495" max="9495" width="8.5703125" style="323" bestFit="1" customWidth="1"/>
    <col min="9496" max="9496" width="12.140625" style="323" bestFit="1" customWidth="1"/>
    <col min="9497" max="9497" width="8.5703125" style="323" bestFit="1" customWidth="1"/>
    <col min="9498" max="9498" width="12.140625" style="323" bestFit="1" customWidth="1"/>
    <col min="9499" max="9499" width="10.85546875" style="323" bestFit="1" customWidth="1"/>
    <col min="9500" max="9500" width="12.140625" style="323" bestFit="1" customWidth="1"/>
    <col min="9501" max="9501" width="10.85546875" style="323" bestFit="1" customWidth="1"/>
    <col min="9502" max="9502" width="14.42578125" style="323" bestFit="1" customWidth="1"/>
    <col min="9503" max="9507" width="10.85546875" style="323" bestFit="1" customWidth="1"/>
    <col min="9508" max="9508" width="12.140625" style="323" bestFit="1" customWidth="1"/>
    <col min="9509" max="9509" width="10.85546875" style="323" bestFit="1" customWidth="1"/>
    <col min="9510" max="9510" width="12.140625" style="323" bestFit="1" customWidth="1"/>
    <col min="9511" max="9511" width="10.85546875" style="323" bestFit="1" customWidth="1"/>
    <col min="9512" max="9512" width="12.140625" style="323" bestFit="1" customWidth="1"/>
    <col min="9513" max="9513" width="10.85546875" style="323" bestFit="1" customWidth="1"/>
    <col min="9514" max="9514" width="14.42578125" style="323" bestFit="1" customWidth="1"/>
    <col min="9515" max="9517" width="10.85546875" style="323" bestFit="1" customWidth="1"/>
    <col min="9518" max="9518" width="12.140625" style="323" bestFit="1" customWidth="1"/>
    <col min="9519" max="9519" width="10.85546875" style="323" bestFit="1" customWidth="1"/>
    <col min="9520" max="9520" width="12.140625" style="323" bestFit="1" customWidth="1"/>
    <col min="9521" max="9523" width="10.85546875" style="323" bestFit="1" customWidth="1"/>
    <col min="9524" max="9524" width="12.140625" style="323" bestFit="1" customWidth="1"/>
    <col min="9525" max="9525" width="10.85546875" style="323" bestFit="1" customWidth="1"/>
    <col min="9526" max="9526" width="14.42578125" style="323" bestFit="1" customWidth="1"/>
    <col min="9527" max="9527" width="10.85546875" style="323" bestFit="1" customWidth="1"/>
    <col min="9528" max="9528" width="12.140625" style="323" bestFit="1" customWidth="1"/>
    <col min="9529" max="9531" width="10.85546875" style="323" bestFit="1" customWidth="1"/>
    <col min="9532" max="9532" width="12.140625" style="323" bestFit="1" customWidth="1"/>
    <col min="9533" max="9533" width="10.85546875" style="323" bestFit="1" customWidth="1"/>
    <col min="9534" max="9534" width="12.140625" style="323" bestFit="1" customWidth="1"/>
    <col min="9535" max="9535" width="10.85546875" style="323" bestFit="1" customWidth="1"/>
    <col min="9536" max="9536" width="12.140625" style="323" bestFit="1" customWidth="1"/>
    <col min="9537" max="9537" width="10.85546875" style="323" bestFit="1" customWidth="1"/>
    <col min="9538" max="9538" width="14.42578125" style="323" bestFit="1" customWidth="1"/>
    <col min="9539" max="9705" width="6.85546875" style="323"/>
    <col min="9706" max="9706" width="6.85546875" style="323" customWidth="1"/>
    <col min="9707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5" width="7.28515625" style="323" bestFit="1" customWidth="1"/>
    <col min="9736" max="9736" width="10.85546875" style="323" bestFit="1" customWidth="1"/>
    <col min="9737" max="9737" width="8.5703125" style="323" bestFit="1" customWidth="1"/>
    <col min="9738" max="9738" width="10.85546875" style="323" bestFit="1" customWidth="1"/>
    <col min="9739" max="9739" width="8.5703125" style="323" bestFit="1" customWidth="1"/>
    <col min="9740" max="9740" width="12.140625" style="323" bestFit="1" customWidth="1"/>
    <col min="9741" max="9741" width="8.5703125" style="323" bestFit="1" customWidth="1"/>
    <col min="9742" max="9742" width="12.140625" style="323" bestFit="1" customWidth="1"/>
    <col min="9743" max="9743" width="8.5703125" style="323" bestFit="1" customWidth="1"/>
    <col min="9744" max="9744" width="12.140625" style="323" bestFit="1" customWidth="1"/>
    <col min="9745" max="9745" width="8.5703125" style="323" bestFit="1" customWidth="1"/>
    <col min="9746" max="9746" width="14.42578125" style="323" bestFit="1" customWidth="1"/>
    <col min="9747" max="9747" width="8.5703125" style="323" bestFit="1" customWidth="1"/>
    <col min="9748" max="9748" width="10.85546875" style="323" bestFit="1" customWidth="1"/>
    <col min="9749" max="9749" width="8.5703125" style="323" bestFit="1" customWidth="1"/>
    <col min="9750" max="9750" width="12.140625" style="323" bestFit="1" customWidth="1"/>
    <col min="9751" max="9751" width="8.5703125" style="323" bestFit="1" customWidth="1"/>
    <col min="9752" max="9752" width="12.140625" style="323" bestFit="1" customWidth="1"/>
    <col min="9753" max="9753" width="8.5703125" style="323" bestFit="1" customWidth="1"/>
    <col min="9754" max="9754" width="12.140625" style="323" bestFit="1" customWidth="1"/>
    <col min="9755" max="9755" width="10.85546875" style="323" bestFit="1" customWidth="1"/>
    <col min="9756" max="9756" width="12.140625" style="323" bestFit="1" customWidth="1"/>
    <col min="9757" max="9757" width="10.85546875" style="323" bestFit="1" customWidth="1"/>
    <col min="9758" max="9758" width="14.42578125" style="323" bestFit="1" customWidth="1"/>
    <col min="9759" max="9763" width="10.85546875" style="323" bestFit="1" customWidth="1"/>
    <col min="9764" max="9764" width="12.140625" style="323" bestFit="1" customWidth="1"/>
    <col min="9765" max="9765" width="10.85546875" style="323" bestFit="1" customWidth="1"/>
    <col min="9766" max="9766" width="12.140625" style="323" bestFit="1" customWidth="1"/>
    <col min="9767" max="9767" width="10.85546875" style="323" bestFit="1" customWidth="1"/>
    <col min="9768" max="9768" width="12.140625" style="323" bestFit="1" customWidth="1"/>
    <col min="9769" max="9769" width="10.85546875" style="323" bestFit="1" customWidth="1"/>
    <col min="9770" max="9770" width="14.42578125" style="323" bestFit="1" customWidth="1"/>
    <col min="9771" max="9773" width="10.85546875" style="323" bestFit="1" customWidth="1"/>
    <col min="9774" max="9774" width="12.140625" style="323" bestFit="1" customWidth="1"/>
    <col min="9775" max="9775" width="10.85546875" style="323" bestFit="1" customWidth="1"/>
    <col min="9776" max="9776" width="12.140625" style="323" bestFit="1" customWidth="1"/>
    <col min="9777" max="9779" width="10.85546875" style="323" bestFit="1" customWidth="1"/>
    <col min="9780" max="9780" width="12.140625" style="323" bestFit="1" customWidth="1"/>
    <col min="9781" max="9781" width="10.85546875" style="323" bestFit="1" customWidth="1"/>
    <col min="9782" max="9782" width="14.42578125" style="323" bestFit="1" customWidth="1"/>
    <col min="9783" max="9783" width="10.85546875" style="323" bestFit="1" customWidth="1"/>
    <col min="9784" max="9784" width="12.140625" style="323" bestFit="1" customWidth="1"/>
    <col min="9785" max="9787" width="10.85546875" style="323" bestFit="1" customWidth="1"/>
    <col min="9788" max="9788" width="12.140625" style="323" bestFit="1" customWidth="1"/>
    <col min="9789" max="9789" width="10.85546875" style="323" bestFit="1" customWidth="1"/>
    <col min="9790" max="9790" width="12.140625" style="323" bestFit="1" customWidth="1"/>
    <col min="9791" max="9791" width="10.85546875" style="323" bestFit="1" customWidth="1"/>
    <col min="9792" max="9792" width="12.140625" style="323" bestFit="1" customWidth="1"/>
    <col min="9793" max="9793" width="10.85546875" style="323" bestFit="1" customWidth="1"/>
    <col min="9794" max="9794" width="14.42578125" style="323" bestFit="1" customWidth="1"/>
    <col min="9795" max="9961" width="6.85546875" style="323"/>
    <col min="9962" max="9962" width="6.85546875" style="323" customWidth="1"/>
    <col min="9963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1" width="7.28515625" style="323" bestFit="1" customWidth="1"/>
    <col min="9992" max="9992" width="10.85546875" style="323" bestFit="1" customWidth="1"/>
    <col min="9993" max="9993" width="8.5703125" style="323" bestFit="1" customWidth="1"/>
    <col min="9994" max="9994" width="10.85546875" style="323" bestFit="1" customWidth="1"/>
    <col min="9995" max="9995" width="8.5703125" style="323" bestFit="1" customWidth="1"/>
    <col min="9996" max="9996" width="12.140625" style="323" bestFit="1" customWidth="1"/>
    <col min="9997" max="9997" width="8.5703125" style="323" bestFit="1" customWidth="1"/>
    <col min="9998" max="9998" width="12.140625" style="323" bestFit="1" customWidth="1"/>
    <col min="9999" max="9999" width="8.5703125" style="323" bestFit="1" customWidth="1"/>
    <col min="10000" max="10000" width="12.140625" style="323" bestFit="1" customWidth="1"/>
    <col min="10001" max="10001" width="8.5703125" style="323" bestFit="1" customWidth="1"/>
    <col min="10002" max="10002" width="14.42578125" style="323" bestFit="1" customWidth="1"/>
    <col min="10003" max="10003" width="8.5703125" style="323" bestFit="1" customWidth="1"/>
    <col min="10004" max="10004" width="10.85546875" style="323" bestFit="1" customWidth="1"/>
    <col min="10005" max="10005" width="8.5703125" style="323" bestFit="1" customWidth="1"/>
    <col min="10006" max="10006" width="12.140625" style="323" bestFit="1" customWidth="1"/>
    <col min="10007" max="10007" width="8.5703125" style="323" bestFit="1" customWidth="1"/>
    <col min="10008" max="10008" width="12.140625" style="323" bestFit="1" customWidth="1"/>
    <col min="10009" max="10009" width="8.5703125" style="323" bestFit="1" customWidth="1"/>
    <col min="10010" max="10010" width="12.140625" style="323" bestFit="1" customWidth="1"/>
    <col min="10011" max="10011" width="10.85546875" style="323" bestFit="1" customWidth="1"/>
    <col min="10012" max="10012" width="12.140625" style="323" bestFit="1" customWidth="1"/>
    <col min="10013" max="10013" width="10.85546875" style="323" bestFit="1" customWidth="1"/>
    <col min="10014" max="10014" width="14.42578125" style="323" bestFit="1" customWidth="1"/>
    <col min="10015" max="10019" width="10.85546875" style="323" bestFit="1" customWidth="1"/>
    <col min="10020" max="10020" width="12.140625" style="323" bestFit="1" customWidth="1"/>
    <col min="10021" max="10021" width="10.85546875" style="323" bestFit="1" customWidth="1"/>
    <col min="10022" max="10022" width="12.140625" style="323" bestFit="1" customWidth="1"/>
    <col min="10023" max="10023" width="10.85546875" style="323" bestFit="1" customWidth="1"/>
    <col min="10024" max="10024" width="12.140625" style="323" bestFit="1" customWidth="1"/>
    <col min="10025" max="10025" width="10.85546875" style="323" bestFit="1" customWidth="1"/>
    <col min="10026" max="10026" width="14.42578125" style="323" bestFit="1" customWidth="1"/>
    <col min="10027" max="10029" width="10.85546875" style="323" bestFit="1" customWidth="1"/>
    <col min="10030" max="10030" width="12.140625" style="323" bestFit="1" customWidth="1"/>
    <col min="10031" max="10031" width="10.85546875" style="323" bestFit="1" customWidth="1"/>
    <col min="10032" max="10032" width="12.140625" style="323" bestFit="1" customWidth="1"/>
    <col min="10033" max="10035" width="10.85546875" style="323" bestFit="1" customWidth="1"/>
    <col min="10036" max="10036" width="12.140625" style="323" bestFit="1" customWidth="1"/>
    <col min="10037" max="10037" width="10.85546875" style="323" bestFit="1" customWidth="1"/>
    <col min="10038" max="10038" width="14.42578125" style="323" bestFit="1" customWidth="1"/>
    <col min="10039" max="10039" width="10.85546875" style="323" bestFit="1" customWidth="1"/>
    <col min="10040" max="10040" width="12.140625" style="323" bestFit="1" customWidth="1"/>
    <col min="10041" max="10043" width="10.85546875" style="323" bestFit="1" customWidth="1"/>
    <col min="10044" max="10044" width="12.140625" style="323" bestFit="1" customWidth="1"/>
    <col min="10045" max="10045" width="10.85546875" style="323" bestFit="1" customWidth="1"/>
    <col min="10046" max="10046" width="12.140625" style="323" bestFit="1" customWidth="1"/>
    <col min="10047" max="10047" width="10.85546875" style="323" bestFit="1" customWidth="1"/>
    <col min="10048" max="10048" width="12.140625" style="323" bestFit="1" customWidth="1"/>
    <col min="10049" max="10049" width="10.85546875" style="323" bestFit="1" customWidth="1"/>
    <col min="10050" max="10050" width="14.42578125" style="323" bestFit="1" customWidth="1"/>
    <col min="10051" max="10217" width="6.85546875" style="323"/>
    <col min="10218" max="10218" width="6.85546875" style="323" customWidth="1"/>
    <col min="10219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7" width="7.28515625" style="323" bestFit="1" customWidth="1"/>
    <col min="10248" max="10248" width="10.85546875" style="323" bestFit="1" customWidth="1"/>
    <col min="10249" max="10249" width="8.5703125" style="323" bestFit="1" customWidth="1"/>
    <col min="10250" max="10250" width="10.85546875" style="323" bestFit="1" customWidth="1"/>
    <col min="10251" max="10251" width="8.5703125" style="323" bestFit="1" customWidth="1"/>
    <col min="10252" max="10252" width="12.140625" style="323" bestFit="1" customWidth="1"/>
    <col min="10253" max="10253" width="8.5703125" style="323" bestFit="1" customWidth="1"/>
    <col min="10254" max="10254" width="12.140625" style="323" bestFit="1" customWidth="1"/>
    <col min="10255" max="10255" width="8.5703125" style="323" bestFit="1" customWidth="1"/>
    <col min="10256" max="10256" width="12.140625" style="323" bestFit="1" customWidth="1"/>
    <col min="10257" max="10257" width="8.5703125" style="323" bestFit="1" customWidth="1"/>
    <col min="10258" max="10258" width="14.42578125" style="323" bestFit="1" customWidth="1"/>
    <col min="10259" max="10259" width="8.5703125" style="323" bestFit="1" customWidth="1"/>
    <col min="10260" max="10260" width="10.85546875" style="323" bestFit="1" customWidth="1"/>
    <col min="10261" max="10261" width="8.5703125" style="323" bestFit="1" customWidth="1"/>
    <col min="10262" max="10262" width="12.140625" style="323" bestFit="1" customWidth="1"/>
    <col min="10263" max="10263" width="8.5703125" style="323" bestFit="1" customWidth="1"/>
    <col min="10264" max="10264" width="12.140625" style="323" bestFit="1" customWidth="1"/>
    <col min="10265" max="10265" width="8.5703125" style="323" bestFit="1" customWidth="1"/>
    <col min="10266" max="10266" width="12.140625" style="323" bestFit="1" customWidth="1"/>
    <col min="10267" max="10267" width="10.85546875" style="323" bestFit="1" customWidth="1"/>
    <col min="10268" max="10268" width="12.140625" style="323" bestFit="1" customWidth="1"/>
    <col min="10269" max="10269" width="10.85546875" style="323" bestFit="1" customWidth="1"/>
    <col min="10270" max="10270" width="14.42578125" style="323" bestFit="1" customWidth="1"/>
    <col min="10271" max="10275" width="10.85546875" style="323" bestFit="1" customWidth="1"/>
    <col min="10276" max="10276" width="12.140625" style="323" bestFit="1" customWidth="1"/>
    <col min="10277" max="10277" width="10.85546875" style="323" bestFit="1" customWidth="1"/>
    <col min="10278" max="10278" width="12.140625" style="323" bestFit="1" customWidth="1"/>
    <col min="10279" max="10279" width="10.85546875" style="323" bestFit="1" customWidth="1"/>
    <col min="10280" max="10280" width="12.140625" style="323" bestFit="1" customWidth="1"/>
    <col min="10281" max="10281" width="10.85546875" style="323" bestFit="1" customWidth="1"/>
    <col min="10282" max="10282" width="14.42578125" style="323" bestFit="1" customWidth="1"/>
    <col min="10283" max="10285" width="10.85546875" style="323" bestFit="1" customWidth="1"/>
    <col min="10286" max="10286" width="12.140625" style="323" bestFit="1" customWidth="1"/>
    <col min="10287" max="10287" width="10.85546875" style="323" bestFit="1" customWidth="1"/>
    <col min="10288" max="10288" width="12.140625" style="323" bestFit="1" customWidth="1"/>
    <col min="10289" max="10291" width="10.85546875" style="323" bestFit="1" customWidth="1"/>
    <col min="10292" max="10292" width="12.140625" style="323" bestFit="1" customWidth="1"/>
    <col min="10293" max="10293" width="10.85546875" style="323" bestFit="1" customWidth="1"/>
    <col min="10294" max="10294" width="14.42578125" style="323" bestFit="1" customWidth="1"/>
    <col min="10295" max="10295" width="10.85546875" style="323" bestFit="1" customWidth="1"/>
    <col min="10296" max="10296" width="12.140625" style="323" bestFit="1" customWidth="1"/>
    <col min="10297" max="10299" width="10.85546875" style="323" bestFit="1" customWidth="1"/>
    <col min="10300" max="10300" width="12.140625" style="323" bestFit="1" customWidth="1"/>
    <col min="10301" max="10301" width="10.85546875" style="323" bestFit="1" customWidth="1"/>
    <col min="10302" max="10302" width="12.140625" style="323" bestFit="1" customWidth="1"/>
    <col min="10303" max="10303" width="10.85546875" style="323" bestFit="1" customWidth="1"/>
    <col min="10304" max="10304" width="12.140625" style="323" bestFit="1" customWidth="1"/>
    <col min="10305" max="10305" width="10.85546875" style="323" bestFit="1" customWidth="1"/>
    <col min="10306" max="10306" width="14.42578125" style="323" bestFit="1" customWidth="1"/>
    <col min="10307" max="10473" width="6.85546875" style="323"/>
    <col min="10474" max="10474" width="6.85546875" style="323" customWidth="1"/>
    <col min="10475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3" width="7.28515625" style="323" bestFit="1" customWidth="1"/>
    <col min="10504" max="10504" width="10.85546875" style="323" bestFit="1" customWidth="1"/>
    <col min="10505" max="10505" width="8.5703125" style="323" bestFit="1" customWidth="1"/>
    <col min="10506" max="10506" width="10.85546875" style="323" bestFit="1" customWidth="1"/>
    <col min="10507" max="10507" width="8.5703125" style="323" bestFit="1" customWidth="1"/>
    <col min="10508" max="10508" width="12.140625" style="323" bestFit="1" customWidth="1"/>
    <col min="10509" max="10509" width="8.5703125" style="323" bestFit="1" customWidth="1"/>
    <col min="10510" max="10510" width="12.140625" style="323" bestFit="1" customWidth="1"/>
    <col min="10511" max="10511" width="8.5703125" style="323" bestFit="1" customWidth="1"/>
    <col min="10512" max="10512" width="12.140625" style="323" bestFit="1" customWidth="1"/>
    <col min="10513" max="10513" width="8.5703125" style="323" bestFit="1" customWidth="1"/>
    <col min="10514" max="10514" width="14.42578125" style="323" bestFit="1" customWidth="1"/>
    <col min="10515" max="10515" width="8.5703125" style="323" bestFit="1" customWidth="1"/>
    <col min="10516" max="10516" width="10.85546875" style="323" bestFit="1" customWidth="1"/>
    <col min="10517" max="10517" width="8.5703125" style="323" bestFit="1" customWidth="1"/>
    <col min="10518" max="10518" width="12.140625" style="323" bestFit="1" customWidth="1"/>
    <col min="10519" max="10519" width="8.5703125" style="323" bestFit="1" customWidth="1"/>
    <col min="10520" max="10520" width="12.140625" style="323" bestFit="1" customWidth="1"/>
    <col min="10521" max="10521" width="8.5703125" style="323" bestFit="1" customWidth="1"/>
    <col min="10522" max="10522" width="12.140625" style="323" bestFit="1" customWidth="1"/>
    <col min="10523" max="10523" width="10.85546875" style="323" bestFit="1" customWidth="1"/>
    <col min="10524" max="10524" width="12.140625" style="323" bestFit="1" customWidth="1"/>
    <col min="10525" max="10525" width="10.85546875" style="323" bestFit="1" customWidth="1"/>
    <col min="10526" max="10526" width="14.42578125" style="323" bestFit="1" customWidth="1"/>
    <col min="10527" max="10531" width="10.85546875" style="323" bestFit="1" customWidth="1"/>
    <col min="10532" max="10532" width="12.140625" style="323" bestFit="1" customWidth="1"/>
    <col min="10533" max="10533" width="10.85546875" style="323" bestFit="1" customWidth="1"/>
    <col min="10534" max="10534" width="12.140625" style="323" bestFit="1" customWidth="1"/>
    <col min="10535" max="10535" width="10.85546875" style="323" bestFit="1" customWidth="1"/>
    <col min="10536" max="10536" width="12.140625" style="323" bestFit="1" customWidth="1"/>
    <col min="10537" max="10537" width="10.85546875" style="323" bestFit="1" customWidth="1"/>
    <col min="10538" max="10538" width="14.42578125" style="323" bestFit="1" customWidth="1"/>
    <col min="10539" max="10541" width="10.85546875" style="323" bestFit="1" customWidth="1"/>
    <col min="10542" max="10542" width="12.140625" style="323" bestFit="1" customWidth="1"/>
    <col min="10543" max="10543" width="10.85546875" style="323" bestFit="1" customWidth="1"/>
    <col min="10544" max="10544" width="12.140625" style="323" bestFit="1" customWidth="1"/>
    <col min="10545" max="10547" width="10.85546875" style="323" bestFit="1" customWidth="1"/>
    <col min="10548" max="10548" width="12.140625" style="323" bestFit="1" customWidth="1"/>
    <col min="10549" max="10549" width="10.85546875" style="323" bestFit="1" customWidth="1"/>
    <col min="10550" max="10550" width="14.42578125" style="323" bestFit="1" customWidth="1"/>
    <col min="10551" max="10551" width="10.85546875" style="323" bestFit="1" customWidth="1"/>
    <col min="10552" max="10552" width="12.140625" style="323" bestFit="1" customWidth="1"/>
    <col min="10553" max="10555" width="10.85546875" style="323" bestFit="1" customWidth="1"/>
    <col min="10556" max="10556" width="12.140625" style="323" bestFit="1" customWidth="1"/>
    <col min="10557" max="10557" width="10.85546875" style="323" bestFit="1" customWidth="1"/>
    <col min="10558" max="10558" width="12.140625" style="323" bestFit="1" customWidth="1"/>
    <col min="10559" max="10559" width="10.85546875" style="323" bestFit="1" customWidth="1"/>
    <col min="10560" max="10560" width="12.140625" style="323" bestFit="1" customWidth="1"/>
    <col min="10561" max="10561" width="10.85546875" style="323" bestFit="1" customWidth="1"/>
    <col min="10562" max="10562" width="14.42578125" style="323" bestFit="1" customWidth="1"/>
    <col min="10563" max="10729" width="6.85546875" style="323"/>
    <col min="10730" max="10730" width="6.85546875" style="323" customWidth="1"/>
    <col min="10731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9" width="7.28515625" style="323" bestFit="1" customWidth="1"/>
    <col min="10760" max="10760" width="10.85546875" style="323" bestFit="1" customWidth="1"/>
    <col min="10761" max="10761" width="8.5703125" style="323" bestFit="1" customWidth="1"/>
    <col min="10762" max="10762" width="10.85546875" style="323" bestFit="1" customWidth="1"/>
    <col min="10763" max="10763" width="8.5703125" style="323" bestFit="1" customWidth="1"/>
    <col min="10764" max="10764" width="12.140625" style="323" bestFit="1" customWidth="1"/>
    <col min="10765" max="10765" width="8.5703125" style="323" bestFit="1" customWidth="1"/>
    <col min="10766" max="10766" width="12.140625" style="323" bestFit="1" customWidth="1"/>
    <col min="10767" max="10767" width="8.5703125" style="323" bestFit="1" customWidth="1"/>
    <col min="10768" max="10768" width="12.140625" style="323" bestFit="1" customWidth="1"/>
    <col min="10769" max="10769" width="8.5703125" style="323" bestFit="1" customWidth="1"/>
    <col min="10770" max="10770" width="14.42578125" style="323" bestFit="1" customWidth="1"/>
    <col min="10771" max="10771" width="8.5703125" style="323" bestFit="1" customWidth="1"/>
    <col min="10772" max="10772" width="10.85546875" style="323" bestFit="1" customWidth="1"/>
    <col min="10773" max="10773" width="8.5703125" style="323" bestFit="1" customWidth="1"/>
    <col min="10774" max="10774" width="12.140625" style="323" bestFit="1" customWidth="1"/>
    <col min="10775" max="10775" width="8.5703125" style="323" bestFit="1" customWidth="1"/>
    <col min="10776" max="10776" width="12.140625" style="323" bestFit="1" customWidth="1"/>
    <col min="10777" max="10777" width="8.5703125" style="323" bestFit="1" customWidth="1"/>
    <col min="10778" max="10778" width="12.140625" style="323" bestFit="1" customWidth="1"/>
    <col min="10779" max="10779" width="10.85546875" style="323" bestFit="1" customWidth="1"/>
    <col min="10780" max="10780" width="12.140625" style="323" bestFit="1" customWidth="1"/>
    <col min="10781" max="10781" width="10.85546875" style="323" bestFit="1" customWidth="1"/>
    <col min="10782" max="10782" width="14.42578125" style="323" bestFit="1" customWidth="1"/>
    <col min="10783" max="10787" width="10.85546875" style="323" bestFit="1" customWidth="1"/>
    <col min="10788" max="10788" width="12.140625" style="323" bestFit="1" customWidth="1"/>
    <col min="10789" max="10789" width="10.85546875" style="323" bestFit="1" customWidth="1"/>
    <col min="10790" max="10790" width="12.140625" style="323" bestFit="1" customWidth="1"/>
    <col min="10791" max="10791" width="10.85546875" style="323" bestFit="1" customWidth="1"/>
    <col min="10792" max="10792" width="12.140625" style="323" bestFit="1" customWidth="1"/>
    <col min="10793" max="10793" width="10.85546875" style="323" bestFit="1" customWidth="1"/>
    <col min="10794" max="10794" width="14.42578125" style="323" bestFit="1" customWidth="1"/>
    <col min="10795" max="10797" width="10.85546875" style="323" bestFit="1" customWidth="1"/>
    <col min="10798" max="10798" width="12.140625" style="323" bestFit="1" customWidth="1"/>
    <col min="10799" max="10799" width="10.85546875" style="323" bestFit="1" customWidth="1"/>
    <col min="10800" max="10800" width="12.140625" style="323" bestFit="1" customWidth="1"/>
    <col min="10801" max="10803" width="10.85546875" style="323" bestFit="1" customWidth="1"/>
    <col min="10804" max="10804" width="12.140625" style="323" bestFit="1" customWidth="1"/>
    <col min="10805" max="10805" width="10.85546875" style="323" bestFit="1" customWidth="1"/>
    <col min="10806" max="10806" width="14.42578125" style="323" bestFit="1" customWidth="1"/>
    <col min="10807" max="10807" width="10.85546875" style="323" bestFit="1" customWidth="1"/>
    <col min="10808" max="10808" width="12.140625" style="323" bestFit="1" customWidth="1"/>
    <col min="10809" max="10811" width="10.85546875" style="323" bestFit="1" customWidth="1"/>
    <col min="10812" max="10812" width="12.140625" style="323" bestFit="1" customWidth="1"/>
    <col min="10813" max="10813" width="10.85546875" style="323" bestFit="1" customWidth="1"/>
    <col min="10814" max="10814" width="12.140625" style="323" bestFit="1" customWidth="1"/>
    <col min="10815" max="10815" width="10.85546875" style="323" bestFit="1" customWidth="1"/>
    <col min="10816" max="10816" width="12.140625" style="323" bestFit="1" customWidth="1"/>
    <col min="10817" max="10817" width="10.85546875" style="323" bestFit="1" customWidth="1"/>
    <col min="10818" max="10818" width="14.42578125" style="323" bestFit="1" customWidth="1"/>
    <col min="10819" max="10985" width="6.85546875" style="323"/>
    <col min="10986" max="10986" width="6.85546875" style="323" customWidth="1"/>
    <col min="10987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5" width="7.28515625" style="323" bestFit="1" customWidth="1"/>
    <col min="11016" max="11016" width="10.85546875" style="323" bestFit="1" customWidth="1"/>
    <col min="11017" max="11017" width="8.5703125" style="323" bestFit="1" customWidth="1"/>
    <col min="11018" max="11018" width="10.85546875" style="323" bestFit="1" customWidth="1"/>
    <col min="11019" max="11019" width="8.5703125" style="323" bestFit="1" customWidth="1"/>
    <col min="11020" max="11020" width="12.140625" style="323" bestFit="1" customWidth="1"/>
    <col min="11021" max="11021" width="8.5703125" style="323" bestFit="1" customWidth="1"/>
    <col min="11022" max="11022" width="12.140625" style="323" bestFit="1" customWidth="1"/>
    <col min="11023" max="11023" width="8.5703125" style="323" bestFit="1" customWidth="1"/>
    <col min="11024" max="11024" width="12.140625" style="323" bestFit="1" customWidth="1"/>
    <col min="11025" max="11025" width="8.5703125" style="323" bestFit="1" customWidth="1"/>
    <col min="11026" max="11026" width="14.42578125" style="323" bestFit="1" customWidth="1"/>
    <col min="11027" max="11027" width="8.5703125" style="323" bestFit="1" customWidth="1"/>
    <col min="11028" max="11028" width="10.85546875" style="323" bestFit="1" customWidth="1"/>
    <col min="11029" max="11029" width="8.5703125" style="323" bestFit="1" customWidth="1"/>
    <col min="11030" max="11030" width="12.140625" style="323" bestFit="1" customWidth="1"/>
    <col min="11031" max="11031" width="8.5703125" style="323" bestFit="1" customWidth="1"/>
    <col min="11032" max="11032" width="12.140625" style="323" bestFit="1" customWidth="1"/>
    <col min="11033" max="11033" width="8.5703125" style="323" bestFit="1" customWidth="1"/>
    <col min="11034" max="11034" width="12.140625" style="323" bestFit="1" customWidth="1"/>
    <col min="11035" max="11035" width="10.85546875" style="323" bestFit="1" customWidth="1"/>
    <col min="11036" max="11036" width="12.140625" style="323" bestFit="1" customWidth="1"/>
    <col min="11037" max="11037" width="10.85546875" style="323" bestFit="1" customWidth="1"/>
    <col min="11038" max="11038" width="14.42578125" style="323" bestFit="1" customWidth="1"/>
    <col min="11039" max="11043" width="10.85546875" style="323" bestFit="1" customWidth="1"/>
    <col min="11044" max="11044" width="12.140625" style="323" bestFit="1" customWidth="1"/>
    <col min="11045" max="11045" width="10.85546875" style="323" bestFit="1" customWidth="1"/>
    <col min="11046" max="11046" width="12.140625" style="323" bestFit="1" customWidth="1"/>
    <col min="11047" max="11047" width="10.85546875" style="323" bestFit="1" customWidth="1"/>
    <col min="11048" max="11048" width="12.140625" style="323" bestFit="1" customWidth="1"/>
    <col min="11049" max="11049" width="10.85546875" style="323" bestFit="1" customWidth="1"/>
    <col min="11050" max="11050" width="14.42578125" style="323" bestFit="1" customWidth="1"/>
    <col min="11051" max="11053" width="10.85546875" style="323" bestFit="1" customWidth="1"/>
    <col min="11054" max="11054" width="12.140625" style="323" bestFit="1" customWidth="1"/>
    <col min="11055" max="11055" width="10.85546875" style="323" bestFit="1" customWidth="1"/>
    <col min="11056" max="11056" width="12.140625" style="323" bestFit="1" customWidth="1"/>
    <col min="11057" max="11059" width="10.85546875" style="323" bestFit="1" customWidth="1"/>
    <col min="11060" max="11060" width="12.140625" style="323" bestFit="1" customWidth="1"/>
    <col min="11061" max="11061" width="10.85546875" style="323" bestFit="1" customWidth="1"/>
    <col min="11062" max="11062" width="14.42578125" style="323" bestFit="1" customWidth="1"/>
    <col min="11063" max="11063" width="10.85546875" style="323" bestFit="1" customWidth="1"/>
    <col min="11064" max="11064" width="12.140625" style="323" bestFit="1" customWidth="1"/>
    <col min="11065" max="11067" width="10.85546875" style="323" bestFit="1" customWidth="1"/>
    <col min="11068" max="11068" width="12.140625" style="323" bestFit="1" customWidth="1"/>
    <col min="11069" max="11069" width="10.85546875" style="323" bestFit="1" customWidth="1"/>
    <col min="11070" max="11070" width="12.140625" style="323" bestFit="1" customWidth="1"/>
    <col min="11071" max="11071" width="10.85546875" style="323" bestFit="1" customWidth="1"/>
    <col min="11072" max="11072" width="12.140625" style="323" bestFit="1" customWidth="1"/>
    <col min="11073" max="11073" width="10.85546875" style="323" bestFit="1" customWidth="1"/>
    <col min="11074" max="11074" width="14.42578125" style="323" bestFit="1" customWidth="1"/>
    <col min="11075" max="11241" width="6.85546875" style="323"/>
    <col min="11242" max="11242" width="6.85546875" style="323" customWidth="1"/>
    <col min="11243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1" width="7.28515625" style="323" bestFit="1" customWidth="1"/>
    <col min="11272" max="11272" width="10.85546875" style="323" bestFit="1" customWidth="1"/>
    <col min="11273" max="11273" width="8.5703125" style="323" bestFit="1" customWidth="1"/>
    <col min="11274" max="11274" width="10.85546875" style="323" bestFit="1" customWidth="1"/>
    <col min="11275" max="11275" width="8.5703125" style="323" bestFit="1" customWidth="1"/>
    <col min="11276" max="11276" width="12.140625" style="323" bestFit="1" customWidth="1"/>
    <col min="11277" max="11277" width="8.5703125" style="323" bestFit="1" customWidth="1"/>
    <col min="11278" max="11278" width="12.140625" style="323" bestFit="1" customWidth="1"/>
    <col min="11279" max="11279" width="8.5703125" style="323" bestFit="1" customWidth="1"/>
    <col min="11280" max="11280" width="12.140625" style="323" bestFit="1" customWidth="1"/>
    <col min="11281" max="11281" width="8.5703125" style="323" bestFit="1" customWidth="1"/>
    <col min="11282" max="11282" width="14.42578125" style="323" bestFit="1" customWidth="1"/>
    <col min="11283" max="11283" width="8.5703125" style="323" bestFit="1" customWidth="1"/>
    <col min="11284" max="11284" width="10.85546875" style="323" bestFit="1" customWidth="1"/>
    <col min="11285" max="11285" width="8.5703125" style="323" bestFit="1" customWidth="1"/>
    <col min="11286" max="11286" width="12.140625" style="323" bestFit="1" customWidth="1"/>
    <col min="11287" max="11287" width="8.5703125" style="323" bestFit="1" customWidth="1"/>
    <col min="11288" max="11288" width="12.140625" style="323" bestFit="1" customWidth="1"/>
    <col min="11289" max="11289" width="8.5703125" style="323" bestFit="1" customWidth="1"/>
    <col min="11290" max="11290" width="12.140625" style="323" bestFit="1" customWidth="1"/>
    <col min="11291" max="11291" width="10.85546875" style="323" bestFit="1" customWidth="1"/>
    <col min="11292" max="11292" width="12.140625" style="323" bestFit="1" customWidth="1"/>
    <col min="11293" max="11293" width="10.85546875" style="323" bestFit="1" customWidth="1"/>
    <col min="11294" max="11294" width="14.42578125" style="323" bestFit="1" customWidth="1"/>
    <col min="11295" max="11299" width="10.85546875" style="323" bestFit="1" customWidth="1"/>
    <col min="11300" max="11300" width="12.140625" style="323" bestFit="1" customWidth="1"/>
    <col min="11301" max="11301" width="10.85546875" style="323" bestFit="1" customWidth="1"/>
    <col min="11302" max="11302" width="12.140625" style="323" bestFit="1" customWidth="1"/>
    <col min="11303" max="11303" width="10.85546875" style="323" bestFit="1" customWidth="1"/>
    <col min="11304" max="11304" width="12.140625" style="323" bestFit="1" customWidth="1"/>
    <col min="11305" max="11305" width="10.85546875" style="323" bestFit="1" customWidth="1"/>
    <col min="11306" max="11306" width="14.42578125" style="323" bestFit="1" customWidth="1"/>
    <col min="11307" max="11309" width="10.85546875" style="323" bestFit="1" customWidth="1"/>
    <col min="11310" max="11310" width="12.140625" style="323" bestFit="1" customWidth="1"/>
    <col min="11311" max="11311" width="10.85546875" style="323" bestFit="1" customWidth="1"/>
    <col min="11312" max="11312" width="12.140625" style="323" bestFit="1" customWidth="1"/>
    <col min="11313" max="11315" width="10.85546875" style="323" bestFit="1" customWidth="1"/>
    <col min="11316" max="11316" width="12.140625" style="323" bestFit="1" customWidth="1"/>
    <col min="11317" max="11317" width="10.85546875" style="323" bestFit="1" customWidth="1"/>
    <col min="11318" max="11318" width="14.42578125" style="323" bestFit="1" customWidth="1"/>
    <col min="11319" max="11319" width="10.85546875" style="323" bestFit="1" customWidth="1"/>
    <col min="11320" max="11320" width="12.140625" style="323" bestFit="1" customWidth="1"/>
    <col min="11321" max="11323" width="10.85546875" style="323" bestFit="1" customWidth="1"/>
    <col min="11324" max="11324" width="12.140625" style="323" bestFit="1" customWidth="1"/>
    <col min="11325" max="11325" width="10.85546875" style="323" bestFit="1" customWidth="1"/>
    <col min="11326" max="11326" width="12.140625" style="323" bestFit="1" customWidth="1"/>
    <col min="11327" max="11327" width="10.85546875" style="323" bestFit="1" customWidth="1"/>
    <col min="11328" max="11328" width="12.140625" style="323" bestFit="1" customWidth="1"/>
    <col min="11329" max="11329" width="10.85546875" style="323" bestFit="1" customWidth="1"/>
    <col min="11330" max="11330" width="14.42578125" style="323" bestFit="1" customWidth="1"/>
    <col min="11331" max="11497" width="6.85546875" style="323"/>
    <col min="11498" max="11498" width="6.85546875" style="323" customWidth="1"/>
    <col min="11499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7" width="7.28515625" style="323" bestFit="1" customWidth="1"/>
    <col min="11528" max="11528" width="10.85546875" style="323" bestFit="1" customWidth="1"/>
    <col min="11529" max="11529" width="8.5703125" style="323" bestFit="1" customWidth="1"/>
    <col min="11530" max="11530" width="10.85546875" style="323" bestFit="1" customWidth="1"/>
    <col min="11531" max="11531" width="8.5703125" style="323" bestFit="1" customWidth="1"/>
    <col min="11532" max="11532" width="12.140625" style="323" bestFit="1" customWidth="1"/>
    <col min="11533" max="11533" width="8.5703125" style="323" bestFit="1" customWidth="1"/>
    <col min="11534" max="11534" width="12.140625" style="323" bestFit="1" customWidth="1"/>
    <col min="11535" max="11535" width="8.5703125" style="323" bestFit="1" customWidth="1"/>
    <col min="11536" max="11536" width="12.140625" style="323" bestFit="1" customWidth="1"/>
    <col min="11537" max="11537" width="8.5703125" style="323" bestFit="1" customWidth="1"/>
    <col min="11538" max="11538" width="14.42578125" style="323" bestFit="1" customWidth="1"/>
    <col min="11539" max="11539" width="8.5703125" style="323" bestFit="1" customWidth="1"/>
    <col min="11540" max="11540" width="10.85546875" style="323" bestFit="1" customWidth="1"/>
    <col min="11541" max="11541" width="8.5703125" style="323" bestFit="1" customWidth="1"/>
    <col min="11542" max="11542" width="12.140625" style="323" bestFit="1" customWidth="1"/>
    <col min="11543" max="11543" width="8.5703125" style="323" bestFit="1" customWidth="1"/>
    <col min="11544" max="11544" width="12.140625" style="323" bestFit="1" customWidth="1"/>
    <col min="11545" max="11545" width="8.5703125" style="323" bestFit="1" customWidth="1"/>
    <col min="11546" max="11546" width="12.140625" style="323" bestFit="1" customWidth="1"/>
    <col min="11547" max="11547" width="10.85546875" style="323" bestFit="1" customWidth="1"/>
    <col min="11548" max="11548" width="12.140625" style="323" bestFit="1" customWidth="1"/>
    <col min="11549" max="11549" width="10.85546875" style="323" bestFit="1" customWidth="1"/>
    <col min="11550" max="11550" width="14.42578125" style="323" bestFit="1" customWidth="1"/>
    <col min="11551" max="11555" width="10.85546875" style="323" bestFit="1" customWidth="1"/>
    <col min="11556" max="11556" width="12.140625" style="323" bestFit="1" customWidth="1"/>
    <col min="11557" max="11557" width="10.85546875" style="323" bestFit="1" customWidth="1"/>
    <col min="11558" max="11558" width="12.140625" style="323" bestFit="1" customWidth="1"/>
    <col min="11559" max="11559" width="10.85546875" style="323" bestFit="1" customWidth="1"/>
    <col min="11560" max="11560" width="12.140625" style="323" bestFit="1" customWidth="1"/>
    <col min="11561" max="11561" width="10.85546875" style="323" bestFit="1" customWidth="1"/>
    <col min="11562" max="11562" width="14.42578125" style="323" bestFit="1" customWidth="1"/>
    <col min="11563" max="11565" width="10.85546875" style="323" bestFit="1" customWidth="1"/>
    <col min="11566" max="11566" width="12.140625" style="323" bestFit="1" customWidth="1"/>
    <col min="11567" max="11567" width="10.85546875" style="323" bestFit="1" customWidth="1"/>
    <col min="11568" max="11568" width="12.140625" style="323" bestFit="1" customWidth="1"/>
    <col min="11569" max="11571" width="10.85546875" style="323" bestFit="1" customWidth="1"/>
    <col min="11572" max="11572" width="12.140625" style="323" bestFit="1" customWidth="1"/>
    <col min="11573" max="11573" width="10.85546875" style="323" bestFit="1" customWidth="1"/>
    <col min="11574" max="11574" width="14.42578125" style="323" bestFit="1" customWidth="1"/>
    <col min="11575" max="11575" width="10.85546875" style="323" bestFit="1" customWidth="1"/>
    <col min="11576" max="11576" width="12.140625" style="323" bestFit="1" customWidth="1"/>
    <col min="11577" max="11579" width="10.85546875" style="323" bestFit="1" customWidth="1"/>
    <col min="11580" max="11580" width="12.140625" style="323" bestFit="1" customWidth="1"/>
    <col min="11581" max="11581" width="10.85546875" style="323" bestFit="1" customWidth="1"/>
    <col min="11582" max="11582" width="12.140625" style="323" bestFit="1" customWidth="1"/>
    <col min="11583" max="11583" width="10.85546875" style="323" bestFit="1" customWidth="1"/>
    <col min="11584" max="11584" width="12.140625" style="323" bestFit="1" customWidth="1"/>
    <col min="11585" max="11585" width="10.85546875" style="323" bestFit="1" customWidth="1"/>
    <col min="11586" max="11586" width="14.42578125" style="323" bestFit="1" customWidth="1"/>
    <col min="11587" max="11753" width="6.85546875" style="323"/>
    <col min="11754" max="11754" width="6.85546875" style="323" customWidth="1"/>
    <col min="11755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3" width="7.28515625" style="323" bestFit="1" customWidth="1"/>
    <col min="11784" max="11784" width="10.85546875" style="323" bestFit="1" customWidth="1"/>
    <col min="11785" max="11785" width="8.5703125" style="323" bestFit="1" customWidth="1"/>
    <col min="11786" max="11786" width="10.85546875" style="323" bestFit="1" customWidth="1"/>
    <col min="11787" max="11787" width="8.5703125" style="323" bestFit="1" customWidth="1"/>
    <col min="11788" max="11788" width="12.140625" style="323" bestFit="1" customWidth="1"/>
    <col min="11789" max="11789" width="8.5703125" style="323" bestFit="1" customWidth="1"/>
    <col min="11790" max="11790" width="12.140625" style="323" bestFit="1" customWidth="1"/>
    <col min="11791" max="11791" width="8.5703125" style="323" bestFit="1" customWidth="1"/>
    <col min="11792" max="11792" width="12.140625" style="323" bestFit="1" customWidth="1"/>
    <col min="11793" max="11793" width="8.5703125" style="323" bestFit="1" customWidth="1"/>
    <col min="11794" max="11794" width="14.42578125" style="323" bestFit="1" customWidth="1"/>
    <col min="11795" max="11795" width="8.5703125" style="323" bestFit="1" customWidth="1"/>
    <col min="11796" max="11796" width="10.85546875" style="323" bestFit="1" customWidth="1"/>
    <col min="11797" max="11797" width="8.5703125" style="323" bestFit="1" customWidth="1"/>
    <col min="11798" max="11798" width="12.140625" style="323" bestFit="1" customWidth="1"/>
    <col min="11799" max="11799" width="8.5703125" style="323" bestFit="1" customWidth="1"/>
    <col min="11800" max="11800" width="12.140625" style="323" bestFit="1" customWidth="1"/>
    <col min="11801" max="11801" width="8.5703125" style="323" bestFit="1" customWidth="1"/>
    <col min="11802" max="11802" width="12.140625" style="323" bestFit="1" customWidth="1"/>
    <col min="11803" max="11803" width="10.85546875" style="323" bestFit="1" customWidth="1"/>
    <col min="11804" max="11804" width="12.140625" style="323" bestFit="1" customWidth="1"/>
    <col min="11805" max="11805" width="10.85546875" style="323" bestFit="1" customWidth="1"/>
    <col min="11806" max="11806" width="14.42578125" style="323" bestFit="1" customWidth="1"/>
    <col min="11807" max="11811" width="10.85546875" style="323" bestFit="1" customWidth="1"/>
    <col min="11812" max="11812" width="12.140625" style="323" bestFit="1" customWidth="1"/>
    <col min="11813" max="11813" width="10.85546875" style="323" bestFit="1" customWidth="1"/>
    <col min="11814" max="11814" width="12.140625" style="323" bestFit="1" customWidth="1"/>
    <col min="11815" max="11815" width="10.85546875" style="323" bestFit="1" customWidth="1"/>
    <col min="11816" max="11816" width="12.140625" style="323" bestFit="1" customWidth="1"/>
    <col min="11817" max="11817" width="10.85546875" style="323" bestFit="1" customWidth="1"/>
    <col min="11818" max="11818" width="14.42578125" style="323" bestFit="1" customWidth="1"/>
    <col min="11819" max="11821" width="10.85546875" style="323" bestFit="1" customWidth="1"/>
    <col min="11822" max="11822" width="12.140625" style="323" bestFit="1" customWidth="1"/>
    <col min="11823" max="11823" width="10.85546875" style="323" bestFit="1" customWidth="1"/>
    <col min="11824" max="11824" width="12.140625" style="323" bestFit="1" customWidth="1"/>
    <col min="11825" max="11827" width="10.85546875" style="323" bestFit="1" customWidth="1"/>
    <col min="11828" max="11828" width="12.140625" style="323" bestFit="1" customWidth="1"/>
    <col min="11829" max="11829" width="10.85546875" style="323" bestFit="1" customWidth="1"/>
    <col min="11830" max="11830" width="14.42578125" style="323" bestFit="1" customWidth="1"/>
    <col min="11831" max="11831" width="10.85546875" style="323" bestFit="1" customWidth="1"/>
    <col min="11832" max="11832" width="12.140625" style="323" bestFit="1" customWidth="1"/>
    <col min="11833" max="11835" width="10.85546875" style="323" bestFit="1" customWidth="1"/>
    <col min="11836" max="11836" width="12.140625" style="323" bestFit="1" customWidth="1"/>
    <col min="11837" max="11837" width="10.85546875" style="323" bestFit="1" customWidth="1"/>
    <col min="11838" max="11838" width="12.140625" style="323" bestFit="1" customWidth="1"/>
    <col min="11839" max="11839" width="10.85546875" style="323" bestFit="1" customWidth="1"/>
    <col min="11840" max="11840" width="12.140625" style="323" bestFit="1" customWidth="1"/>
    <col min="11841" max="11841" width="10.85546875" style="323" bestFit="1" customWidth="1"/>
    <col min="11842" max="11842" width="14.42578125" style="323" bestFit="1" customWidth="1"/>
    <col min="11843" max="12009" width="6.85546875" style="323"/>
    <col min="12010" max="12010" width="6.85546875" style="323" customWidth="1"/>
    <col min="12011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9" width="7.28515625" style="323" bestFit="1" customWidth="1"/>
    <col min="12040" max="12040" width="10.85546875" style="323" bestFit="1" customWidth="1"/>
    <col min="12041" max="12041" width="8.5703125" style="323" bestFit="1" customWidth="1"/>
    <col min="12042" max="12042" width="10.85546875" style="323" bestFit="1" customWidth="1"/>
    <col min="12043" max="12043" width="8.5703125" style="323" bestFit="1" customWidth="1"/>
    <col min="12044" max="12044" width="12.140625" style="323" bestFit="1" customWidth="1"/>
    <col min="12045" max="12045" width="8.5703125" style="323" bestFit="1" customWidth="1"/>
    <col min="12046" max="12046" width="12.140625" style="323" bestFit="1" customWidth="1"/>
    <col min="12047" max="12047" width="8.5703125" style="323" bestFit="1" customWidth="1"/>
    <col min="12048" max="12048" width="12.140625" style="323" bestFit="1" customWidth="1"/>
    <col min="12049" max="12049" width="8.5703125" style="323" bestFit="1" customWidth="1"/>
    <col min="12050" max="12050" width="14.42578125" style="323" bestFit="1" customWidth="1"/>
    <col min="12051" max="12051" width="8.5703125" style="323" bestFit="1" customWidth="1"/>
    <col min="12052" max="12052" width="10.85546875" style="323" bestFit="1" customWidth="1"/>
    <col min="12053" max="12053" width="8.5703125" style="323" bestFit="1" customWidth="1"/>
    <col min="12054" max="12054" width="12.140625" style="323" bestFit="1" customWidth="1"/>
    <col min="12055" max="12055" width="8.5703125" style="323" bestFit="1" customWidth="1"/>
    <col min="12056" max="12056" width="12.140625" style="323" bestFit="1" customWidth="1"/>
    <col min="12057" max="12057" width="8.5703125" style="323" bestFit="1" customWidth="1"/>
    <col min="12058" max="12058" width="12.140625" style="323" bestFit="1" customWidth="1"/>
    <col min="12059" max="12059" width="10.85546875" style="323" bestFit="1" customWidth="1"/>
    <col min="12060" max="12060" width="12.140625" style="323" bestFit="1" customWidth="1"/>
    <col min="12061" max="12061" width="10.85546875" style="323" bestFit="1" customWidth="1"/>
    <col min="12062" max="12062" width="14.42578125" style="323" bestFit="1" customWidth="1"/>
    <col min="12063" max="12067" width="10.85546875" style="323" bestFit="1" customWidth="1"/>
    <col min="12068" max="12068" width="12.140625" style="323" bestFit="1" customWidth="1"/>
    <col min="12069" max="12069" width="10.85546875" style="323" bestFit="1" customWidth="1"/>
    <col min="12070" max="12070" width="12.140625" style="323" bestFit="1" customWidth="1"/>
    <col min="12071" max="12071" width="10.85546875" style="323" bestFit="1" customWidth="1"/>
    <col min="12072" max="12072" width="12.140625" style="323" bestFit="1" customWidth="1"/>
    <col min="12073" max="12073" width="10.85546875" style="323" bestFit="1" customWidth="1"/>
    <col min="12074" max="12074" width="14.42578125" style="323" bestFit="1" customWidth="1"/>
    <col min="12075" max="12077" width="10.85546875" style="323" bestFit="1" customWidth="1"/>
    <col min="12078" max="12078" width="12.140625" style="323" bestFit="1" customWidth="1"/>
    <col min="12079" max="12079" width="10.85546875" style="323" bestFit="1" customWidth="1"/>
    <col min="12080" max="12080" width="12.140625" style="323" bestFit="1" customWidth="1"/>
    <col min="12081" max="12083" width="10.85546875" style="323" bestFit="1" customWidth="1"/>
    <col min="12084" max="12084" width="12.140625" style="323" bestFit="1" customWidth="1"/>
    <col min="12085" max="12085" width="10.85546875" style="323" bestFit="1" customWidth="1"/>
    <col min="12086" max="12086" width="14.42578125" style="323" bestFit="1" customWidth="1"/>
    <col min="12087" max="12087" width="10.85546875" style="323" bestFit="1" customWidth="1"/>
    <col min="12088" max="12088" width="12.140625" style="323" bestFit="1" customWidth="1"/>
    <col min="12089" max="12091" width="10.85546875" style="323" bestFit="1" customWidth="1"/>
    <col min="12092" max="12092" width="12.140625" style="323" bestFit="1" customWidth="1"/>
    <col min="12093" max="12093" width="10.85546875" style="323" bestFit="1" customWidth="1"/>
    <col min="12094" max="12094" width="12.140625" style="323" bestFit="1" customWidth="1"/>
    <col min="12095" max="12095" width="10.85546875" style="323" bestFit="1" customWidth="1"/>
    <col min="12096" max="12096" width="12.140625" style="323" bestFit="1" customWidth="1"/>
    <col min="12097" max="12097" width="10.85546875" style="323" bestFit="1" customWidth="1"/>
    <col min="12098" max="12098" width="14.42578125" style="323" bestFit="1" customWidth="1"/>
    <col min="12099" max="12265" width="6.85546875" style="323"/>
    <col min="12266" max="12266" width="6.85546875" style="323" customWidth="1"/>
    <col min="12267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5" width="7.28515625" style="323" bestFit="1" customWidth="1"/>
    <col min="12296" max="12296" width="10.85546875" style="323" bestFit="1" customWidth="1"/>
    <col min="12297" max="12297" width="8.5703125" style="323" bestFit="1" customWidth="1"/>
    <col min="12298" max="12298" width="10.85546875" style="323" bestFit="1" customWidth="1"/>
    <col min="12299" max="12299" width="8.5703125" style="323" bestFit="1" customWidth="1"/>
    <col min="12300" max="12300" width="12.140625" style="323" bestFit="1" customWidth="1"/>
    <col min="12301" max="12301" width="8.5703125" style="323" bestFit="1" customWidth="1"/>
    <col min="12302" max="12302" width="12.140625" style="323" bestFit="1" customWidth="1"/>
    <col min="12303" max="12303" width="8.5703125" style="323" bestFit="1" customWidth="1"/>
    <col min="12304" max="12304" width="12.140625" style="323" bestFit="1" customWidth="1"/>
    <col min="12305" max="12305" width="8.5703125" style="323" bestFit="1" customWidth="1"/>
    <col min="12306" max="12306" width="14.42578125" style="323" bestFit="1" customWidth="1"/>
    <col min="12307" max="12307" width="8.5703125" style="323" bestFit="1" customWidth="1"/>
    <col min="12308" max="12308" width="10.85546875" style="323" bestFit="1" customWidth="1"/>
    <col min="12309" max="12309" width="8.5703125" style="323" bestFit="1" customWidth="1"/>
    <col min="12310" max="12310" width="12.140625" style="323" bestFit="1" customWidth="1"/>
    <col min="12311" max="12311" width="8.5703125" style="323" bestFit="1" customWidth="1"/>
    <col min="12312" max="12312" width="12.140625" style="323" bestFit="1" customWidth="1"/>
    <col min="12313" max="12313" width="8.5703125" style="323" bestFit="1" customWidth="1"/>
    <col min="12314" max="12314" width="12.140625" style="323" bestFit="1" customWidth="1"/>
    <col min="12315" max="12315" width="10.85546875" style="323" bestFit="1" customWidth="1"/>
    <col min="12316" max="12316" width="12.140625" style="323" bestFit="1" customWidth="1"/>
    <col min="12317" max="12317" width="10.85546875" style="323" bestFit="1" customWidth="1"/>
    <col min="12318" max="12318" width="14.42578125" style="323" bestFit="1" customWidth="1"/>
    <col min="12319" max="12323" width="10.85546875" style="323" bestFit="1" customWidth="1"/>
    <col min="12324" max="12324" width="12.140625" style="323" bestFit="1" customWidth="1"/>
    <col min="12325" max="12325" width="10.85546875" style="323" bestFit="1" customWidth="1"/>
    <col min="12326" max="12326" width="12.140625" style="323" bestFit="1" customWidth="1"/>
    <col min="12327" max="12327" width="10.85546875" style="323" bestFit="1" customWidth="1"/>
    <col min="12328" max="12328" width="12.140625" style="323" bestFit="1" customWidth="1"/>
    <col min="12329" max="12329" width="10.85546875" style="323" bestFit="1" customWidth="1"/>
    <col min="12330" max="12330" width="14.42578125" style="323" bestFit="1" customWidth="1"/>
    <col min="12331" max="12333" width="10.85546875" style="323" bestFit="1" customWidth="1"/>
    <col min="12334" max="12334" width="12.140625" style="323" bestFit="1" customWidth="1"/>
    <col min="12335" max="12335" width="10.85546875" style="323" bestFit="1" customWidth="1"/>
    <col min="12336" max="12336" width="12.140625" style="323" bestFit="1" customWidth="1"/>
    <col min="12337" max="12339" width="10.85546875" style="323" bestFit="1" customWidth="1"/>
    <col min="12340" max="12340" width="12.140625" style="323" bestFit="1" customWidth="1"/>
    <col min="12341" max="12341" width="10.85546875" style="323" bestFit="1" customWidth="1"/>
    <col min="12342" max="12342" width="14.42578125" style="323" bestFit="1" customWidth="1"/>
    <col min="12343" max="12343" width="10.85546875" style="323" bestFit="1" customWidth="1"/>
    <col min="12344" max="12344" width="12.140625" style="323" bestFit="1" customWidth="1"/>
    <col min="12345" max="12347" width="10.85546875" style="323" bestFit="1" customWidth="1"/>
    <col min="12348" max="12348" width="12.140625" style="323" bestFit="1" customWidth="1"/>
    <col min="12349" max="12349" width="10.85546875" style="323" bestFit="1" customWidth="1"/>
    <col min="12350" max="12350" width="12.140625" style="323" bestFit="1" customWidth="1"/>
    <col min="12351" max="12351" width="10.85546875" style="323" bestFit="1" customWidth="1"/>
    <col min="12352" max="12352" width="12.140625" style="323" bestFit="1" customWidth="1"/>
    <col min="12353" max="12353" width="10.85546875" style="323" bestFit="1" customWidth="1"/>
    <col min="12354" max="12354" width="14.42578125" style="323" bestFit="1" customWidth="1"/>
    <col min="12355" max="12521" width="6.85546875" style="323"/>
    <col min="12522" max="12522" width="6.85546875" style="323" customWidth="1"/>
    <col min="12523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1" width="7.28515625" style="323" bestFit="1" customWidth="1"/>
    <col min="12552" max="12552" width="10.85546875" style="323" bestFit="1" customWidth="1"/>
    <col min="12553" max="12553" width="8.5703125" style="323" bestFit="1" customWidth="1"/>
    <col min="12554" max="12554" width="10.85546875" style="323" bestFit="1" customWidth="1"/>
    <col min="12555" max="12555" width="8.5703125" style="323" bestFit="1" customWidth="1"/>
    <col min="12556" max="12556" width="12.140625" style="323" bestFit="1" customWidth="1"/>
    <col min="12557" max="12557" width="8.5703125" style="323" bestFit="1" customWidth="1"/>
    <col min="12558" max="12558" width="12.140625" style="323" bestFit="1" customWidth="1"/>
    <col min="12559" max="12559" width="8.5703125" style="323" bestFit="1" customWidth="1"/>
    <col min="12560" max="12560" width="12.140625" style="323" bestFit="1" customWidth="1"/>
    <col min="12561" max="12561" width="8.5703125" style="323" bestFit="1" customWidth="1"/>
    <col min="12562" max="12562" width="14.42578125" style="323" bestFit="1" customWidth="1"/>
    <col min="12563" max="12563" width="8.5703125" style="323" bestFit="1" customWidth="1"/>
    <col min="12564" max="12564" width="10.85546875" style="323" bestFit="1" customWidth="1"/>
    <col min="12565" max="12565" width="8.5703125" style="323" bestFit="1" customWidth="1"/>
    <col min="12566" max="12566" width="12.140625" style="323" bestFit="1" customWidth="1"/>
    <col min="12567" max="12567" width="8.5703125" style="323" bestFit="1" customWidth="1"/>
    <col min="12568" max="12568" width="12.140625" style="323" bestFit="1" customWidth="1"/>
    <col min="12569" max="12569" width="8.5703125" style="323" bestFit="1" customWidth="1"/>
    <col min="12570" max="12570" width="12.140625" style="323" bestFit="1" customWidth="1"/>
    <col min="12571" max="12571" width="10.85546875" style="323" bestFit="1" customWidth="1"/>
    <col min="12572" max="12572" width="12.140625" style="323" bestFit="1" customWidth="1"/>
    <col min="12573" max="12573" width="10.85546875" style="323" bestFit="1" customWidth="1"/>
    <col min="12574" max="12574" width="14.42578125" style="323" bestFit="1" customWidth="1"/>
    <col min="12575" max="12579" width="10.85546875" style="323" bestFit="1" customWidth="1"/>
    <col min="12580" max="12580" width="12.140625" style="323" bestFit="1" customWidth="1"/>
    <col min="12581" max="12581" width="10.85546875" style="323" bestFit="1" customWidth="1"/>
    <col min="12582" max="12582" width="12.140625" style="323" bestFit="1" customWidth="1"/>
    <col min="12583" max="12583" width="10.85546875" style="323" bestFit="1" customWidth="1"/>
    <col min="12584" max="12584" width="12.140625" style="323" bestFit="1" customWidth="1"/>
    <col min="12585" max="12585" width="10.85546875" style="323" bestFit="1" customWidth="1"/>
    <col min="12586" max="12586" width="14.42578125" style="323" bestFit="1" customWidth="1"/>
    <col min="12587" max="12589" width="10.85546875" style="323" bestFit="1" customWidth="1"/>
    <col min="12590" max="12590" width="12.140625" style="323" bestFit="1" customWidth="1"/>
    <col min="12591" max="12591" width="10.85546875" style="323" bestFit="1" customWidth="1"/>
    <col min="12592" max="12592" width="12.140625" style="323" bestFit="1" customWidth="1"/>
    <col min="12593" max="12595" width="10.85546875" style="323" bestFit="1" customWidth="1"/>
    <col min="12596" max="12596" width="12.140625" style="323" bestFit="1" customWidth="1"/>
    <col min="12597" max="12597" width="10.85546875" style="323" bestFit="1" customWidth="1"/>
    <col min="12598" max="12598" width="14.42578125" style="323" bestFit="1" customWidth="1"/>
    <col min="12599" max="12599" width="10.85546875" style="323" bestFit="1" customWidth="1"/>
    <col min="12600" max="12600" width="12.140625" style="323" bestFit="1" customWidth="1"/>
    <col min="12601" max="12603" width="10.85546875" style="323" bestFit="1" customWidth="1"/>
    <col min="12604" max="12604" width="12.140625" style="323" bestFit="1" customWidth="1"/>
    <col min="12605" max="12605" width="10.85546875" style="323" bestFit="1" customWidth="1"/>
    <col min="12606" max="12606" width="12.140625" style="323" bestFit="1" customWidth="1"/>
    <col min="12607" max="12607" width="10.85546875" style="323" bestFit="1" customWidth="1"/>
    <col min="12608" max="12608" width="12.140625" style="323" bestFit="1" customWidth="1"/>
    <col min="12609" max="12609" width="10.85546875" style="323" bestFit="1" customWidth="1"/>
    <col min="12610" max="12610" width="14.42578125" style="323" bestFit="1" customWidth="1"/>
    <col min="12611" max="12777" width="6.85546875" style="323"/>
    <col min="12778" max="12778" width="6.85546875" style="323" customWidth="1"/>
    <col min="12779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7" width="7.28515625" style="323" bestFit="1" customWidth="1"/>
    <col min="12808" max="12808" width="10.85546875" style="323" bestFit="1" customWidth="1"/>
    <col min="12809" max="12809" width="8.5703125" style="323" bestFit="1" customWidth="1"/>
    <col min="12810" max="12810" width="10.85546875" style="323" bestFit="1" customWidth="1"/>
    <col min="12811" max="12811" width="8.5703125" style="323" bestFit="1" customWidth="1"/>
    <col min="12812" max="12812" width="12.140625" style="323" bestFit="1" customWidth="1"/>
    <col min="12813" max="12813" width="8.5703125" style="323" bestFit="1" customWidth="1"/>
    <col min="12814" max="12814" width="12.140625" style="323" bestFit="1" customWidth="1"/>
    <col min="12815" max="12815" width="8.5703125" style="323" bestFit="1" customWidth="1"/>
    <col min="12816" max="12816" width="12.140625" style="323" bestFit="1" customWidth="1"/>
    <col min="12817" max="12817" width="8.5703125" style="323" bestFit="1" customWidth="1"/>
    <col min="12818" max="12818" width="14.42578125" style="323" bestFit="1" customWidth="1"/>
    <col min="12819" max="12819" width="8.5703125" style="323" bestFit="1" customWidth="1"/>
    <col min="12820" max="12820" width="10.85546875" style="323" bestFit="1" customWidth="1"/>
    <col min="12821" max="12821" width="8.5703125" style="323" bestFit="1" customWidth="1"/>
    <col min="12822" max="12822" width="12.140625" style="323" bestFit="1" customWidth="1"/>
    <col min="12823" max="12823" width="8.5703125" style="323" bestFit="1" customWidth="1"/>
    <col min="12824" max="12824" width="12.140625" style="323" bestFit="1" customWidth="1"/>
    <col min="12825" max="12825" width="8.5703125" style="323" bestFit="1" customWidth="1"/>
    <col min="12826" max="12826" width="12.140625" style="323" bestFit="1" customWidth="1"/>
    <col min="12827" max="12827" width="10.85546875" style="323" bestFit="1" customWidth="1"/>
    <col min="12828" max="12828" width="12.140625" style="323" bestFit="1" customWidth="1"/>
    <col min="12829" max="12829" width="10.85546875" style="323" bestFit="1" customWidth="1"/>
    <col min="12830" max="12830" width="14.42578125" style="323" bestFit="1" customWidth="1"/>
    <col min="12831" max="12835" width="10.85546875" style="323" bestFit="1" customWidth="1"/>
    <col min="12836" max="12836" width="12.140625" style="323" bestFit="1" customWidth="1"/>
    <col min="12837" max="12837" width="10.85546875" style="323" bestFit="1" customWidth="1"/>
    <col min="12838" max="12838" width="12.140625" style="323" bestFit="1" customWidth="1"/>
    <col min="12839" max="12839" width="10.85546875" style="323" bestFit="1" customWidth="1"/>
    <col min="12840" max="12840" width="12.140625" style="323" bestFit="1" customWidth="1"/>
    <col min="12841" max="12841" width="10.85546875" style="323" bestFit="1" customWidth="1"/>
    <col min="12842" max="12842" width="14.42578125" style="323" bestFit="1" customWidth="1"/>
    <col min="12843" max="12845" width="10.85546875" style="323" bestFit="1" customWidth="1"/>
    <col min="12846" max="12846" width="12.140625" style="323" bestFit="1" customWidth="1"/>
    <col min="12847" max="12847" width="10.85546875" style="323" bestFit="1" customWidth="1"/>
    <col min="12848" max="12848" width="12.140625" style="323" bestFit="1" customWidth="1"/>
    <col min="12849" max="12851" width="10.85546875" style="323" bestFit="1" customWidth="1"/>
    <col min="12852" max="12852" width="12.140625" style="323" bestFit="1" customWidth="1"/>
    <col min="12853" max="12853" width="10.85546875" style="323" bestFit="1" customWidth="1"/>
    <col min="12854" max="12854" width="14.42578125" style="323" bestFit="1" customWidth="1"/>
    <col min="12855" max="12855" width="10.85546875" style="323" bestFit="1" customWidth="1"/>
    <col min="12856" max="12856" width="12.140625" style="323" bestFit="1" customWidth="1"/>
    <col min="12857" max="12859" width="10.85546875" style="323" bestFit="1" customWidth="1"/>
    <col min="12860" max="12860" width="12.140625" style="323" bestFit="1" customWidth="1"/>
    <col min="12861" max="12861" width="10.85546875" style="323" bestFit="1" customWidth="1"/>
    <col min="12862" max="12862" width="12.140625" style="323" bestFit="1" customWidth="1"/>
    <col min="12863" max="12863" width="10.85546875" style="323" bestFit="1" customWidth="1"/>
    <col min="12864" max="12864" width="12.140625" style="323" bestFit="1" customWidth="1"/>
    <col min="12865" max="12865" width="10.85546875" style="323" bestFit="1" customWidth="1"/>
    <col min="12866" max="12866" width="14.42578125" style="323" bestFit="1" customWidth="1"/>
    <col min="12867" max="13033" width="6.85546875" style="323"/>
    <col min="13034" max="13034" width="6.85546875" style="323" customWidth="1"/>
    <col min="13035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3" width="7.28515625" style="323" bestFit="1" customWidth="1"/>
    <col min="13064" max="13064" width="10.85546875" style="323" bestFit="1" customWidth="1"/>
    <col min="13065" max="13065" width="8.5703125" style="323" bestFit="1" customWidth="1"/>
    <col min="13066" max="13066" width="10.85546875" style="323" bestFit="1" customWidth="1"/>
    <col min="13067" max="13067" width="8.5703125" style="323" bestFit="1" customWidth="1"/>
    <col min="13068" max="13068" width="12.140625" style="323" bestFit="1" customWidth="1"/>
    <col min="13069" max="13069" width="8.5703125" style="323" bestFit="1" customWidth="1"/>
    <col min="13070" max="13070" width="12.140625" style="323" bestFit="1" customWidth="1"/>
    <col min="13071" max="13071" width="8.5703125" style="323" bestFit="1" customWidth="1"/>
    <col min="13072" max="13072" width="12.140625" style="323" bestFit="1" customWidth="1"/>
    <col min="13073" max="13073" width="8.5703125" style="323" bestFit="1" customWidth="1"/>
    <col min="13074" max="13074" width="14.42578125" style="323" bestFit="1" customWidth="1"/>
    <col min="13075" max="13075" width="8.5703125" style="323" bestFit="1" customWidth="1"/>
    <col min="13076" max="13076" width="10.85546875" style="323" bestFit="1" customWidth="1"/>
    <col min="13077" max="13077" width="8.5703125" style="323" bestFit="1" customWidth="1"/>
    <col min="13078" max="13078" width="12.140625" style="323" bestFit="1" customWidth="1"/>
    <col min="13079" max="13079" width="8.5703125" style="323" bestFit="1" customWidth="1"/>
    <col min="13080" max="13080" width="12.140625" style="323" bestFit="1" customWidth="1"/>
    <col min="13081" max="13081" width="8.5703125" style="323" bestFit="1" customWidth="1"/>
    <col min="13082" max="13082" width="12.140625" style="323" bestFit="1" customWidth="1"/>
    <col min="13083" max="13083" width="10.85546875" style="323" bestFit="1" customWidth="1"/>
    <col min="13084" max="13084" width="12.140625" style="323" bestFit="1" customWidth="1"/>
    <col min="13085" max="13085" width="10.85546875" style="323" bestFit="1" customWidth="1"/>
    <col min="13086" max="13086" width="14.42578125" style="323" bestFit="1" customWidth="1"/>
    <col min="13087" max="13091" width="10.85546875" style="323" bestFit="1" customWidth="1"/>
    <col min="13092" max="13092" width="12.140625" style="323" bestFit="1" customWidth="1"/>
    <col min="13093" max="13093" width="10.85546875" style="323" bestFit="1" customWidth="1"/>
    <col min="13094" max="13094" width="12.140625" style="323" bestFit="1" customWidth="1"/>
    <col min="13095" max="13095" width="10.85546875" style="323" bestFit="1" customWidth="1"/>
    <col min="13096" max="13096" width="12.140625" style="323" bestFit="1" customWidth="1"/>
    <col min="13097" max="13097" width="10.85546875" style="323" bestFit="1" customWidth="1"/>
    <col min="13098" max="13098" width="14.42578125" style="323" bestFit="1" customWidth="1"/>
    <col min="13099" max="13101" width="10.85546875" style="323" bestFit="1" customWidth="1"/>
    <col min="13102" max="13102" width="12.140625" style="323" bestFit="1" customWidth="1"/>
    <col min="13103" max="13103" width="10.85546875" style="323" bestFit="1" customWidth="1"/>
    <col min="13104" max="13104" width="12.140625" style="323" bestFit="1" customWidth="1"/>
    <col min="13105" max="13107" width="10.85546875" style="323" bestFit="1" customWidth="1"/>
    <col min="13108" max="13108" width="12.140625" style="323" bestFit="1" customWidth="1"/>
    <col min="13109" max="13109" width="10.85546875" style="323" bestFit="1" customWidth="1"/>
    <col min="13110" max="13110" width="14.42578125" style="323" bestFit="1" customWidth="1"/>
    <col min="13111" max="13111" width="10.85546875" style="323" bestFit="1" customWidth="1"/>
    <col min="13112" max="13112" width="12.140625" style="323" bestFit="1" customWidth="1"/>
    <col min="13113" max="13115" width="10.85546875" style="323" bestFit="1" customWidth="1"/>
    <col min="13116" max="13116" width="12.140625" style="323" bestFit="1" customWidth="1"/>
    <col min="13117" max="13117" width="10.85546875" style="323" bestFit="1" customWidth="1"/>
    <col min="13118" max="13118" width="12.140625" style="323" bestFit="1" customWidth="1"/>
    <col min="13119" max="13119" width="10.85546875" style="323" bestFit="1" customWidth="1"/>
    <col min="13120" max="13120" width="12.140625" style="323" bestFit="1" customWidth="1"/>
    <col min="13121" max="13121" width="10.85546875" style="323" bestFit="1" customWidth="1"/>
    <col min="13122" max="13122" width="14.42578125" style="323" bestFit="1" customWidth="1"/>
    <col min="13123" max="13289" width="6.85546875" style="323"/>
    <col min="13290" max="13290" width="6.85546875" style="323" customWidth="1"/>
    <col min="13291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9" width="7.28515625" style="323" bestFit="1" customWidth="1"/>
    <col min="13320" max="13320" width="10.85546875" style="323" bestFit="1" customWidth="1"/>
    <col min="13321" max="13321" width="8.5703125" style="323" bestFit="1" customWidth="1"/>
    <col min="13322" max="13322" width="10.85546875" style="323" bestFit="1" customWidth="1"/>
    <col min="13323" max="13323" width="8.5703125" style="323" bestFit="1" customWidth="1"/>
    <col min="13324" max="13324" width="12.140625" style="323" bestFit="1" customWidth="1"/>
    <col min="13325" max="13325" width="8.5703125" style="323" bestFit="1" customWidth="1"/>
    <col min="13326" max="13326" width="12.140625" style="323" bestFit="1" customWidth="1"/>
    <col min="13327" max="13327" width="8.5703125" style="323" bestFit="1" customWidth="1"/>
    <col min="13328" max="13328" width="12.140625" style="323" bestFit="1" customWidth="1"/>
    <col min="13329" max="13329" width="8.5703125" style="323" bestFit="1" customWidth="1"/>
    <col min="13330" max="13330" width="14.42578125" style="323" bestFit="1" customWidth="1"/>
    <col min="13331" max="13331" width="8.5703125" style="323" bestFit="1" customWidth="1"/>
    <col min="13332" max="13332" width="10.85546875" style="323" bestFit="1" customWidth="1"/>
    <col min="13333" max="13333" width="8.5703125" style="323" bestFit="1" customWidth="1"/>
    <col min="13334" max="13334" width="12.140625" style="323" bestFit="1" customWidth="1"/>
    <col min="13335" max="13335" width="8.5703125" style="323" bestFit="1" customWidth="1"/>
    <col min="13336" max="13336" width="12.140625" style="323" bestFit="1" customWidth="1"/>
    <col min="13337" max="13337" width="8.5703125" style="323" bestFit="1" customWidth="1"/>
    <col min="13338" max="13338" width="12.140625" style="323" bestFit="1" customWidth="1"/>
    <col min="13339" max="13339" width="10.85546875" style="323" bestFit="1" customWidth="1"/>
    <col min="13340" max="13340" width="12.140625" style="323" bestFit="1" customWidth="1"/>
    <col min="13341" max="13341" width="10.85546875" style="323" bestFit="1" customWidth="1"/>
    <col min="13342" max="13342" width="14.42578125" style="323" bestFit="1" customWidth="1"/>
    <col min="13343" max="13347" width="10.85546875" style="323" bestFit="1" customWidth="1"/>
    <col min="13348" max="13348" width="12.140625" style="323" bestFit="1" customWidth="1"/>
    <col min="13349" max="13349" width="10.85546875" style="323" bestFit="1" customWidth="1"/>
    <col min="13350" max="13350" width="12.140625" style="323" bestFit="1" customWidth="1"/>
    <col min="13351" max="13351" width="10.85546875" style="323" bestFit="1" customWidth="1"/>
    <col min="13352" max="13352" width="12.140625" style="323" bestFit="1" customWidth="1"/>
    <col min="13353" max="13353" width="10.85546875" style="323" bestFit="1" customWidth="1"/>
    <col min="13354" max="13354" width="14.42578125" style="323" bestFit="1" customWidth="1"/>
    <col min="13355" max="13357" width="10.85546875" style="323" bestFit="1" customWidth="1"/>
    <col min="13358" max="13358" width="12.140625" style="323" bestFit="1" customWidth="1"/>
    <col min="13359" max="13359" width="10.85546875" style="323" bestFit="1" customWidth="1"/>
    <col min="13360" max="13360" width="12.140625" style="323" bestFit="1" customWidth="1"/>
    <col min="13361" max="13363" width="10.85546875" style="323" bestFit="1" customWidth="1"/>
    <col min="13364" max="13364" width="12.140625" style="323" bestFit="1" customWidth="1"/>
    <col min="13365" max="13365" width="10.85546875" style="323" bestFit="1" customWidth="1"/>
    <col min="13366" max="13366" width="14.42578125" style="323" bestFit="1" customWidth="1"/>
    <col min="13367" max="13367" width="10.85546875" style="323" bestFit="1" customWidth="1"/>
    <col min="13368" max="13368" width="12.140625" style="323" bestFit="1" customWidth="1"/>
    <col min="13369" max="13371" width="10.85546875" style="323" bestFit="1" customWidth="1"/>
    <col min="13372" max="13372" width="12.140625" style="323" bestFit="1" customWidth="1"/>
    <col min="13373" max="13373" width="10.85546875" style="323" bestFit="1" customWidth="1"/>
    <col min="13374" max="13374" width="12.140625" style="323" bestFit="1" customWidth="1"/>
    <col min="13375" max="13375" width="10.85546875" style="323" bestFit="1" customWidth="1"/>
    <col min="13376" max="13376" width="12.140625" style="323" bestFit="1" customWidth="1"/>
    <col min="13377" max="13377" width="10.85546875" style="323" bestFit="1" customWidth="1"/>
    <col min="13378" max="13378" width="14.42578125" style="323" bestFit="1" customWidth="1"/>
    <col min="13379" max="13545" width="6.85546875" style="323"/>
    <col min="13546" max="13546" width="6.85546875" style="323" customWidth="1"/>
    <col min="13547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5" width="7.28515625" style="323" bestFit="1" customWidth="1"/>
    <col min="13576" max="13576" width="10.85546875" style="323" bestFit="1" customWidth="1"/>
    <col min="13577" max="13577" width="8.5703125" style="323" bestFit="1" customWidth="1"/>
    <col min="13578" max="13578" width="10.85546875" style="323" bestFit="1" customWidth="1"/>
    <col min="13579" max="13579" width="8.5703125" style="323" bestFit="1" customWidth="1"/>
    <col min="13580" max="13580" width="12.140625" style="323" bestFit="1" customWidth="1"/>
    <col min="13581" max="13581" width="8.5703125" style="323" bestFit="1" customWidth="1"/>
    <col min="13582" max="13582" width="12.140625" style="323" bestFit="1" customWidth="1"/>
    <col min="13583" max="13583" width="8.5703125" style="323" bestFit="1" customWidth="1"/>
    <col min="13584" max="13584" width="12.140625" style="323" bestFit="1" customWidth="1"/>
    <col min="13585" max="13585" width="8.5703125" style="323" bestFit="1" customWidth="1"/>
    <col min="13586" max="13586" width="14.42578125" style="323" bestFit="1" customWidth="1"/>
    <col min="13587" max="13587" width="8.5703125" style="323" bestFit="1" customWidth="1"/>
    <col min="13588" max="13588" width="10.85546875" style="323" bestFit="1" customWidth="1"/>
    <col min="13589" max="13589" width="8.5703125" style="323" bestFit="1" customWidth="1"/>
    <col min="13590" max="13590" width="12.140625" style="323" bestFit="1" customWidth="1"/>
    <col min="13591" max="13591" width="8.5703125" style="323" bestFit="1" customWidth="1"/>
    <col min="13592" max="13592" width="12.140625" style="323" bestFit="1" customWidth="1"/>
    <col min="13593" max="13593" width="8.5703125" style="323" bestFit="1" customWidth="1"/>
    <col min="13594" max="13594" width="12.140625" style="323" bestFit="1" customWidth="1"/>
    <col min="13595" max="13595" width="10.85546875" style="323" bestFit="1" customWidth="1"/>
    <col min="13596" max="13596" width="12.140625" style="323" bestFit="1" customWidth="1"/>
    <col min="13597" max="13597" width="10.85546875" style="323" bestFit="1" customWidth="1"/>
    <col min="13598" max="13598" width="14.42578125" style="323" bestFit="1" customWidth="1"/>
    <col min="13599" max="13603" width="10.85546875" style="323" bestFit="1" customWidth="1"/>
    <col min="13604" max="13604" width="12.140625" style="323" bestFit="1" customWidth="1"/>
    <col min="13605" max="13605" width="10.85546875" style="323" bestFit="1" customWidth="1"/>
    <col min="13606" max="13606" width="12.140625" style="323" bestFit="1" customWidth="1"/>
    <col min="13607" max="13607" width="10.85546875" style="323" bestFit="1" customWidth="1"/>
    <col min="13608" max="13608" width="12.140625" style="323" bestFit="1" customWidth="1"/>
    <col min="13609" max="13609" width="10.85546875" style="323" bestFit="1" customWidth="1"/>
    <col min="13610" max="13610" width="14.42578125" style="323" bestFit="1" customWidth="1"/>
    <col min="13611" max="13613" width="10.85546875" style="323" bestFit="1" customWidth="1"/>
    <col min="13614" max="13614" width="12.140625" style="323" bestFit="1" customWidth="1"/>
    <col min="13615" max="13615" width="10.85546875" style="323" bestFit="1" customWidth="1"/>
    <col min="13616" max="13616" width="12.140625" style="323" bestFit="1" customWidth="1"/>
    <col min="13617" max="13619" width="10.85546875" style="323" bestFit="1" customWidth="1"/>
    <col min="13620" max="13620" width="12.140625" style="323" bestFit="1" customWidth="1"/>
    <col min="13621" max="13621" width="10.85546875" style="323" bestFit="1" customWidth="1"/>
    <col min="13622" max="13622" width="14.42578125" style="323" bestFit="1" customWidth="1"/>
    <col min="13623" max="13623" width="10.85546875" style="323" bestFit="1" customWidth="1"/>
    <col min="13624" max="13624" width="12.140625" style="323" bestFit="1" customWidth="1"/>
    <col min="13625" max="13627" width="10.85546875" style="323" bestFit="1" customWidth="1"/>
    <col min="13628" max="13628" width="12.140625" style="323" bestFit="1" customWidth="1"/>
    <col min="13629" max="13629" width="10.85546875" style="323" bestFit="1" customWidth="1"/>
    <col min="13630" max="13630" width="12.140625" style="323" bestFit="1" customWidth="1"/>
    <col min="13631" max="13631" width="10.85546875" style="323" bestFit="1" customWidth="1"/>
    <col min="13632" max="13632" width="12.140625" style="323" bestFit="1" customWidth="1"/>
    <col min="13633" max="13633" width="10.85546875" style="323" bestFit="1" customWidth="1"/>
    <col min="13634" max="13634" width="14.42578125" style="323" bestFit="1" customWidth="1"/>
    <col min="13635" max="13801" width="6.85546875" style="323"/>
    <col min="13802" max="13802" width="6.85546875" style="323" customWidth="1"/>
    <col min="13803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1" width="7.28515625" style="323" bestFit="1" customWidth="1"/>
    <col min="13832" max="13832" width="10.85546875" style="323" bestFit="1" customWidth="1"/>
    <col min="13833" max="13833" width="8.5703125" style="323" bestFit="1" customWidth="1"/>
    <col min="13834" max="13834" width="10.85546875" style="323" bestFit="1" customWidth="1"/>
    <col min="13835" max="13835" width="8.5703125" style="323" bestFit="1" customWidth="1"/>
    <col min="13836" max="13836" width="12.140625" style="323" bestFit="1" customWidth="1"/>
    <col min="13837" max="13837" width="8.5703125" style="323" bestFit="1" customWidth="1"/>
    <col min="13838" max="13838" width="12.140625" style="323" bestFit="1" customWidth="1"/>
    <col min="13839" max="13839" width="8.5703125" style="323" bestFit="1" customWidth="1"/>
    <col min="13840" max="13840" width="12.140625" style="323" bestFit="1" customWidth="1"/>
    <col min="13841" max="13841" width="8.5703125" style="323" bestFit="1" customWidth="1"/>
    <col min="13842" max="13842" width="14.42578125" style="323" bestFit="1" customWidth="1"/>
    <col min="13843" max="13843" width="8.5703125" style="323" bestFit="1" customWidth="1"/>
    <col min="13844" max="13844" width="10.85546875" style="323" bestFit="1" customWidth="1"/>
    <col min="13845" max="13845" width="8.5703125" style="323" bestFit="1" customWidth="1"/>
    <col min="13846" max="13846" width="12.140625" style="323" bestFit="1" customWidth="1"/>
    <col min="13847" max="13847" width="8.5703125" style="323" bestFit="1" customWidth="1"/>
    <col min="13848" max="13848" width="12.140625" style="323" bestFit="1" customWidth="1"/>
    <col min="13849" max="13849" width="8.5703125" style="323" bestFit="1" customWidth="1"/>
    <col min="13850" max="13850" width="12.140625" style="323" bestFit="1" customWidth="1"/>
    <col min="13851" max="13851" width="10.85546875" style="323" bestFit="1" customWidth="1"/>
    <col min="13852" max="13852" width="12.140625" style="323" bestFit="1" customWidth="1"/>
    <col min="13853" max="13853" width="10.85546875" style="323" bestFit="1" customWidth="1"/>
    <col min="13854" max="13854" width="14.42578125" style="323" bestFit="1" customWidth="1"/>
    <col min="13855" max="13859" width="10.85546875" style="323" bestFit="1" customWidth="1"/>
    <col min="13860" max="13860" width="12.140625" style="323" bestFit="1" customWidth="1"/>
    <col min="13861" max="13861" width="10.85546875" style="323" bestFit="1" customWidth="1"/>
    <col min="13862" max="13862" width="12.140625" style="323" bestFit="1" customWidth="1"/>
    <col min="13863" max="13863" width="10.85546875" style="323" bestFit="1" customWidth="1"/>
    <col min="13864" max="13864" width="12.140625" style="323" bestFit="1" customWidth="1"/>
    <col min="13865" max="13865" width="10.85546875" style="323" bestFit="1" customWidth="1"/>
    <col min="13866" max="13866" width="14.42578125" style="323" bestFit="1" customWidth="1"/>
    <col min="13867" max="13869" width="10.85546875" style="323" bestFit="1" customWidth="1"/>
    <col min="13870" max="13870" width="12.140625" style="323" bestFit="1" customWidth="1"/>
    <col min="13871" max="13871" width="10.85546875" style="323" bestFit="1" customWidth="1"/>
    <col min="13872" max="13872" width="12.140625" style="323" bestFit="1" customWidth="1"/>
    <col min="13873" max="13875" width="10.85546875" style="323" bestFit="1" customWidth="1"/>
    <col min="13876" max="13876" width="12.140625" style="323" bestFit="1" customWidth="1"/>
    <col min="13877" max="13877" width="10.85546875" style="323" bestFit="1" customWidth="1"/>
    <col min="13878" max="13878" width="14.42578125" style="323" bestFit="1" customWidth="1"/>
    <col min="13879" max="13879" width="10.85546875" style="323" bestFit="1" customWidth="1"/>
    <col min="13880" max="13880" width="12.140625" style="323" bestFit="1" customWidth="1"/>
    <col min="13881" max="13883" width="10.85546875" style="323" bestFit="1" customWidth="1"/>
    <col min="13884" max="13884" width="12.140625" style="323" bestFit="1" customWidth="1"/>
    <col min="13885" max="13885" width="10.85546875" style="323" bestFit="1" customWidth="1"/>
    <col min="13886" max="13886" width="12.140625" style="323" bestFit="1" customWidth="1"/>
    <col min="13887" max="13887" width="10.85546875" style="323" bestFit="1" customWidth="1"/>
    <col min="13888" max="13888" width="12.140625" style="323" bestFit="1" customWidth="1"/>
    <col min="13889" max="13889" width="10.85546875" style="323" bestFit="1" customWidth="1"/>
    <col min="13890" max="13890" width="14.42578125" style="323" bestFit="1" customWidth="1"/>
    <col min="13891" max="14057" width="6.85546875" style="323"/>
    <col min="14058" max="14058" width="6.85546875" style="323" customWidth="1"/>
    <col min="14059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7" width="7.28515625" style="323" bestFit="1" customWidth="1"/>
    <col min="14088" max="14088" width="10.85546875" style="323" bestFit="1" customWidth="1"/>
    <col min="14089" max="14089" width="8.5703125" style="323" bestFit="1" customWidth="1"/>
    <col min="14090" max="14090" width="10.85546875" style="323" bestFit="1" customWidth="1"/>
    <col min="14091" max="14091" width="8.5703125" style="323" bestFit="1" customWidth="1"/>
    <col min="14092" max="14092" width="12.140625" style="323" bestFit="1" customWidth="1"/>
    <col min="14093" max="14093" width="8.5703125" style="323" bestFit="1" customWidth="1"/>
    <col min="14094" max="14094" width="12.140625" style="323" bestFit="1" customWidth="1"/>
    <col min="14095" max="14095" width="8.5703125" style="323" bestFit="1" customWidth="1"/>
    <col min="14096" max="14096" width="12.140625" style="323" bestFit="1" customWidth="1"/>
    <col min="14097" max="14097" width="8.5703125" style="323" bestFit="1" customWidth="1"/>
    <col min="14098" max="14098" width="14.42578125" style="323" bestFit="1" customWidth="1"/>
    <col min="14099" max="14099" width="8.5703125" style="323" bestFit="1" customWidth="1"/>
    <col min="14100" max="14100" width="10.85546875" style="323" bestFit="1" customWidth="1"/>
    <col min="14101" max="14101" width="8.5703125" style="323" bestFit="1" customWidth="1"/>
    <col min="14102" max="14102" width="12.140625" style="323" bestFit="1" customWidth="1"/>
    <col min="14103" max="14103" width="8.5703125" style="323" bestFit="1" customWidth="1"/>
    <col min="14104" max="14104" width="12.140625" style="323" bestFit="1" customWidth="1"/>
    <col min="14105" max="14105" width="8.5703125" style="323" bestFit="1" customWidth="1"/>
    <col min="14106" max="14106" width="12.140625" style="323" bestFit="1" customWidth="1"/>
    <col min="14107" max="14107" width="10.85546875" style="323" bestFit="1" customWidth="1"/>
    <col min="14108" max="14108" width="12.140625" style="323" bestFit="1" customWidth="1"/>
    <col min="14109" max="14109" width="10.85546875" style="323" bestFit="1" customWidth="1"/>
    <col min="14110" max="14110" width="14.42578125" style="323" bestFit="1" customWidth="1"/>
    <col min="14111" max="14115" width="10.85546875" style="323" bestFit="1" customWidth="1"/>
    <col min="14116" max="14116" width="12.140625" style="323" bestFit="1" customWidth="1"/>
    <col min="14117" max="14117" width="10.85546875" style="323" bestFit="1" customWidth="1"/>
    <col min="14118" max="14118" width="12.140625" style="323" bestFit="1" customWidth="1"/>
    <col min="14119" max="14119" width="10.85546875" style="323" bestFit="1" customWidth="1"/>
    <col min="14120" max="14120" width="12.140625" style="323" bestFit="1" customWidth="1"/>
    <col min="14121" max="14121" width="10.85546875" style="323" bestFit="1" customWidth="1"/>
    <col min="14122" max="14122" width="14.42578125" style="323" bestFit="1" customWidth="1"/>
    <col min="14123" max="14125" width="10.85546875" style="323" bestFit="1" customWidth="1"/>
    <col min="14126" max="14126" width="12.140625" style="323" bestFit="1" customWidth="1"/>
    <col min="14127" max="14127" width="10.85546875" style="323" bestFit="1" customWidth="1"/>
    <col min="14128" max="14128" width="12.140625" style="323" bestFit="1" customWidth="1"/>
    <col min="14129" max="14131" width="10.85546875" style="323" bestFit="1" customWidth="1"/>
    <col min="14132" max="14132" width="12.140625" style="323" bestFit="1" customWidth="1"/>
    <col min="14133" max="14133" width="10.85546875" style="323" bestFit="1" customWidth="1"/>
    <col min="14134" max="14134" width="14.42578125" style="323" bestFit="1" customWidth="1"/>
    <col min="14135" max="14135" width="10.85546875" style="323" bestFit="1" customWidth="1"/>
    <col min="14136" max="14136" width="12.140625" style="323" bestFit="1" customWidth="1"/>
    <col min="14137" max="14139" width="10.85546875" style="323" bestFit="1" customWidth="1"/>
    <col min="14140" max="14140" width="12.140625" style="323" bestFit="1" customWidth="1"/>
    <col min="14141" max="14141" width="10.85546875" style="323" bestFit="1" customWidth="1"/>
    <col min="14142" max="14142" width="12.140625" style="323" bestFit="1" customWidth="1"/>
    <col min="14143" max="14143" width="10.85546875" style="323" bestFit="1" customWidth="1"/>
    <col min="14144" max="14144" width="12.140625" style="323" bestFit="1" customWidth="1"/>
    <col min="14145" max="14145" width="10.85546875" style="323" bestFit="1" customWidth="1"/>
    <col min="14146" max="14146" width="14.42578125" style="323" bestFit="1" customWidth="1"/>
    <col min="14147" max="14313" width="6.85546875" style="323"/>
    <col min="14314" max="14314" width="6.85546875" style="323" customWidth="1"/>
    <col min="14315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3" width="7.28515625" style="323" bestFit="1" customWidth="1"/>
    <col min="14344" max="14344" width="10.85546875" style="323" bestFit="1" customWidth="1"/>
    <col min="14345" max="14345" width="8.5703125" style="323" bestFit="1" customWidth="1"/>
    <col min="14346" max="14346" width="10.85546875" style="323" bestFit="1" customWidth="1"/>
    <col min="14347" max="14347" width="8.5703125" style="323" bestFit="1" customWidth="1"/>
    <col min="14348" max="14348" width="12.140625" style="323" bestFit="1" customWidth="1"/>
    <col min="14349" max="14349" width="8.5703125" style="323" bestFit="1" customWidth="1"/>
    <col min="14350" max="14350" width="12.140625" style="323" bestFit="1" customWidth="1"/>
    <col min="14351" max="14351" width="8.5703125" style="323" bestFit="1" customWidth="1"/>
    <col min="14352" max="14352" width="12.140625" style="323" bestFit="1" customWidth="1"/>
    <col min="14353" max="14353" width="8.5703125" style="323" bestFit="1" customWidth="1"/>
    <col min="14354" max="14354" width="14.42578125" style="323" bestFit="1" customWidth="1"/>
    <col min="14355" max="14355" width="8.5703125" style="323" bestFit="1" customWidth="1"/>
    <col min="14356" max="14356" width="10.85546875" style="323" bestFit="1" customWidth="1"/>
    <col min="14357" max="14357" width="8.5703125" style="323" bestFit="1" customWidth="1"/>
    <col min="14358" max="14358" width="12.140625" style="323" bestFit="1" customWidth="1"/>
    <col min="14359" max="14359" width="8.5703125" style="323" bestFit="1" customWidth="1"/>
    <col min="14360" max="14360" width="12.140625" style="323" bestFit="1" customWidth="1"/>
    <col min="14361" max="14361" width="8.5703125" style="323" bestFit="1" customWidth="1"/>
    <col min="14362" max="14362" width="12.140625" style="323" bestFit="1" customWidth="1"/>
    <col min="14363" max="14363" width="10.85546875" style="323" bestFit="1" customWidth="1"/>
    <col min="14364" max="14364" width="12.140625" style="323" bestFit="1" customWidth="1"/>
    <col min="14365" max="14365" width="10.85546875" style="323" bestFit="1" customWidth="1"/>
    <col min="14366" max="14366" width="14.42578125" style="323" bestFit="1" customWidth="1"/>
    <col min="14367" max="14371" width="10.85546875" style="323" bestFit="1" customWidth="1"/>
    <col min="14372" max="14372" width="12.140625" style="323" bestFit="1" customWidth="1"/>
    <col min="14373" max="14373" width="10.85546875" style="323" bestFit="1" customWidth="1"/>
    <col min="14374" max="14374" width="12.140625" style="323" bestFit="1" customWidth="1"/>
    <col min="14375" max="14375" width="10.85546875" style="323" bestFit="1" customWidth="1"/>
    <col min="14376" max="14376" width="12.140625" style="323" bestFit="1" customWidth="1"/>
    <col min="14377" max="14377" width="10.85546875" style="323" bestFit="1" customWidth="1"/>
    <col min="14378" max="14378" width="14.42578125" style="323" bestFit="1" customWidth="1"/>
    <col min="14379" max="14381" width="10.85546875" style="323" bestFit="1" customWidth="1"/>
    <col min="14382" max="14382" width="12.140625" style="323" bestFit="1" customWidth="1"/>
    <col min="14383" max="14383" width="10.85546875" style="323" bestFit="1" customWidth="1"/>
    <col min="14384" max="14384" width="12.140625" style="323" bestFit="1" customWidth="1"/>
    <col min="14385" max="14387" width="10.85546875" style="323" bestFit="1" customWidth="1"/>
    <col min="14388" max="14388" width="12.140625" style="323" bestFit="1" customWidth="1"/>
    <col min="14389" max="14389" width="10.85546875" style="323" bestFit="1" customWidth="1"/>
    <col min="14390" max="14390" width="14.42578125" style="323" bestFit="1" customWidth="1"/>
    <col min="14391" max="14391" width="10.85546875" style="323" bestFit="1" customWidth="1"/>
    <col min="14392" max="14392" width="12.140625" style="323" bestFit="1" customWidth="1"/>
    <col min="14393" max="14395" width="10.85546875" style="323" bestFit="1" customWidth="1"/>
    <col min="14396" max="14396" width="12.140625" style="323" bestFit="1" customWidth="1"/>
    <col min="14397" max="14397" width="10.85546875" style="323" bestFit="1" customWidth="1"/>
    <col min="14398" max="14398" width="12.140625" style="323" bestFit="1" customWidth="1"/>
    <col min="14399" max="14399" width="10.85546875" style="323" bestFit="1" customWidth="1"/>
    <col min="14400" max="14400" width="12.140625" style="323" bestFit="1" customWidth="1"/>
    <col min="14401" max="14401" width="10.85546875" style="323" bestFit="1" customWidth="1"/>
    <col min="14402" max="14402" width="14.42578125" style="323" bestFit="1" customWidth="1"/>
    <col min="14403" max="14569" width="6.85546875" style="323"/>
    <col min="14570" max="14570" width="6.85546875" style="323" customWidth="1"/>
    <col min="14571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9" width="7.28515625" style="323" bestFit="1" customWidth="1"/>
    <col min="14600" max="14600" width="10.85546875" style="323" bestFit="1" customWidth="1"/>
    <col min="14601" max="14601" width="8.5703125" style="323" bestFit="1" customWidth="1"/>
    <col min="14602" max="14602" width="10.85546875" style="323" bestFit="1" customWidth="1"/>
    <col min="14603" max="14603" width="8.5703125" style="323" bestFit="1" customWidth="1"/>
    <col min="14604" max="14604" width="12.140625" style="323" bestFit="1" customWidth="1"/>
    <col min="14605" max="14605" width="8.5703125" style="323" bestFit="1" customWidth="1"/>
    <col min="14606" max="14606" width="12.140625" style="323" bestFit="1" customWidth="1"/>
    <col min="14607" max="14607" width="8.5703125" style="323" bestFit="1" customWidth="1"/>
    <col min="14608" max="14608" width="12.140625" style="323" bestFit="1" customWidth="1"/>
    <col min="14609" max="14609" width="8.5703125" style="323" bestFit="1" customWidth="1"/>
    <col min="14610" max="14610" width="14.42578125" style="323" bestFit="1" customWidth="1"/>
    <col min="14611" max="14611" width="8.5703125" style="323" bestFit="1" customWidth="1"/>
    <col min="14612" max="14612" width="10.85546875" style="323" bestFit="1" customWidth="1"/>
    <col min="14613" max="14613" width="8.5703125" style="323" bestFit="1" customWidth="1"/>
    <col min="14614" max="14614" width="12.140625" style="323" bestFit="1" customWidth="1"/>
    <col min="14615" max="14615" width="8.5703125" style="323" bestFit="1" customWidth="1"/>
    <col min="14616" max="14616" width="12.140625" style="323" bestFit="1" customWidth="1"/>
    <col min="14617" max="14617" width="8.5703125" style="323" bestFit="1" customWidth="1"/>
    <col min="14618" max="14618" width="12.140625" style="323" bestFit="1" customWidth="1"/>
    <col min="14619" max="14619" width="10.85546875" style="323" bestFit="1" customWidth="1"/>
    <col min="14620" max="14620" width="12.140625" style="323" bestFit="1" customWidth="1"/>
    <col min="14621" max="14621" width="10.85546875" style="323" bestFit="1" customWidth="1"/>
    <col min="14622" max="14622" width="14.42578125" style="323" bestFit="1" customWidth="1"/>
    <col min="14623" max="14627" width="10.85546875" style="323" bestFit="1" customWidth="1"/>
    <col min="14628" max="14628" width="12.140625" style="323" bestFit="1" customWidth="1"/>
    <col min="14629" max="14629" width="10.85546875" style="323" bestFit="1" customWidth="1"/>
    <col min="14630" max="14630" width="12.140625" style="323" bestFit="1" customWidth="1"/>
    <col min="14631" max="14631" width="10.85546875" style="323" bestFit="1" customWidth="1"/>
    <col min="14632" max="14632" width="12.140625" style="323" bestFit="1" customWidth="1"/>
    <col min="14633" max="14633" width="10.85546875" style="323" bestFit="1" customWidth="1"/>
    <col min="14634" max="14634" width="14.42578125" style="323" bestFit="1" customWidth="1"/>
    <col min="14635" max="14637" width="10.85546875" style="323" bestFit="1" customWidth="1"/>
    <col min="14638" max="14638" width="12.140625" style="323" bestFit="1" customWidth="1"/>
    <col min="14639" max="14639" width="10.85546875" style="323" bestFit="1" customWidth="1"/>
    <col min="14640" max="14640" width="12.140625" style="323" bestFit="1" customWidth="1"/>
    <col min="14641" max="14643" width="10.85546875" style="323" bestFit="1" customWidth="1"/>
    <col min="14644" max="14644" width="12.140625" style="323" bestFit="1" customWidth="1"/>
    <col min="14645" max="14645" width="10.85546875" style="323" bestFit="1" customWidth="1"/>
    <col min="14646" max="14646" width="14.42578125" style="323" bestFit="1" customWidth="1"/>
    <col min="14647" max="14647" width="10.85546875" style="323" bestFit="1" customWidth="1"/>
    <col min="14648" max="14648" width="12.140625" style="323" bestFit="1" customWidth="1"/>
    <col min="14649" max="14651" width="10.85546875" style="323" bestFit="1" customWidth="1"/>
    <col min="14652" max="14652" width="12.140625" style="323" bestFit="1" customWidth="1"/>
    <col min="14653" max="14653" width="10.85546875" style="323" bestFit="1" customWidth="1"/>
    <col min="14654" max="14654" width="12.140625" style="323" bestFit="1" customWidth="1"/>
    <col min="14655" max="14655" width="10.85546875" style="323" bestFit="1" customWidth="1"/>
    <col min="14656" max="14656" width="12.140625" style="323" bestFit="1" customWidth="1"/>
    <col min="14657" max="14657" width="10.85546875" style="323" bestFit="1" customWidth="1"/>
    <col min="14658" max="14658" width="14.42578125" style="323" bestFit="1" customWidth="1"/>
    <col min="14659" max="14825" width="6.85546875" style="323"/>
    <col min="14826" max="14826" width="6.85546875" style="323" customWidth="1"/>
    <col min="14827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5" width="7.28515625" style="323" bestFit="1" customWidth="1"/>
    <col min="14856" max="14856" width="10.85546875" style="323" bestFit="1" customWidth="1"/>
    <col min="14857" max="14857" width="8.5703125" style="323" bestFit="1" customWidth="1"/>
    <col min="14858" max="14858" width="10.85546875" style="323" bestFit="1" customWidth="1"/>
    <col min="14859" max="14859" width="8.5703125" style="323" bestFit="1" customWidth="1"/>
    <col min="14860" max="14860" width="12.140625" style="323" bestFit="1" customWidth="1"/>
    <col min="14861" max="14861" width="8.5703125" style="323" bestFit="1" customWidth="1"/>
    <col min="14862" max="14862" width="12.140625" style="323" bestFit="1" customWidth="1"/>
    <col min="14863" max="14863" width="8.5703125" style="323" bestFit="1" customWidth="1"/>
    <col min="14864" max="14864" width="12.140625" style="323" bestFit="1" customWidth="1"/>
    <col min="14865" max="14865" width="8.5703125" style="323" bestFit="1" customWidth="1"/>
    <col min="14866" max="14866" width="14.42578125" style="323" bestFit="1" customWidth="1"/>
    <col min="14867" max="14867" width="8.5703125" style="323" bestFit="1" customWidth="1"/>
    <col min="14868" max="14868" width="10.85546875" style="323" bestFit="1" customWidth="1"/>
    <col min="14869" max="14869" width="8.5703125" style="323" bestFit="1" customWidth="1"/>
    <col min="14870" max="14870" width="12.140625" style="323" bestFit="1" customWidth="1"/>
    <col min="14871" max="14871" width="8.5703125" style="323" bestFit="1" customWidth="1"/>
    <col min="14872" max="14872" width="12.140625" style="323" bestFit="1" customWidth="1"/>
    <col min="14873" max="14873" width="8.5703125" style="323" bestFit="1" customWidth="1"/>
    <col min="14874" max="14874" width="12.140625" style="323" bestFit="1" customWidth="1"/>
    <col min="14875" max="14875" width="10.85546875" style="323" bestFit="1" customWidth="1"/>
    <col min="14876" max="14876" width="12.140625" style="323" bestFit="1" customWidth="1"/>
    <col min="14877" max="14877" width="10.85546875" style="323" bestFit="1" customWidth="1"/>
    <col min="14878" max="14878" width="14.42578125" style="323" bestFit="1" customWidth="1"/>
    <col min="14879" max="14883" width="10.85546875" style="323" bestFit="1" customWidth="1"/>
    <col min="14884" max="14884" width="12.140625" style="323" bestFit="1" customWidth="1"/>
    <col min="14885" max="14885" width="10.85546875" style="323" bestFit="1" customWidth="1"/>
    <col min="14886" max="14886" width="12.140625" style="323" bestFit="1" customWidth="1"/>
    <col min="14887" max="14887" width="10.85546875" style="323" bestFit="1" customWidth="1"/>
    <col min="14888" max="14888" width="12.140625" style="323" bestFit="1" customWidth="1"/>
    <col min="14889" max="14889" width="10.85546875" style="323" bestFit="1" customWidth="1"/>
    <col min="14890" max="14890" width="14.42578125" style="323" bestFit="1" customWidth="1"/>
    <col min="14891" max="14893" width="10.85546875" style="323" bestFit="1" customWidth="1"/>
    <col min="14894" max="14894" width="12.140625" style="323" bestFit="1" customWidth="1"/>
    <col min="14895" max="14895" width="10.85546875" style="323" bestFit="1" customWidth="1"/>
    <col min="14896" max="14896" width="12.140625" style="323" bestFit="1" customWidth="1"/>
    <col min="14897" max="14899" width="10.85546875" style="323" bestFit="1" customWidth="1"/>
    <col min="14900" max="14900" width="12.140625" style="323" bestFit="1" customWidth="1"/>
    <col min="14901" max="14901" width="10.85546875" style="323" bestFit="1" customWidth="1"/>
    <col min="14902" max="14902" width="14.42578125" style="323" bestFit="1" customWidth="1"/>
    <col min="14903" max="14903" width="10.85546875" style="323" bestFit="1" customWidth="1"/>
    <col min="14904" max="14904" width="12.140625" style="323" bestFit="1" customWidth="1"/>
    <col min="14905" max="14907" width="10.85546875" style="323" bestFit="1" customWidth="1"/>
    <col min="14908" max="14908" width="12.140625" style="323" bestFit="1" customWidth="1"/>
    <col min="14909" max="14909" width="10.85546875" style="323" bestFit="1" customWidth="1"/>
    <col min="14910" max="14910" width="12.140625" style="323" bestFit="1" customWidth="1"/>
    <col min="14911" max="14911" width="10.85546875" style="323" bestFit="1" customWidth="1"/>
    <col min="14912" max="14912" width="12.140625" style="323" bestFit="1" customWidth="1"/>
    <col min="14913" max="14913" width="10.85546875" style="323" bestFit="1" customWidth="1"/>
    <col min="14914" max="14914" width="14.42578125" style="323" bestFit="1" customWidth="1"/>
    <col min="14915" max="15081" width="6.85546875" style="323"/>
    <col min="15082" max="15082" width="6.85546875" style="323" customWidth="1"/>
    <col min="15083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1" width="7.28515625" style="323" bestFit="1" customWidth="1"/>
    <col min="15112" max="15112" width="10.85546875" style="323" bestFit="1" customWidth="1"/>
    <col min="15113" max="15113" width="8.5703125" style="323" bestFit="1" customWidth="1"/>
    <col min="15114" max="15114" width="10.85546875" style="323" bestFit="1" customWidth="1"/>
    <col min="15115" max="15115" width="8.5703125" style="323" bestFit="1" customWidth="1"/>
    <col min="15116" max="15116" width="12.140625" style="323" bestFit="1" customWidth="1"/>
    <col min="15117" max="15117" width="8.5703125" style="323" bestFit="1" customWidth="1"/>
    <col min="15118" max="15118" width="12.140625" style="323" bestFit="1" customWidth="1"/>
    <col min="15119" max="15119" width="8.5703125" style="323" bestFit="1" customWidth="1"/>
    <col min="15120" max="15120" width="12.140625" style="323" bestFit="1" customWidth="1"/>
    <col min="15121" max="15121" width="8.5703125" style="323" bestFit="1" customWidth="1"/>
    <col min="15122" max="15122" width="14.42578125" style="323" bestFit="1" customWidth="1"/>
    <col min="15123" max="15123" width="8.5703125" style="323" bestFit="1" customWidth="1"/>
    <col min="15124" max="15124" width="10.85546875" style="323" bestFit="1" customWidth="1"/>
    <col min="15125" max="15125" width="8.5703125" style="323" bestFit="1" customWidth="1"/>
    <col min="15126" max="15126" width="12.140625" style="323" bestFit="1" customWidth="1"/>
    <col min="15127" max="15127" width="8.5703125" style="323" bestFit="1" customWidth="1"/>
    <col min="15128" max="15128" width="12.140625" style="323" bestFit="1" customWidth="1"/>
    <col min="15129" max="15129" width="8.5703125" style="323" bestFit="1" customWidth="1"/>
    <col min="15130" max="15130" width="12.140625" style="323" bestFit="1" customWidth="1"/>
    <col min="15131" max="15131" width="10.85546875" style="323" bestFit="1" customWidth="1"/>
    <col min="15132" max="15132" width="12.140625" style="323" bestFit="1" customWidth="1"/>
    <col min="15133" max="15133" width="10.85546875" style="323" bestFit="1" customWidth="1"/>
    <col min="15134" max="15134" width="14.42578125" style="323" bestFit="1" customWidth="1"/>
    <col min="15135" max="15139" width="10.85546875" style="323" bestFit="1" customWidth="1"/>
    <col min="15140" max="15140" width="12.140625" style="323" bestFit="1" customWidth="1"/>
    <col min="15141" max="15141" width="10.85546875" style="323" bestFit="1" customWidth="1"/>
    <col min="15142" max="15142" width="12.140625" style="323" bestFit="1" customWidth="1"/>
    <col min="15143" max="15143" width="10.85546875" style="323" bestFit="1" customWidth="1"/>
    <col min="15144" max="15144" width="12.140625" style="323" bestFit="1" customWidth="1"/>
    <col min="15145" max="15145" width="10.85546875" style="323" bestFit="1" customWidth="1"/>
    <col min="15146" max="15146" width="14.42578125" style="323" bestFit="1" customWidth="1"/>
    <col min="15147" max="15149" width="10.85546875" style="323" bestFit="1" customWidth="1"/>
    <col min="15150" max="15150" width="12.140625" style="323" bestFit="1" customWidth="1"/>
    <col min="15151" max="15151" width="10.85546875" style="323" bestFit="1" customWidth="1"/>
    <col min="15152" max="15152" width="12.140625" style="323" bestFit="1" customWidth="1"/>
    <col min="15153" max="15155" width="10.85546875" style="323" bestFit="1" customWidth="1"/>
    <col min="15156" max="15156" width="12.140625" style="323" bestFit="1" customWidth="1"/>
    <col min="15157" max="15157" width="10.85546875" style="323" bestFit="1" customWidth="1"/>
    <col min="15158" max="15158" width="14.42578125" style="323" bestFit="1" customWidth="1"/>
    <col min="15159" max="15159" width="10.85546875" style="323" bestFit="1" customWidth="1"/>
    <col min="15160" max="15160" width="12.140625" style="323" bestFit="1" customWidth="1"/>
    <col min="15161" max="15163" width="10.85546875" style="323" bestFit="1" customWidth="1"/>
    <col min="15164" max="15164" width="12.140625" style="323" bestFit="1" customWidth="1"/>
    <col min="15165" max="15165" width="10.85546875" style="323" bestFit="1" customWidth="1"/>
    <col min="15166" max="15166" width="12.140625" style="323" bestFit="1" customWidth="1"/>
    <col min="15167" max="15167" width="10.85546875" style="323" bestFit="1" customWidth="1"/>
    <col min="15168" max="15168" width="12.140625" style="323" bestFit="1" customWidth="1"/>
    <col min="15169" max="15169" width="10.85546875" style="323" bestFit="1" customWidth="1"/>
    <col min="15170" max="15170" width="14.42578125" style="323" bestFit="1" customWidth="1"/>
    <col min="15171" max="15337" width="6.85546875" style="323"/>
    <col min="15338" max="15338" width="6.85546875" style="323" customWidth="1"/>
    <col min="15339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7" width="7.28515625" style="323" bestFit="1" customWidth="1"/>
    <col min="15368" max="15368" width="10.85546875" style="323" bestFit="1" customWidth="1"/>
    <col min="15369" max="15369" width="8.5703125" style="323" bestFit="1" customWidth="1"/>
    <col min="15370" max="15370" width="10.85546875" style="323" bestFit="1" customWidth="1"/>
    <col min="15371" max="15371" width="8.5703125" style="323" bestFit="1" customWidth="1"/>
    <col min="15372" max="15372" width="12.140625" style="323" bestFit="1" customWidth="1"/>
    <col min="15373" max="15373" width="8.5703125" style="323" bestFit="1" customWidth="1"/>
    <col min="15374" max="15374" width="12.140625" style="323" bestFit="1" customWidth="1"/>
    <col min="15375" max="15375" width="8.5703125" style="323" bestFit="1" customWidth="1"/>
    <col min="15376" max="15376" width="12.140625" style="323" bestFit="1" customWidth="1"/>
    <col min="15377" max="15377" width="8.5703125" style="323" bestFit="1" customWidth="1"/>
    <col min="15378" max="15378" width="14.42578125" style="323" bestFit="1" customWidth="1"/>
    <col min="15379" max="15379" width="8.5703125" style="323" bestFit="1" customWidth="1"/>
    <col min="15380" max="15380" width="10.85546875" style="323" bestFit="1" customWidth="1"/>
    <col min="15381" max="15381" width="8.5703125" style="323" bestFit="1" customWidth="1"/>
    <col min="15382" max="15382" width="12.140625" style="323" bestFit="1" customWidth="1"/>
    <col min="15383" max="15383" width="8.5703125" style="323" bestFit="1" customWidth="1"/>
    <col min="15384" max="15384" width="12.140625" style="323" bestFit="1" customWidth="1"/>
    <col min="15385" max="15385" width="8.5703125" style="323" bestFit="1" customWidth="1"/>
    <col min="15386" max="15386" width="12.140625" style="323" bestFit="1" customWidth="1"/>
    <col min="15387" max="15387" width="10.85546875" style="323" bestFit="1" customWidth="1"/>
    <col min="15388" max="15388" width="12.140625" style="323" bestFit="1" customWidth="1"/>
    <col min="15389" max="15389" width="10.85546875" style="323" bestFit="1" customWidth="1"/>
    <col min="15390" max="15390" width="14.42578125" style="323" bestFit="1" customWidth="1"/>
    <col min="15391" max="15395" width="10.85546875" style="323" bestFit="1" customWidth="1"/>
    <col min="15396" max="15396" width="12.140625" style="323" bestFit="1" customWidth="1"/>
    <col min="15397" max="15397" width="10.85546875" style="323" bestFit="1" customWidth="1"/>
    <col min="15398" max="15398" width="12.140625" style="323" bestFit="1" customWidth="1"/>
    <col min="15399" max="15399" width="10.85546875" style="323" bestFit="1" customWidth="1"/>
    <col min="15400" max="15400" width="12.140625" style="323" bestFit="1" customWidth="1"/>
    <col min="15401" max="15401" width="10.85546875" style="323" bestFit="1" customWidth="1"/>
    <col min="15402" max="15402" width="14.42578125" style="323" bestFit="1" customWidth="1"/>
    <col min="15403" max="15405" width="10.85546875" style="323" bestFit="1" customWidth="1"/>
    <col min="15406" max="15406" width="12.140625" style="323" bestFit="1" customWidth="1"/>
    <col min="15407" max="15407" width="10.85546875" style="323" bestFit="1" customWidth="1"/>
    <col min="15408" max="15408" width="12.140625" style="323" bestFit="1" customWidth="1"/>
    <col min="15409" max="15411" width="10.85546875" style="323" bestFit="1" customWidth="1"/>
    <col min="15412" max="15412" width="12.140625" style="323" bestFit="1" customWidth="1"/>
    <col min="15413" max="15413" width="10.85546875" style="323" bestFit="1" customWidth="1"/>
    <col min="15414" max="15414" width="14.42578125" style="323" bestFit="1" customWidth="1"/>
    <col min="15415" max="15415" width="10.85546875" style="323" bestFit="1" customWidth="1"/>
    <col min="15416" max="15416" width="12.140625" style="323" bestFit="1" customWidth="1"/>
    <col min="15417" max="15419" width="10.85546875" style="323" bestFit="1" customWidth="1"/>
    <col min="15420" max="15420" width="12.140625" style="323" bestFit="1" customWidth="1"/>
    <col min="15421" max="15421" width="10.85546875" style="323" bestFit="1" customWidth="1"/>
    <col min="15422" max="15422" width="12.140625" style="323" bestFit="1" customWidth="1"/>
    <col min="15423" max="15423" width="10.85546875" style="323" bestFit="1" customWidth="1"/>
    <col min="15424" max="15424" width="12.140625" style="323" bestFit="1" customWidth="1"/>
    <col min="15425" max="15425" width="10.85546875" style="323" bestFit="1" customWidth="1"/>
    <col min="15426" max="15426" width="14.42578125" style="323" bestFit="1" customWidth="1"/>
    <col min="15427" max="15593" width="6.85546875" style="323"/>
    <col min="15594" max="15594" width="6.85546875" style="323" customWidth="1"/>
    <col min="15595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3" width="7.28515625" style="323" bestFit="1" customWidth="1"/>
    <col min="15624" max="15624" width="10.85546875" style="323" bestFit="1" customWidth="1"/>
    <col min="15625" max="15625" width="8.5703125" style="323" bestFit="1" customWidth="1"/>
    <col min="15626" max="15626" width="10.85546875" style="323" bestFit="1" customWidth="1"/>
    <col min="15627" max="15627" width="8.5703125" style="323" bestFit="1" customWidth="1"/>
    <col min="15628" max="15628" width="12.140625" style="323" bestFit="1" customWidth="1"/>
    <col min="15629" max="15629" width="8.5703125" style="323" bestFit="1" customWidth="1"/>
    <col min="15630" max="15630" width="12.140625" style="323" bestFit="1" customWidth="1"/>
    <col min="15631" max="15631" width="8.5703125" style="323" bestFit="1" customWidth="1"/>
    <col min="15632" max="15632" width="12.140625" style="323" bestFit="1" customWidth="1"/>
    <col min="15633" max="15633" width="8.5703125" style="323" bestFit="1" customWidth="1"/>
    <col min="15634" max="15634" width="14.42578125" style="323" bestFit="1" customWidth="1"/>
    <col min="15635" max="15635" width="8.5703125" style="323" bestFit="1" customWidth="1"/>
    <col min="15636" max="15636" width="10.85546875" style="323" bestFit="1" customWidth="1"/>
    <col min="15637" max="15637" width="8.5703125" style="323" bestFit="1" customWidth="1"/>
    <col min="15638" max="15638" width="12.140625" style="323" bestFit="1" customWidth="1"/>
    <col min="15639" max="15639" width="8.5703125" style="323" bestFit="1" customWidth="1"/>
    <col min="15640" max="15640" width="12.140625" style="323" bestFit="1" customWidth="1"/>
    <col min="15641" max="15641" width="8.5703125" style="323" bestFit="1" customWidth="1"/>
    <col min="15642" max="15642" width="12.140625" style="323" bestFit="1" customWidth="1"/>
    <col min="15643" max="15643" width="10.85546875" style="323" bestFit="1" customWidth="1"/>
    <col min="15644" max="15644" width="12.140625" style="323" bestFit="1" customWidth="1"/>
    <col min="15645" max="15645" width="10.85546875" style="323" bestFit="1" customWidth="1"/>
    <col min="15646" max="15646" width="14.42578125" style="323" bestFit="1" customWidth="1"/>
    <col min="15647" max="15651" width="10.85546875" style="323" bestFit="1" customWidth="1"/>
    <col min="15652" max="15652" width="12.140625" style="323" bestFit="1" customWidth="1"/>
    <col min="15653" max="15653" width="10.85546875" style="323" bestFit="1" customWidth="1"/>
    <col min="15654" max="15654" width="12.140625" style="323" bestFit="1" customWidth="1"/>
    <col min="15655" max="15655" width="10.85546875" style="323" bestFit="1" customWidth="1"/>
    <col min="15656" max="15656" width="12.140625" style="323" bestFit="1" customWidth="1"/>
    <col min="15657" max="15657" width="10.85546875" style="323" bestFit="1" customWidth="1"/>
    <col min="15658" max="15658" width="14.42578125" style="323" bestFit="1" customWidth="1"/>
    <col min="15659" max="15661" width="10.85546875" style="323" bestFit="1" customWidth="1"/>
    <col min="15662" max="15662" width="12.140625" style="323" bestFit="1" customWidth="1"/>
    <col min="15663" max="15663" width="10.85546875" style="323" bestFit="1" customWidth="1"/>
    <col min="15664" max="15664" width="12.140625" style="323" bestFit="1" customWidth="1"/>
    <col min="15665" max="15667" width="10.85546875" style="323" bestFit="1" customWidth="1"/>
    <col min="15668" max="15668" width="12.140625" style="323" bestFit="1" customWidth="1"/>
    <col min="15669" max="15669" width="10.85546875" style="323" bestFit="1" customWidth="1"/>
    <col min="15670" max="15670" width="14.42578125" style="323" bestFit="1" customWidth="1"/>
    <col min="15671" max="15671" width="10.85546875" style="323" bestFit="1" customWidth="1"/>
    <col min="15672" max="15672" width="12.140625" style="323" bestFit="1" customWidth="1"/>
    <col min="15673" max="15675" width="10.85546875" style="323" bestFit="1" customWidth="1"/>
    <col min="15676" max="15676" width="12.140625" style="323" bestFit="1" customWidth="1"/>
    <col min="15677" max="15677" width="10.85546875" style="323" bestFit="1" customWidth="1"/>
    <col min="15678" max="15678" width="12.140625" style="323" bestFit="1" customWidth="1"/>
    <col min="15679" max="15679" width="10.85546875" style="323" bestFit="1" customWidth="1"/>
    <col min="15680" max="15680" width="12.140625" style="323" bestFit="1" customWidth="1"/>
    <col min="15681" max="15681" width="10.85546875" style="323" bestFit="1" customWidth="1"/>
    <col min="15682" max="15682" width="14.42578125" style="323" bestFit="1" customWidth="1"/>
    <col min="15683" max="15849" width="6.85546875" style="323"/>
    <col min="15850" max="15850" width="6.85546875" style="323" customWidth="1"/>
    <col min="15851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9" width="7.28515625" style="323" bestFit="1" customWidth="1"/>
    <col min="15880" max="15880" width="10.85546875" style="323" bestFit="1" customWidth="1"/>
    <col min="15881" max="15881" width="8.5703125" style="323" bestFit="1" customWidth="1"/>
    <col min="15882" max="15882" width="10.85546875" style="323" bestFit="1" customWidth="1"/>
    <col min="15883" max="15883" width="8.5703125" style="323" bestFit="1" customWidth="1"/>
    <col min="15884" max="15884" width="12.140625" style="323" bestFit="1" customWidth="1"/>
    <col min="15885" max="15885" width="8.5703125" style="323" bestFit="1" customWidth="1"/>
    <col min="15886" max="15886" width="12.140625" style="323" bestFit="1" customWidth="1"/>
    <col min="15887" max="15887" width="8.5703125" style="323" bestFit="1" customWidth="1"/>
    <col min="15888" max="15888" width="12.140625" style="323" bestFit="1" customWidth="1"/>
    <col min="15889" max="15889" width="8.5703125" style="323" bestFit="1" customWidth="1"/>
    <col min="15890" max="15890" width="14.42578125" style="323" bestFit="1" customWidth="1"/>
    <col min="15891" max="15891" width="8.5703125" style="323" bestFit="1" customWidth="1"/>
    <col min="15892" max="15892" width="10.85546875" style="323" bestFit="1" customWidth="1"/>
    <col min="15893" max="15893" width="8.5703125" style="323" bestFit="1" customWidth="1"/>
    <col min="15894" max="15894" width="12.140625" style="323" bestFit="1" customWidth="1"/>
    <col min="15895" max="15895" width="8.5703125" style="323" bestFit="1" customWidth="1"/>
    <col min="15896" max="15896" width="12.140625" style="323" bestFit="1" customWidth="1"/>
    <col min="15897" max="15897" width="8.5703125" style="323" bestFit="1" customWidth="1"/>
    <col min="15898" max="15898" width="12.140625" style="323" bestFit="1" customWidth="1"/>
    <col min="15899" max="15899" width="10.85546875" style="323" bestFit="1" customWidth="1"/>
    <col min="15900" max="15900" width="12.140625" style="323" bestFit="1" customWidth="1"/>
    <col min="15901" max="15901" width="10.85546875" style="323" bestFit="1" customWidth="1"/>
    <col min="15902" max="15902" width="14.42578125" style="323" bestFit="1" customWidth="1"/>
    <col min="15903" max="15907" width="10.85546875" style="323" bestFit="1" customWidth="1"/>
    <col min="15908" max="15908" width="12.140625" style="323" bestFit="1" customWidth="1"/>
    <col min="15909" max="15909" width="10.85546875" style="323" bestFit="1" customWidth="1"/>
    <col min="15910" max="15910" width="12.140625" style="323" bestFit="1" customWidth="1"/>
    <col min="15911" max="15911" width="10.85546875" style="323" bestFit="1" customWidth="1"/>
    <col min="15912" max="15912" width="12.140625" style="323" bestFit="1" customWidth="1"/>
    <col min="15913" max="15913" width="10.85546875" style="323" bestFit="1" customWidth="1"/>
    <col min="15914" max="15914" width="14.42578125" style="323" bestFit="1" customWidth="1"/>
    <col min="15915" max="15917" width="10.85546875" style="323" bestFit="1" customWidth="1"/>
    <col min="15918" max="15918" width="12.140625" style="323" bestFit="1" customWidth="1"/>
    <col min="15919" max="15919" width="10.85546875" style="323" bestFit="1" customWidth="1"/>
    <col min="15920" max="15920" width="12.140625" style="323" bestFit="1" customWidth="1"/>
    <col min="15921" max="15923" width="10.85546875" style="323" bestFit="1" customWidth="1"/>
    <col min="15924" max="15924" width="12.140625" style="323" bestFit="1" customWidth="1"/>
    <col min="15925" max="15925" width="10.85546875" style="323" bestFit="1" customWidth="1"/>
    <col min="15926" max="15926" width="14.42578125" style="323" bestFit="1" customWidth="1"/>
    <col min="15927" max="15927" width="10.85546875" style="323" bestFit="1" customWidth="1"/>
    <col min="15928" max="15928" width="12.140625" style="323" bestFit="1" customWidth="1"/>
    <col min="15929" max="15931" width="10.85546875" style="323" bestFit="1" customWidth="1"/>
    <col min="15932" max="15932" width="12.140625" style="323" bestFit="1" customWidth="1"/>
    <col min="15933" max="15933" width="10.85546875" style="323" bestFit="1" customWidth="1"/>
    <col min="15934" max="15934" width="12.140625" style="323" bestFit="1" customWidth="1"/>
    <col min="15935" max="15935" width="10.85546875" style="323" bestFit="1" customWidth="1"/>
    <col min="15936" max="15936" width="12.140625" style="323" bestFit="1" customWidth="1"/>
    <col min="15937" max="15937" width="10.85546875" style="323" bestFit="1" customWidth="1"/>
    <col min="15938" max="15938" width="14.42578125" style="323" bestFit="1" customWidth="1"/>
    <col min="15939" max="16105" width="6.85546875" style="323"/>
    <col min="16106" max="16106" width="6.85546875" style="323" customWidth="1"/>
    <col min="16107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5" width="7.28515625" style="323" bestFit="1" customWidth="1"/>
    <col min="16136" max="16136" width="10.85546875" style="323" bestFit="1" customWidth="1"/>
    <col min="16137" max="16137" width="8.5703125" style="323" bestFit="1" customWidth="1"/>
    <col min="16138" max="16138" width="10.85546875" style="323" bestFit="1" customWidth="1"/>
    <col min="16139" max="16139" width="8.5703125" style="323" bestFit="1" customWidth="1"/>
    <col min="16140" max="16140" width="12.140625" style="323" bestFit="1" customWidth="1"/>
    <col min="16141" max="16141" width="8.5703125" style="323" bestFit="1" customWidth="1"/>
    <col min="16142" max="16142" width="12.140625" style="323" bestFit="1" customWidth="1"/>
    <col min="16143" max="16143" width="8.5703125" style="323" bestFit="1" customWidth="1"/>
    <col min="16144" max="16144" width="12.140625" style="323" bestFit="1" customWidth="1"/>
    <col min="16145" max="16145" width="8.5703125" style="323" bestFit="1" customWidth="1"/>
    <col min="16146" max="16146" width="14.42578125" style="323" bestFit="1" customWidth="1"/>
    <col min="16147" max="16147" width="8.5703125" style="323" bestFit="1" customWidth="1"/>
    <col min="16148" max="16148" width="10.85546875" style="323" bestFit="1" customWidth="1"/>
    <col min="16149" max="16149" width="8.5703125" style="323" bestFit="1" customWidth="1"/>
    <col min="16150" max="16150" width="12.140625" style="323" bestFit="1" customWidth="1"/>
    <col min="16151" max="16151" width="8.5703125" style="323" bestFit="1" customWidth="1"/>
    <col min="16152" max="16152" width="12.140625" style="323" bestFit="1" customWidth="1"/>
    <col min="16153" max="16153" width="8.5703125" style="323" bestFit="1" customWidth="1"/>
    <col min="16154" max="16154" width="12.140625" style="323" bestFit="1" customWidth="1"/>
    <col min="16155" max="16155" width="10.85546875" style="323" bestFit="1" customWidth="1"/>
    <col min="16156" max="16156" width="12.140625" style="323" bestFit="1" customWidth="1"/>
    <col min="16157" max="16157" width="10.85546875" style="323" bestFit="1" customWidth="1"/>
    <col min="16158" max="16158" width="14.42578125" style="323" bestFit="1" customWidth="1"/>
    <col min="16159" max="16163" width="10.85546875" style="323" bestFit="1" customWidth="1"/>
    <col min="16164" max="16164" width="12.140625" style="323" bestFit="1" customWidth="1"/>
    <col min="16165" max="16165" width="10.85546875" style="323" bestFit="1" customWidth="1"/>
    <col min="16166" max="16166" width="12.140625" style="323" bestFit="1" customWidth="1"/>
    <col min="16167" max="16167" width="10.85546875" style="323" bestFit="1" customWidth="1"/>
    <col min="16168" max="16168" width="12.140625" style="323" bestFit="1" customWidth="1"/>
    <col min="16169" max="16169" width="10.85546875" style="323" bestFit="1" customWidth="1"/>
    <col min="16170" max="16170" width="14.42578125" style="323" bestFit="1" customWidth="1"/>
    <col min="16171" max="16173" width="10.85546875" style="323" bestFit="1" customWidth="1"/>
    <col min="16174" max="16174" width="12.140625" style="323" bestFit="1" customWidth="1"/>
    <col min="16175" max="16175" width="10.85546875" style="323" bestFit="1" customWidth="1"/>
    <col min="16176" max="16176" width="12.140625" style="323" bestFit="1" customWidth="1"/>
    <col min="16177" max="16179" width="10.85546875" style="323" bestFit="1" customWidth="1"/>
    <col min="16180" max="16180" width="12.140625" style="323" bestFit="1" customWidth="1"/>
    <col min="16181" max="16181" width="10.85546875" style="323" bestFit="1" customWidth="1"/>
    <col min="16182" max="16182" width="14.42578125" style="323" bestFit="1" customWidth="1"/>
    <col min="16183" max="16183" width="10.85546875" style="323" bestFit="1" customWidth="1"/>
    <col min="16184" max="16184" width="12.140625" style="323" bestFit="1" customWidth="1"/>
    <col min="16185" max="16187" width="10.85546875" style="323" bestFit="1" customWidth="1"/>
    <col min="16188" max="16188" width="12.140625" style="323" bestFit="1" customWidth="1"/>
    <col min="16189" max="16189" width="10.85546875" style="323" bestFit="1" customWidth="1"/>
    <col min="16190" max="16190" width="12.140625" style="323" bestFit="1" customWidth="1"/>
    <col min="16191" max="16191" width="10.85546875" style="323" bestFit="1" customWidth="1"/>
    <col min="16192" max="16192" width="12.140625" style="323" bestFit="1" customWidth="1"/>
    <col min="16193" max="16193" width="10.85546875" style="323" bestFit="1" customWidth="1"/>
    <col min="16194" max="16194" width="14.42578125" style="323" bestFit="1" customWidth="1"/>
    <col min="16195" max="16361" width="6.85546875" style="323"/>
    <col min="16362" max="16362" width="6.85546875" style="323" customWidth="1"/>
    <col min="16363" max="16384" width="6.85546875" style="323"/>
  </cols>
  <sheetData>
    <row r="1" spans="1:66" ht="21">
      <c r="A1" s="320" t="s">
        <v>385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1"/>
    </row>
    <row r="2" spans="1:66">
      <c r="A2" s="324" t="s">
        <v>314</v>
      </c>
    </row>
    <row r="3" spans="1:6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  <c r="AK3" s="1324"/>
      <c r="AL3" s="1324"/>
      <c r="AM3" s="1324"/>
      <c r="AN3" s="1324"/>
      <c r="AO3" s="1324"/>
      <c r="AP3" s="1324"/>
      <c r="AQ3" s="1324"/>
      <c r="AR3" s="1324"/>
      <c r="AS3" s="1324"/>
      <c r="AT3" s="1324"/>
      <c r="AU3" s="1324"/>
      <c r="AV3" s="1324"/>
      <c r="AW3" s="1324"/>
      <c r="AX3" s="1324"/>
      <c r="AY3" s="1324"/>
      <c r="AZ3" s="1324"/>
      <c r="BA3" s="1324"/>
      <c r="BB3" s="1324"/>
      <c r="BC3" s="1324"/>
      <c r="BD3" s="1324"/>
      <c r="BE3" s="1324"/>
      <c r="BF3" s="1324"/>
      <c r="BG3" s="1324"/>
      <c r="BH3" s="1324"/>
      <c r="BI3" s="1324"/>
      <c r="BJ3" s="1324"/>
      <c r="BK3" s="1324"/>
      <c r="BL3" s="1324"/>
      <c r="BM3" s="1324"/>
      <c r="BN3" s="1324"/>
    </row>
    <row r="4" spans="1:66">
      <c r="B4" s="328"/>
      <c r="C4" s="328"/>
      <c r="D4" s="328"/>
      <c r="E4" s="328"/>
      <c r="F4" s="329">
        <v>1000</v>
      </c>
      <c r="G4" s="329">
        <v>5000</v>
      </c>
      <c r="H4" s="329">
        <v>10000</v>
      </c>
      <c r="I4" s="329">
        <v>15000</v>
      </c>
      <c r="J4" s="329">
        <v>20000</v>
      </c>
      <c r="K4" s="329">
        <v>25000</v>
      </c>
      <c r="L4" s="329">
        <v>30000</v>
      </c>
      <c r="M4" s="329">
        <v>35000</v>
      </c>
      <c r="N4" s="329">
        <v>40000</v>
      </c>
      <c r="O4" s="329">
        <v>45000</v>
      </c>
      <c r="P4" s="329">
        <v>50000</v>
      </c>
      <c r="Q4" s="329">
        <v>55000</v>
      </c>
      <c r="R4" s="329">
        <v>60000</v>
      </c>
      <c r="S4" s="329">
        <v>65000</v>
      </c>
      <c r="T4" s="329">
        <v>70000</v>
      </c>
      <c r="U4" s="329">
        <v>75000</v>
      </c>
      <c r="V4" s="329">
        <v>80000</v>
      </c>
      <c r="W4" s="329">
        <v>85000</v>
      </c>
      <c r="X4" s="329">
        <v>90000</v>
      </c>
      <c r="Y4" s="329">
        <v>95000</v>
      </c>
      <c r="Z4" s="329">
        <v>100000</v>
      </c>
      <c r="AA4" s="329">
        <v>105000</v>
      </c>
      <c r="AB4" s="329">
        <v>110000</v>
      </c>
      <c r="AC4" s="329">
        <v>115000</v>
      </c>
      <c r="AD4" s="329">
        <v>120000</v>
      </c>
      <c r="AE4" s="329">
        <v>125000</v>
      </c>
      <c r="AF4" s="329">
        <v>130000</v>
      </c>
      <c r="AG4" s="329">
        <v>135000</v>
      </c>
      <c r="AH4" s="329">
        <v>140000</v>
      </c>
      <c r="AI4" s="329">
        <v>145000</v>
      </c>
      <c r="AJ4" s="329">
        <v>150000</v>
      </c>
      <c r="AK4" s="329">
        <v>155000</v>
      </c>
      <c r="AL4" s="329">
        <v>160000</v>
      </c>
      <c r="AM4" s="329">
        <v>165000</v>
      </c>
      <c r="AN4" s="329">
        <v>170000</v>
      </c>
      <c r="AO4" s="329">
        <v>175000</v>
      </c>
      <c r="AP4" s="329">
        <v>180000</v>
      </c>
      <c r="AQ4" s="329">
        <v>185000</v>
      </c>
      <c r="AR4" s="329">
        <v>190000</v>
      </c>
      <c r="AS4" s="329">
        <v>195000</v>
      </c>
      <c r="AT4" s="329">
        <v>200000</v>
      </c>
      <c r="AU4" s="329">
        <v>205000</v>
      </c>
      <c r="AV4" s="329">
        <v>210000</v>
      </c>
      <c r="AW4" s="329">
        <v>215000</v>
      </c>
      <c r="AX4" s="329">
        <v>220000</v>
      </c>
      <c r="AY4" s="329">
        <v>225000</v>
      </c>
      <c r="AZ4" s="329">
        <v>230000</v>
      </c>
      <c r="BA4" s="329">
        <v>235000</v>
      </c>
      <c r="BB4" s="329">
        <v>240000</v>
      </c>
      <c r="BC4" s="329">
        <v>245000</v>
      </c>
      <c r="BD4" s="329">
        <v>250000</v>
      </c>
      <c r="BE4" s="329">
        <v>255000</v>
      </c>
      <c r="BF4" s="329">
        <v>260000</v>
      </c>
      <c r="BG4" s="329">
        <v>265000</v>
      </c>
      <c r="BH4" s="329">
        <v>270000</v>
      </c>
      <c r="BI4" s="329">
        <v>275000</v>
      </c>
      <c r="BJ4" s="329">
        <v>280000</v>
      </c>
      <c r="BK4" s="329">
        <v>285000</v>
      </c>
      <c r="BL4" s="329">
        <v>290000</v>
      </c>
      <c r="BM4" s="329">
        <v>295000</v>
      </c>
      <c r="BN4" s="329">
        <v>300000</v>
      </c>
    </row>
    <row r="5" spans="1:66">
      <c r="A5" s="331" t="s">
        <v>318</v>
      </c>
      <c r="B5" s="328"/>
      <c r="C5" s="328"/>
      <c r="D5" s="328"/>
      <c r="E5" s="328"/>
      <c r="F5" s="328"/>
      <c r="G5" s="328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</row>
    <row r="6" spans="1:66">
      <c r="A6" s="334">
        <v>1</v>
      </c>
      <c r="B6" s="335" t="s">
        <v>163</v>
      </c>
      <c r="C6" s="336" t="s">
        <v>324</v>
      </c>
      <c r="D6" s="334">
        <v>6.9</v>
      </c>
      <c r="E6" s="337">
        <f>VLOOKUP(B6,MRP!$A$2:$C$120,2,0)</f>
        <v>325</v>
      </c>
      <c r="F6" s="337"/>
      <c r="G6" s="337"/>
      <c r="H6" s="338">
        <f>$D$6*$E$6</f>
        <v>2242.5</v>
      </c>
      <c r="I6" s="338"/>
      <c r="J6" s="338">
        <f>$D$6*$E$6</f>
        <v>2242.5</v>
      </c>
      <c r="K6" s="338"/>
      <c r="L6" s="338">
        <f>$D$6*$E$6</f>
        <v>2242.5</v>
      </c>
      <c r="M6" s="338"/>
      <c r="N6" s="338">
        <f>$D$6*$E$6</f>
        <v>2242.5</v>
      </c>
      <c r="O6" s="338"/>
      <c r="P6" s="338">
        <f t="shared" ref="P6:BN6" si="0">$D$6*$E$6</f>
        <v>2242.5</v>
      </c>
      <c r="Q6" s="338"/>
      <c r="R6" s="338">
        <f t="shared" si="0"/>
        <v>2242.5</v>
      </c>
      <c r="S6" s="338"/>
      <c r="T6" s="338">
        <f t="shared" si="0"/>
        <v>2242.5</v>
      </c>
      <c r="U6" s="338"/>
      <c r="V6" s="338">
        <f t="shared" si="0"/>
        <v>2242.5</v>
      </c>
      <c r="W6" s="338"/>
      <c r="X6" s="338">
        <f t="shared" si="0"/>
        <v>2242.5</v>
      </c>
      <c r="Y6" s="338"/>
      <c r="Z6" s="338">
        <f t="shared" si="0"/>
        <v>2242.5</v>
      </c>
      <c r="AA6" s="338"/>
      <c r="AB6" s="338">
        <f t="shared" si="0"/>
        <v>2242.5</v>
      </c>
      <c r="AC6" s="338"/>
      <c r="AD6" s="338">
        <f t="shared" si="0"/>
        <v>2242.5</v>
      </c>
      <c r="AE6" s="338"/>
      <c r="AF6" s="338">
        <f t="shared" si="0"/>
        <v>2242.5</v>
      </c>
      <c r="AG6" s="338"/>
      <c r="AH6" s="338">
        <f t="shared" si="0"/>
        <v>2242.5</v>
      </c>
      <c r="AI6" s="338"/>
      <c r="AJ6" s="338">
        <f t="shared" si="0"/>
        <v>2242.5</v>
      </c>
      <c r="AK6" s="338"/>
      <c r="AL6" s="338">
        <f t="shared" si="0"/>
        <v>2242.5</v>
      </c>
      <c r="AM6" s="338"/>
      <c r="AN6" s="338">
        <f t="shared" si="0"/>
        <v>2242.5</v>
      </c>
      <c r="AO6" s="338"/>
      <c r="AP6" s="338">
        <f t="shared" si="0"/>
        <v>2242.5</v>
      </c>
      <c r="AQ6" s="338"/>
      <c r="AR6" s="338">
        <f t="shared" si="0"/>
        <v>2242.5</v>
      </c>
      <c r="AS6" s="338"/>
      <c r="AT6" s="338">
        <f t="shared" si="0"/>
        <v>2242.5</v>
      </c>
      <c r="AU6" s="338"/>
      <c r="AV6" s="338">
        <f t="shared" si="0"/>
        <v>2242.5</v>
      </c>
      <c r="AW6" s="338"/>
      <c r="AX6" s="338">
        <f t="shared" si="0"/>
        <v>2242.5</v>
      </c>
      <c r="AY6" s="338"/>
      <c r="AZ6" s="338">
        <f t="shared" si="0"/>
        <v>2242.5</v>
      </c>
      <c r="BA6" s="338"/>
      <c r="BB6" s="338">
        <f t="shared" si="0"/>
        <v>2242.5</v>
      </c>
      <c r="BC6" s="338"/>
      <c r="BD6" s="338">
        <f t="shared" si="0"/>
        <v>2242.5</v>
      </c>
      <c r="BE6" s="338"/>
      <c r="BF6" s="338">
        <f t="shared" si="0"/>
        <v>2242.5</v>
      </c>
      <c r="BG6" s="338"/>
      <c r="BH6" s="338">
        <f t="shared" si="0"/>
        <v>2242.5</v>
      </c>
      <c r="BI6" s="338"/>
      <c r="BJ6" s="338">
        <f t="shared" si="0"/>
        <v>2242.5</v>
      </c>
      <c r="BK6" s="338"/>
      <c r="BL6" s="338">
        <f t="shared" si="0"/>
        <v>2242.5</v>
      </c>
      <c r="BM6" s="338"/>
      <c r="BN6" s="338">
        <f t="shared" si="0"/>
        <v>2242.5</v>
      </c>
    </row>
    <row r="7" spans="1:66">
      <c r="A7" s="334">
        <v>2</v>
      </c>
      <c r="B7" s="339" t="s">
        <v>162</v>
      </c>
      <c r="C7" s="336" t="s">
        <v>16</v>
      </c>
      <c r="D7" s="334">
        <v>1</v>
      </c>
      <c r="E7" s="337">
        <f>VLOOKUP(B7,MRP!$A$2:$C$120,2,0)</f>
        <v>400.5</v>
      </c>
      <c r="F7" s="337"/>
      <c r="G7" s="337"/>
      <c r="H7" s="338">
        <f t="shared" ref="H7:BN7" si="1">$D$7*$E$7</f>
        <v>400.5</v>
      </c>
      <c r="I7" s="338"/>
      <c r="J7" s="338">
        <f t="shared" si="1"/>
        <v>400.5</v>
      </c>
      <c r="K7" s="338"/>
      <c r="L7" s="338">
        <f t="shared" si="1"/>
        <v>400.5</v>
      </c>
      <c r="M7" s="338"/>
      <c r="N7" s="338">
        <f t="shared" si="1"/>
        <v>400.5</v>
      </c>
      <c r="O7" s="338"/>
      <c r="P7" s="338">
        <f t="shared" si="1"/>
        <v>400.5</v>
      </c>
      <c r="Q7" s="338"/>
      <c r="R7" s="338">
        <f t="shared" si="1"/>
        <v>400.5</v>
      </c>
      <c r="S7" s="338"/>
      <c r="T7" s="338">
        <f t="shared" si="1"/>
        <v>400.5</v>
      </c>
      <c r="U7" s="338"/>
      <c r="V7" s="338">
        <f t="shared" si="1"/>
        <v>400.5</v>
      </c>
      <c r="W7" s="338"/>
      <c r="X7" s="338">
        <f t="shared" si="1"/>
        <v>400.5</v>
      </c>
      <c r="Y7" s="338"/>
      <c r="Z7" s="338">
        <f t="shared" si="1"/>
        <v>400.5</v>
      </c>
      <c r="AA7" s="338"/>
      <c r="AB7" s="338">
        <f t="shared" si="1"/>
        <v>400.5</v>
      </c>
      <c r="AC7" s="338"/>
      <c r="AD7" s="338">
        <f t="shared" si="1"/>
        <v>400.5</v>
      </c>
      <c r="AE7" s="338"/>
      <c r="AF7" s="338">
        <f t="shared" si="1"/>
        <v>400.5</v>
      </c>
      <c r="AG7" s="338"/>
      <c r="AH7" s="338">
        <f t="shared" si="1"/>
        <v>400.5</v>
      </c>
      <c r="AI7" s="338"/>
      <c r="AJ7" s="338">
        <f t="shared" si="1"/>
        <v>400.5</v>
      </c>
      <c r="AK7" s="338"/>
      <c r="AL7" s="338">
        <f t="shared" si="1"/>
        <v>400.5</v>
      </c>
      <c r="AM7" s="338"/>
      <c r="AN7" s="338">
        <f t="shared" si="1"/>
        <v>400.5</v>
      </c>
      <c r="AO7" s="338"/>
      <c r="AP7" s="338">
        <f t="shared" si="1"/>
        <v>400.5</v>
      </c>
      <c r="AQ7" s="338"/>
      <c r="AR7" s="338">
        <f t="shared" si="1"/>
        <v>400.5</v>
      </c>
      <c r="AS7" s="338"/>
      <c r="AT7" s="338">
        <f t="shared" si="1"/>
        <v>400.5</v>
      </c>
      <c r="AU7" s="338"/>
      <c r="AV7" s="338">
        <f t="shared" si="1"/>
        <v>400.5</v>
      </c>
      <c r="AW7" s="338"/>
      <c r="AX7" s="338">
        <f t="shared" si="1"/>
        <v>400.5</v>
      </c>
      <c r="AY7" s="338"/>
      <c r="AZ7" s="338">
        <f t="shared" si="1"/>
        <v>400.5</v>
      </c>
      <c r="BA7" s="338"/>
      <c r="BB7" s="338">
        <f t="shared" si="1"/>
        <v>400.5</v>
      </c>
      <c r="BC7" s="338"/>
      <c r="BD7" s="338">
        <f t="shared" si="1"/>
        <v>400.5</v>
      </c>
      <c r="BE7" s="338"/>
      <c r="BF7" s="338">
        <f t="shared" si="1"/>
        <v>400.5</v>
      </c>
      <c r="BG7" s="338"/>
      <c r="BH7" s="338">
        <f t="shared" si="1"/>
        <v>400.5</v>
      </c>
      <c r="BI7" s="338"/>
      <c r="BJ7" s="338">
        <f t="shared" si="1"/>
        <v>400.5</v>
      </c>
      <c r="BK7" s="338"/>
      <c r="BL7" s="338">
        <f t="shared" si="1"/>
        <v>400.5</v>
      </c>
      <c r="BM7" s="338"/>
      <c r="BN7" s="338">
        <f t="shared" si="1"/>
        <v>400.5</v>
      </c>
    </row>
    <row r="8" spans="1:66" s="408" customFormat="1">
      <c r="A8" s="403">
        <v>3</v>
      </c>
      <c r="B8" s="405" t="s">
        <v>433</v>
      </c>
      <c r="C8" s="399" t="s">
        <v>18</v>
      </c>
      <c r="D8" s="397">
        <v>1</v>
      </c>
      <c r="E8" s="400">
        <f>VLOOKUP(B8,MRP!$A$2:$C$120,2,0)</f>
        <v>63</v>
      </c>
      <c r="F8" s="406"/>
      <c r="G8" s="406"/>
      <c r="H8" s="407">
        <f t="shared" ref="H8:BN8" si="2">$D$8*$E$8</f>
        <v>63</v>
      </c>
      <c r="I8" s="407"/>
      <c r="J8" s="407">
        <f t="shared" si="2"/>
        <v>63</v>
      </c>
      <c r="K8" s="407"/>
      <c r="L8" s="407">
        <f t="shared" si="2"/>
        <v>63</v>
      </c>
      <c r="M8" s="407"/>
      <c r="N8" s="407">
        <f t="shared" si="2"/>
        <v>63</v>
      </c>
      <c r="O8" s="407"/>
      <c r="P8" s="407">
        <f t="shared" si="2"/>
        <v>63</v>
      </c>
      <c r="Q8" s="407"/>
      <c r="R8" s="407">
        <f t="shared" si="2"/>
        <v>63</v>
      </c>
      <c r="S8" s="407"/>
      <c r="T8" s="407">
        <f t="shared" si="2"/>
        <v>63</v>
      </c>
      <c r="U8" s="407"/>
      <c r="V8" s="407">
        <f t="shared" si="2"/>
        <v>63</v>
      </c>
      <c r="W8" s="407"/>
      <c r="X8" s="407">
        <f t="shared" si="2"/>
        <v>63</v>
      </c>
      <c r="Y8" s="407"/>
      <c r="Z8" s="407">
        <f t="shared" si="2"/>
        <v>63</v>
      </c>
      <c r="AA8" s="407"/>
      <c r="AB8" s="407">
        <f t="shared" si="2"/>
        <v>63</v>
      </c>
      <c r="AC8" s="407"/>
      <c r="AD8" s="407">
        <f t="shared" si="2"/>
        <v>63</v>
      </c>
      <c r="AE8" s="407"/>
      <c r="AF8" s="407">
        <f t="shared" si="2"/>
        <v>63</v>
      </c>
      <c r="AG8" s="407"/>
      <c r="AH8" s="407">
        <f t="shared" si="2"/>
        <v>63</v>
      </c>
      <c r="AI8" s="407"/>
      <c r="AJ8" s="407">
        <f t="shared" si="2"/>
        <v>63</v>
      </c>
      <c r="AK8" s="407"/>
      <c r="AL8" s="407">
        <f t="shared" si="2"/>
        <v>63</v>
      </c>
      <c r="AM8" s="407"/>
      <c r="AN8" s="407">
        <f t="shared" si="2"/>
        <v>63</v>
      </c>
      <c r="AO8" s="407"/>
      <c r="AP8" s="407">
        <f t="shared" si="2"/>
        <v>63</v>
      </c>
      <c r="AQ8" s="407"/>
      <c r="AR8" s="407">
        <f t="shared" si="2"/>
        <v>63</v>
      </c>
      <c r="AS8" s="407"/>
      <c r="AT8" s="407">
        <f t="shared" si="2"/>
        <v>63</v>
      </c>
      <c r="AU8" s="407"/>
      <c r="AV8" s="407">
        <f t="shared" si="2"/>
        <v>63</v>
      </c>
      <c r="AW8" s="407"/>
      <c r="AX8" s="407">
        <f t="shared" si="2"/>
        <v>63</v>
      </c>
      <c r="AY8" s="407"/>
      <c r="AZ8" s="407">
        <f t="shared" si="2"/>
        <v>63</v>
      </c>
      <c r="BA8" s="407"/>
      <c r="BB8" s="407">
        <f t="shared" si="2"/>
        <v>63</v>
      </c>
      <c r="BC8" s="407"/>
      <c r="BD8" s="407">
        <f t="shared" si="2"/>
        <v>63</v>
      </c>
      <c r="BE8" s="407"/>
      <c r="BF8" s="407">
        <f t="shared" si="2"/>
        <v>63</v>
      </c>
      <c r="BG8" s="407"/>
      <c r="BH8" s="407">
        <f t="shared" si="2"/>
        <v>63</v>
      </c>
      <c r="BI8" s="407"/>
      <c r="BJ8" s="407">
        <f t="shared" si="2"/>
        <v>63</v>
      </c>
      <c r="BK8" s="407"/>
      <c r="BL8" s="407">
        <f t="shared" si="2"/>
        <v>63</v>
      </c>
      <c r="BM8" s="407"/>
      <c r="BN8" s="407">
        <f t="shared" si="2"/>
        <v>63</v>
      </c>
    </row>
    <row r="9" spans="1:66">
      <c r="A9" s="334">
        <v>4</v>
      </c>
      <c r="B9" s="339" t="s">
        <v>155</v>
      </c>
      <c r="C9" s="336" t="s">
        <v>12</v>
      </c>
      <c r="D9" s="334">
        <v>1</v>
      </c>
      <c r="E9" s="337">
        <f>VLOOKUP(B9,MRP!$A$2:$C$120,2,0)</f>
        <v>1710</v>
      </c>
      <c r="F9" s="337"/>
      <c r="G9" s="337"/>
      <c r="H9" s="338"/>
      <c r="I9" s="338"/>
      <c r="J9" s="338"/>
      <c r="K9" s="338"/>
      <c r="L9" s="338">
        <f>$D$9*$E$9</f>
        <v>1710</v>
      </c>
      <c r="M9" s="338"/>
      <c r="N9" s="338"/>
      <c r="O9" s="338"/>
      <c r="P9" s="338"/>
      <c r="Q9" s="338"/>
      <c r="R9" s="338">
        <f>$D$9*$E$9</f>
        <v>1710</v>
      </c>
      <c r="S9" s="338"/>
      <c r="T9" s="338"/>
      <c r="U9" s="338"/>
      <c r="V9" s="338"/>
      <c r="W9" s="338"/>
      <c r="X9" s="338">
        <f>$D$9*$E$9</f>
        <v>1710</v>
      </c>
      <c r="Y9" s="338"/>
      <c r="Z9" s="338"/>
      <c r="AA9" s="338"/>
      <c r="AB9" s="338"/>
      <c r="AC9" s="338"/>
      <c r="AD9" s="338">
        <f>$D$9*$E$9</f>
        <v>1710</v>
      </c>
      <c r="AE9" s="338"/>
      <c r="AF9" s="338"/>
      <c r="AG9" s="338"/>
      <c r="AH9" s="338"/>
      <c r="AI9" s="338"/>
      <c r="AJ9" s="338">
        <f>$D$9*$E$9</f>
        <v>1710</v>
      </c>
      <c r="AK9" s="338"/>
      <c r="AL9" s="338"/>
      <c r="AM9" s="338"/>
      <c r="AN9" s="347"/>
      <c r="AO9" s="347"/>
      <c r="AP9" s="338">
        <f>$D$9*$E$9</f>
        <v>1710</v>
      </c>
      <c r="AQ9" s="347"/>
      <c r="AR9" s="347"/>
      <c r="AS9" s="347"/>
      <c r="AT9" s="338"/>
      <c r="AU9" s="338"/>
      <c r="AV9" s="338">
        <f>$D$9*$E$9</f>
        <v>1710</v>
      </c>
      <c r="AW9" s="338"/>
      <c r="AX9" s="347"/>
      <c r="AY9" s="347"/>
      <c r="AZ9" s="347"/>
      <c r="BA9" s="347"/>
      <c r="BB9" s="338">
        <f>$D$9*$E$9</f>
        <v>1710</v>
      </c>
      <c r="BC9" s="338"/>
      <c r="BD9" s="338"/>
      <c r="BE9" s="338"/>
      <c r="BF9" s="338"/>
      <c r="BG9" s="338"/>
      <c r="BH9" s="338">
        <f>$D$9*$E$9</f>
        <v>1710</v>
      </c>
      <c r="BI9" s="338"/>
      <c r="BJ9" s="338"/>
      <c r="BK9" s="338"/>
      <c r="BL9" s="338"/>
      <c r="BM9" s="338"/>
      <c r="BN9" s="338">
        <f>$D$9*$E$9</f>
        <v>1710</v>
      </c>
    </row>
    <row r="10" spans="1:66">
      <c r="A10" s="334">
        <v>5</v>
      </c>
      <c r="B10" s="339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7"/>
      <c r="H10" s="338"/>
      <c r="I10" s="338"/>
      <c r="J10" s="338"/>
      <c r="K10" s="338"/>
      <c r="L10" s="338">
        <f>$D$10*$E$10</f>
        <v>1840</v>
      </c>
      <c r="M10" s="338"/>
      <c r="N10" s="338"/>
      <c r="O10" s="338"/>
      <c r="P10" s="338"/>
      <c r="Q10" s="338"/>
      <c r="R10" s="338">
        <f>$D$10*$E$10</f>
        <v>1840</v>
      </c>
      <c r="S10" s="338"/>
      <c r="T10" s="338"/>
      <c r="U10" s="338"/>
      <c r="V10" s="338"/>
      <c r="W10" s="338"/>
      <c r="X10" s="338">
        <f>$D$10*$E$10</f>
        <v>1840</v>
      </c>
      <c r="Y10" s="338"/>
      <c r="Z10" s="338"/>
      <c r="AA10" s="338"/>
      <c r="AB10" s="338"/>
      <c r="AC10" s="338"/>
      <c r="AD10" s="338">
        <f>$D$10*$E$10</f>
        <v>1840</v>
      </c>
      <c r="AE10" s="338"/>
      <c r="AF10" s="338"/>
      <c r="AG10" s="338"/>
      <c r="AH10" s="338"/>
      <c r="AI10" s="338"/>
      <c r="AJ10" s="338">
        <f>$D$10*$E$10</f>
        <v>1840</v>
      </c>
      <c r="AK10" s="338"/>
      <c r="AL10" s="338"/>
      <c r="AM10" s="338"/>
      <c r="AN10" s="347"/>
      <c r="AO10" s="347"/>
      <c r="AP10" s="338">
        <f>$D$10*$E$10</f>
        <v>1840</v>
      </c>
      <c r="AQ10" s="338"/>
      <c r="AR10" s="347"/>
      <c r="AS10" s="347"/>
      <c r="AT10" s="338"/>
      <c r="AU10" s="338"/>
      <c r="AV10" s="338">
        <f>$D$10*$E$10</f>
        <v>1840</v>
      </c>
      <c r="AW10" s="338"/>
      <c r="AX10" s="347"/>
      <c r="AY10" s="347"/>
      <c r="AZ10" s="347"/>
      <c r="BA10" s="347"/>
      <c r="BB10" s="338">
        <f>$D$10*$E$10</f>
        <v>1840</v>
      </c>
      <c r="BC10" s="338"/>
      <c r="BD10" s="338"/>
      <c r="BE10" s="338"/>
      <c r="BF10" s="338"/>
      <c r="BG10" s="338"/>
      <c r="BH10" s="338">
        <f>$D$10*$E$10</f>
        <v>1840</v>
      </c>
      <c r="BI10" s="338"/>
      <c r="BJ10" s="338"/>
      <c r="BK10" s="338"/>
      <c r="BL10" s="338"/>
      <c r="BM10" s="338"/>
      <c r="BN10" s="338">
        <f>$D$10*$E$10</f>
        <v>1840</v>
      </c>
    </row>
    <row r="11" spans="1:66">
      <c r="A11" s="341">
        <v>6</v>
      </c>
      <c r="B11" s="335" t="s">
        <v>168</v>
      </c>
      <c r="C11" s="336" t="s">
        <v>47</v>
      </c>
      <c r="D11" s="334">
        <v>11.1</v>
      </c>
      <c r="E11" s="337">
        <f>VLOOKUP(B11,MRP!$A$2:$C$120,2,0)</f>
        <v>301</v>
      </c>
      <c r="F11" s="337"/>
      <c r="G11" s="337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>
        <f>D11*E11</f>
        <v>3341.1</v>
      </c>
      <c r="AM11" s="338"/>
      <c r="AN11" s="347"/>
      <c r="AO11" s="347"/>
      <c r="AP11" s="347"/>
      <c r="AQ11" s="347"/>
      <c r="AR11" s="347"/>
      <c r="AS11" s="347"/>
      <c r="AT11" s="347"/>
      <c r="AU11" s="347"/>
      <c r="AV11" s="338"/>
      <c r="AW11" s="338"/>
      <c r="AX11" s="347"/>
      <c r="AY11" s="347"/>
      <c r="AZ11" s="347"/>
      <c r="BA11" s="347"/>
      <c r="BB11" s="338">
        <f>+$E$11*$D$11</f>
        <v>3341.1</v>
      </c>
      <c r="BC11" s="338"/>
      <c r="BD11" s="338"/>
      <c r="BE11" s="338"/>
      <c r="BF11" s="338"/>
      <c r="BG11" s="338"/>
      <c r="BH11" s="338"/>
      <c r="BI11" s="338"/>
      <c r="BJ11" s="347"/>
      <c r="BK11" s="347"/>
      <c r="BL11" s="338"/>
      <c r="BM11" s="338"/>
      <c r="BN11" s="338"/>
    </row>
    <row r="12" spans="1:66">
      <c r="A12" s="334">
        <v>7</v>
      </c>
      <c r="B12" s="335" t="s">
        <v>169</v>
      </c>
      <c r="C12" s="336" t="s">
        <v>25</v>
      </c>
      <c r="D12" s="334">
        <v>3</v>
      </c>
      <c r="E12" s="337">
        <f>VLOOKUP(B12,MRP!$A$2:$C$120,2,0)</f>
        <v>172.5</v>
      </c>
      <c r="F12" s="337"/>
      <c r="G12" s="337"/>
      <c r="H12" s="338"/>
      <c r="I12" s="338"/>
      <c r="J12" s="338"/>
      <c r="K12" s="338"/>
      <c r="L12" s="338"/>
      <c r="M12" s="338"/>
      <c r="N12" s="338">
        <f>$D$12*$E$12</f>
        <v>517.5</v>
      </c>
      <c r="O12" s="338"/>
      <c r="P12" s="338"/>
      <c r="Q12" s="338"/>
      <c r="R12" s="338"/>
      <c r="S12" s="338"/>
      <c r="T12" s="338"/>
      <c r="U12" s="338"/>
      <c r="V12" s="338">
        <f>$D$12*$E$12</f>
        <v>517.5</v>
      </c>
      <c r="W12" s="338"/>
      <c r="X12" s="338"/>
      <c r="Y12" s="338"/>
      <c r="Z12" s="338"/>
      <c r="AA12" s="338"/>
      <c r="AB12" s="338"/>
      <c r="AC12" s="338"/>
      <c r="AD12" s="338">
        <f>$D$12*$E$12</f>
        <v>517.5</v>
      </c>
      <c r="AE12" s="338"/>
      <c r="AF12" s="338"/>
      <c r="AG12" s="338"/>
      <c r="AH12" s="338"/>
      <c r="AI12" s="338"/>
      <c r="AJ12" s="338"/>
      <c r="AK12" s="338"/>
      <c r="AL12" s="338">
        <f>$D$12*$E$12</f>
        <v>517.5</v>
      </c>
      <c r="AM12" s="338"/>
      <c r="AN12" s="347"/>
      <c r="AO12" s="347"/>
      <c r="AP12" s="347"/>
      <c r="AQ12" s="347"/>
      <c r="AR12" s="347"/>
      <c r="AS12" s="347"/>
      <c r="AT12" s="338">
        <f>$D$12*$E$12</f>
        <v>517.5</v>
      </c>
      <c r="AU12" s="338"/>
      <c r="AV12" s="338"/>
      <c r="AW12" s="338"/>
      <c r="AX12" s="347"/>
      <c r="AY12" s="347"/>
      <c r="AZ12" s="347"/>
      <c r="BA12" s="347"/>
      <c r="BB12" s="338">
        <f>$D$12*$E$12</f>
        <v>517.5</v>
      </c>
      <c r="BC12" s="338"/>
      <c r="BD12" s="338"/>
      <c r="BE12" s="338"/>
      <c r="BF12" s="338"/>
      <c r="BG12" s="338"/>
      <c r="BH12" s="338"/>
      <c r="BI12" s="338"/>
      <c r="BJ12" s="338">
        <f>$D$12*$E$12</f>
        <v>517.5</v>
      </c>
      <c r="BK12" s="338"/>
      <c r="BL12" s="338"/>
      <c r="BM12" s="338"/>
      <c r="BN12" s="338"/>
    </row>
    <row r="13" spans="1:66">
      <c r="A13" s="334">
        <v>8</v>
      </c>
      <c r="B13" s="335" t="s">
        <v>170</v>
      </c>
      <c r="C13" s="336" t="s">
        <v>26</v>
      </c>
      <c r="D13" s="334">
        <v>2</v>
      </c>
      <c r="E13" s="337">
        <f>VLOOKUP(B13,MRP!$A$2:$C$120,2,0)</f>
        <v>35.5</v>
      </c>
      <c r="F13" s="337"/>
      <c r="G13" s="337"/>
      <c r="H13" s="338">
        <f t="shared" ref="H13:BN13" si="3">$D$13*$E$13</f>
        <v>71</v>
      </c>
      <c r="I13" s="338"/>
      <c r="J13" s="338">
        <f t="shared" si="3"/>
        <v>71</v>
      </c>
      <c r="K13" s="338"/>
      <c r="L13" s="338">
        <f t="shared" si="3"/>
        <v>71</v>
      </c>
      <c r="M13" s="338"/>
      <c r="N13" s="338">
        <f t="shared" si="3"/>
        <v>71</v>
      </c>
      <c r="O13" s="338"/>
      <c r="P13" s="338">
        <f t="shared" si="3"/>
        <v>71</v>
      </c>
      <c r="Q13" s="338"/>
      <c r="R13" s="338">
        <f t="shared" si="3"/>
        <v>71</v>
      </c>
      <c r="S13" s="338"/>
      <c r="T13" s="338">
        <f t="shared" si="3"/>
        <v>71</v>
      </c>
      <c r="U13" s="338"/>
      <c r="V13" s="338">
        <f t="shared" si="3"/>
        <v>71</v>
      </c>
      <c r="W13" s="338"/>
      <c r="X13" s="338">
        <f t="shared" si="3"/>
        <v>71</v>
      </c>
      <c r="Y13" s="338"/>
      <c r="Z13" s="338">
        <f t="shared" si="3"/>
        <v>71</v>
      </c>
      <c r="AA13" s="338"/>
      <c r="AB13" s="338">
        <f t="shared" si="3"/>
        <v>71</v>
      </c>
      <c r="AC13" s="338"/>
      <c r="AD13" s="338">
        <f t="shared" si="3"/>
        <v>71</v>
      </c>
      <c r="AE13" s="338"/>
      <c r="AF13" s="338">
        <f t="shared" si="3"/>
        <v>71</v>
      </c>
      <c r="AG13" s="338"/>
      <c r="AH13" s="338">
        <f t="shared" si="3"/>
        <v>71</v>
      </c>
      <c r="AI13" s="338"/>
      <c r="AJ13" s="338">
        <f t="shared" si="3"/>
        <v>71</v>
      </c>
      <c r="AK13" s="338"/>
      <c r="AL13" s="338">
        <f t="shared" si="3"/>
        <v>71</v>
      </c>
      <c r="AM13" s="338"/>
      <c r="AN13" s="338">
        <f t="shared" si="3"/>
        <v>71</v>
      </c>
      <c r="AO13" s="338"/>
      <c r="AP13" s="338">
        <f t="shared" si="3"/>
        <v>71</v>
      </c>
      <c r="AQ13" s="338"/>
      <c r="AR13" s="338">
        <f t="shared" si="3"/>
        <v>71</v>
      </c>
      <c r="AS13" s="338"/>
      <c r="AT13" s="338">
        <f t="shared" si="3"/>
        <v>71</v>
      </c>
      <c r="AU13" s="338"/>
      <c r="AV13" s="338">
        <f t="shared" si="3"/>
        <v>71</v>
      </c>
      <c r="AW13" s="338"/>
      <c r="AX13" s="338">
        <f t="shared" si="3"/>
        <v>71</v>
      </c>
      <c r="AY13" s="338"/>
      <c r="AZ13" s="338">
        <f t="shared" si="3"/>
        <v>71</v>
      </c>
      <c r="BA13" s="338"/>
      <c r="BB13" s="338">
        <f t="shared" si="3"/>
        <v>71</v>
      </c>
      <c r="BC13" s="338"/>
      <c r="BD13" s="338">
        <f t="shared" si="3"/>
        <v>71</v>
      </c>
      <c r="BE13" s="338"/>
      <c r="BF13" s="338">
        <f t="shared" si="3"/>
        <v>71</v>
      </c>
      <c r="BG13" s="338"/>
      <c r="BH13" s="338">
        <f t="shared" si="3"/>
        <v>71</v>
      </c>
      <c r="BI13" s="338"/>
      <c r="BJ13" s="338">
        <f t="shared" si="3"/>
        <v>71</v>
      </c>
      <c r="BK13" s="338"/>
      <c r="BL13" s="338">
        <f t="shared" si="3"/>
        <v>71</v>
      </c>
      <c r="BM13" s="338"/>
      <c r="BN13" s="338">
        <f t="shared" si="3"/>
        <v>71</v>
      </c>
    </row>
    <row r="14" spans="1:66">
      <c r="A14" s="334">
        <v>10</v>
      </c>
      <c r="B14" s="339" t="s">
        <v>261</v>
      </c>
      <c r="C14" s="336" t="s">
        <v>11</v>
      </c>
      <c r="D14" s="334">
        <v>1</v>
      </c>
      <c r="E14" s="337">
        <f>VLOOKUP(B14,MRP!$A$2:$C$120,2,0)</f>
        <v>2483</v>
      </c>
      <c r="F14" s="337"/>
      <c r="G14" s="337"/>
      <c r="H14" s="338"/>
      <c r="I14" s="338"/>
      <c r="J14" s="338"/>
      <c r="K14" s="338"/>
      <c r="L14" s="338"/>
      <c r="M14" s="338"/>
      <c r="N14" s="338"/>
      <c r="O14" s="338"/>
      <c r="P14" s="338"/>
      <c r="Q14" s="338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338"/>
      <c r="AH14" s="338"/>
      <c r="AI14" s="338"/>
      <c r="AJ14" s="338">
        <f>$D$14*$E$14</f>
        <v>2483</v>
      </c>
      <c r="AK14" s="338"/>
      <c r="AL14" s="338"/>
      <c r="AM14" s="338"/>
      <c r="AN14" s="347"/>
      <c r="AO14" s="347"/>
      <c r="AP14" s="347"/>
      <c r="AQ14" s="347"/>
      <c r="AR14" s="347"/>
      <c r="AS14" s="347"/>
      <c r="AT14" s="338"/>
      <c r="AU14" s="338"/>
      <c r="AV14" s="338"/>
      <c r="AW14" s="338"/>
      <c r="AX14" s="347"/>
      <c r="AY14" s="347"/>
      <c r="AZ14" s="347"/>
      <c r="BA14" s="347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4"/>
      <c r="BM14" s="334"/>
      <c r="BN14" s="338">
        <f>$D$14*$E$14</f>
        <v>2483</v>
      </c>
    </row>
    <row r="15" spans="1:66">
      <c r="A15" s="334">
        <v>11</v>
      </c>
      <c r="B15" s="339" t="s">
        <v>172</v>
      </c>
      <c r="C15" s="336" t="s">
        <v>2</v>
      </c>
      <c r="D15" s="334">
        <v>4.4000000000000004</v>
      </c>
      <c r="E15" s="337">
        <f>VLOOKUP(B15,MRP!$A$2:$C$120,2,0)</f>
        <v>315</v>
      </c>
      <c r="F15" s="337"/>
      <c r="G15" s="337"/>
      <c r="H15" s="338"/>
      <c r="I15" s="338"/>
      <c r="J15" s="338"/>
      <c r="K15" s="338"/>
      <c r="L15" s="338"/>
      <c r="M15" s="338"/>
      <c r="N15" s="338">
        <f>$D$15*$E$15</f>
        <v>1386</v>
      </c>
      <c r="O15" s="338"/>
      <c r="P15" s="338"/>
      <c r="Q15" s="338"/>
      <c r="R15" s="338"/>
      <c r="S15" s="338"/>
      <c r="T15" s="338"/>
      <c r="U15" s="338"/>
      <c r="V15" s="338">
        <f>$D$15*$E$15</f>
        <v>1386</v>
      </c>
      <c r="W15" s="338"/>
      <c r="X15" s="338"/>
      <c r="Y15" s="338"/>
      <c r="Z15" s="338"/>
      <c r="AA15" s="338"/>
      <c r="AB15" s="338"/>
      <c r="AC15" s="338"/>
      <c r="AD15" s="338">
        <f>$D$15*$E$15</f>
        <v>1386</v>
      </c>
      <c r="AE15" s="338"/>
      <c r="AF15" s="338"/>
      <c r="AG15" s="338"/>
      <c r="AH15" s="338"/>
      <c r="AI15" s="338"/>
      <c r="AJ15" s="338"/>
      <c r="AK15" s="338"/>
      <c r="AL15" s="338">
        <f>$D$15*$E$15</f>
        <v>1386</v>
      </c>
      <c r="AM15" s="338"/>
      <c r="AN15" s="347"/>
      <c r="AO15" s="347"/>
      <c r="AP15" s="347"/>
      <c r="AQ15" s="347"/>
      <c r="AR15" s="347"/>
      <c r="AS15" s="347"/>
      <c r="AT15" s="338">
        <f>$D$15*$E$15</f>
        <v>1386</v>
      </c>
      <c r="AU15" s="338"/>
      <c r="AV15" s="338"/>
      <c r="AW15" s="338"/>
      <c r="AX15" s="347"/>
      <c r="AY15" s="347"/>
      <c r="AZ15" s="347"/>
      <c r="BA15" s="347"/>
      <c r="BB15" s="338">
        <f>$D$15*$E$15</f>
        <v>1386</v>
      </c>
      <c r="BC15" s="338"/>
      <c r="BD15" s="338"/>
      <c r="BE15" s="338"/>
      <c r="BF15" s="338"/>
      <c r="BG15" s="338"/>
      <c r="BH15" s="338"/>
      <c r="BI15" s="338"/>
      <c r="BJ15" s="338">
        <f>$D$15*$E$15</f>
        <v>1386</v>
      </c>
      <c r="BK15" s="338"/>
      <c r="BL15" s="334"/>
      <c r="BM15" s="334"/>
      <c r="BN15" s="334"/>
    </row>
    <row r="16" spans="1:6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50"/>
      <c r="S16" s="350"/>
      <c r="T16" s="350"/>
      <c r="U16" s="350"/>
      <c r="V16" s="350"/>
      <c r="W16" s="350"/>
      <c r="X16" s="350"/>
      <c r="Y16" s="350"/>
      <c r="Z16" s="350"/>
      <c r="AA16" s="350"/>
      <c r="AB16" s="350"/>
      <c r="AC16" s="350"/>
      <c r="AD16" s="349"/>
      <c r="AE16" s="349"/>
      <c r="AF16" s="349"/>
      <c r="AG16" s="349"/>
      <c r="AH16" s="349"/>
      <c r="AI16" s="349"/>
      <c r="AJ16" s="349"/>
      <c r="AK16" s="349"/>
      <c r="AL16" s="349"/>
      <c r="AM16" s="349"/>
      <c r="AN16" s="349"/>
      <c r="AO16" s="349"/>
    </row>
    <row r="17" spans="1:66" s="328" customFormat="1">
      <c r="B17" s="352" t="s">
        <v>226</v>
      </c>
      <c r="C17" s="353" t="s">
        <v>319</v>
      </c>
      <c r="E17" s="354"/>
      <c r="F17" s="355">
        <f t="shared" ref="F17:BN17" si="4">SUM(F6:F15)</f>
        <v>0</v>
      </c>
      <c r="G17" s="355"/>
      <c r="H17" s="355">
        <f t="shared" si="4"/>
        <v>2777</v>
      </c>
      <c r="I17" s="355"/>
      <c r="J17" s="355">
        <f t="shared" si="4"/>
        <v>2777</v>
      </c>
      <c r="K17" s="355"/>
      <c r="L17" s="355">
        <f t="shared" si="4"/>
        <v>6327</v>
      </c>
      <c r="M17" s="355"/>
      <c r="N17" s="355">
        <f t="shared" si="4"/>
        <v>4680.5</v>
      </c>
      <c r="O17" s="355"/>
      <c r="P17" s="355">
        <f t="shared" si="4"/>
        <v>2777</v>
      </c>
      <c r="Q17" s="355"/>
      <c r="R17" s="355">
        <f t="shared" si="4"/>
        <v>6327</v>
      </c>
      <c r="S17" s="355"/>
      <c r="T17" s="355">
        <f t="shared" si="4"/>
        <v>2777</v>
      </c>
      <c r="U17" s="355"/>
      <c r="V17" s="355">
        <f t="shared" si="4"/>
        <v>4680.5</v>
      </c>
      <c r="W17" s="355"/>
      <c r="X17" s="355">
        <f t="shared" si="4"/>
        <v>6327</v>
      </c>
      <c r="Y17" s="355"/>
      <c r="Z17" s="355">
        <f t="shared" si="4"/>
        <v>2777</v>
      </c>
      <c r="AA17" s="355"/>
      <c r="AB17" s="355">
        <f t="shared" si="4"/>
        <v>2777</v>
      </c>
      <c r="AC17" s="355"/>
      <c r="AD17" s="355">
        <f t="shared" si="4"/>
        <v>8230.5</v>
      </c>
      <c r="AE17" s="355"/>
      <c r="AF17" s="355">
        <f t="shared" si="4"/>
        <v>2777</v>
      </c>
      <c r="AG17" s="355"/>
      <c r="AH17" s="355">
        <f t="shared" si="4"/>
        <v>2777</v>
      </c>
      <c r="AI17" s="355"/>
      <c r="AJ17" s="355">
        <f t="shared" si="4"/>
        <v>8810</v>
      </c>
      <c r="AK17" s="355"/>
      <c r="AL17" s="355">
        <f t="shared" si="4"/>
        <v>8021.6</v>
      </c>
      <c r="AM17" s="355"/>
      <c r="AN17" s="355">
        <f t="shared" si="4"/>
        <v>2777</v>
      </c>
      <c r="AO17" s="355"/>
      <c r="AP17" s="355">
        <f t="shared" si="4"/>
        <v>6327</v>
      </c>
      <c r="AQ17" s="355"/>
      <c r="AR17" s="355">
        <f t="shared" si="4"/>
        <v>2777</v>
      </c>
      <c r="AS17" s="355"/>
      <c r="AT17" s="355">
        <f t="shared" si="4"/>
        <v>4680.5</v>
      </c>
      <c r="AU17" s="355"/>
      <c r="AV17" s="355">
        <f t="shared" si="4"/>
        <v>6327</v>
      </c>
      <c r="AW17" s="355"/>
      <c r="AX17" s="355">
        <f t="shared" si="4"/>
        <v>2777</v>
      </c>
      <c r="AY17" s="355"/>
      <c r="AZ17" s="355">
        <f t="shared" si="4"/>
        <v>2777</v>
      </c>
      <c r="BA17" s="355"/>
      <c r="BB17" s="355">
        <f t="shared" si="4"/>
        <v>11571.6</v>
      </c>
      <c r="BC17" s="355"/>
      <c r="BD17" s="355">
        <f t="shared" si="4"/>
        <v>2777</v>
      </c>
      <c r="BE17" s="355"/>
      <c r="BF17" s="355">
        <f t="shared" si="4"/>
        <v>2777</v>
      </c>
      <c r="BG17" s="355"/>
      <c r="BH17" s="355">
        <f t="shared" si="4"/>
        <v>6327</v>
      </c>
      <c r="BI17" s="355"/>
      <c r="BJ17" s="355">
        <f t="shared" si="4"/>
        <v>4680.5</v>
      </c>
      <c r="BK17" s="355"/>
      <c r="BL17" s="355">
        <f t="shared" si="4"/>
        <v>2777</v>
      </c>
      <c r="BM17" s="355"/>
      <c r="BN17" s="355">
        <f t="shared" si="4"/>
        <v>8810</v>
      </c>
    </row>
    <row r="18" spans="1:66">
      <c r="C18" s="324"/>
      <c r="D18" s="349"/>
      <c r="E18" s="356"/>
      <c r="F18" s="357"/>
      <c r="G18" s="357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  <c r="AM18" s="358"/>
      <c r="AN18" s="358"/>
      <c r="AO18" s="358"/>
      <c r="AP18" s="358"/>
      <c r="AQ18" s="358"/>
      <c r="AR18" s="358"/>
      <c r="AS18" s="358"/>
      <c r="AT18" s="358"/>
      <c r="AU18" s="358"/>
    </row>
    <row r="19" spans="1:66">
      <c r="A19" s="334">
        <v>12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[17]Master!$C$10</f>
        <v>943.82399999999996</v>
      </c>
      <c r="J19" s="361">
        <f>[17]Master!$A$10</f>
        <v>1691.0179999999998</v>
      </c>
      <c r="K19" s="361">
        <f>[17]Master!$C$10</f>
        <v>943.82399999999996</v>
      </c>
      <c r="L19" s="361">
        <f>[17]Master!$A$10</f>
        <v>1691.0179999999998</v>
      </c>
      <c r="M19" s="361">
        <f>[17]Master!$C$10</f>
        <v>943.82399999999996</v>
      </c>
      <c r="N19" s="361">
        <f>[17]Master!$B$10</f>
        <v>1971.9179999999999</v>
      </c>
      <c r="O19" s="361">
        <f>[17]Master!$C$10</f>
        <v>943.82399999999996</v>
      </c>
      <c r="P19" s="361">
        <f>[17]Master!$A$10</f>
        <v>1691.0179999999998</v>
      </c>
      <c r="Q19" s="361">
        <f>[17]Master!$C$10</f>
        <v>943.82399999999996</v>
      </c>
      <c r="R19" s="361">
        <f>[17]Master!$A$10</f>
        <v>1691.0179999999998</v>
      </c>
      <c r="S19" s="361">
        <f>[17]Master!$C$10</f>
        <v>943.82399999999996</v>
      </c>
      <c r="T19" s="361">
        <f>[17]Master!$A$10</f>
        <v>1691.0179999999998</v>
      </c>
      <c r="U19" s="361">
        <f>[17]Master!$C$10</f>
        <v>943.82399999999996</v>
      </c>
      <c r="V19" s="361">
        <f>[17]Master!$B$10</f>
        <v>1971.9179999999999</v>
      </c>
      <c r="W19" s="361">
        <f>[17]Master!$C$10</f>
        <v>943.82399999999996</v>
      </c>
      <c r="X19" s="361">
        <f>[17]Master!$A$10</f>
        <v>1691.0179999999998</v>
      </c>
      <c r="Y19" s="361">
        <f>[17]Master!$C$10</f>
        <v>943.82399999999996</v>
      </c>
      <c r="Z19" s="361">
        <f>[17]Master!$A$10</f>
        <v>1691.0179999999998</v>
      </c>
      <c r="AA19" s="361">
        <f>[17]Master!$C$10</f>
        <v>943.82399999999996</v>
      </c>
      <c r="AB19" s="361">
        <f>[17]Master!$A$10</f>
        <v>1691.0179999999998</v>
      </c>
      <c r="AC19" s="361">
        <f>[17]Master!$C$10</f>
        <v>943.82399999999996</v>
      </c>
      <c r="AD19" s="361">
        <f>[17]Master!$B$10</f>
        <v>1971.9179999999999</v>
      </c>
      <c r="AE19" s="361">
        <f>[17]Master!$C$10</f>
        <v>943.82399999999996</v>
      </c>
      <c r="AF19" s="361">
        <f>[17]Master!$A$10</f>
        <v>1691.0179999999998</v>
      </c>
      <c r="AG19" s="361">
        <f>[17]Master!$C$10</f>
        <v>943.82399999999996</v>
      </c>
      <c r="AH19" s="361">
        <f>[17]Master!$A$10</f>
        <v>1691.0179999999998</v>
      </c>
      <c r="AI19" s="361">
        <f>[17]Master!$C$10</f>
        <v>943.82399999999996</v>
      </c>
      <c r="AJ19" s="361">
        <f>[17]Master!$A$10</f>
        <v>1691.0179999999998</v>
      </c>
      <c r="AK19" s="361">
        <f>[17]Master!$C$10</f>
        <v>943.82399999999996</v>
      </c>
      <c r="AL19" s="361">
        <f>[17]Master!$B$10</f>
        <v>1971.9179999999999</v>
      </c>
      <c r="AM19" s="361">
        <f>[17]Master!$C$10</f>
        <v>943.82399999999996</v>
      </c>
      <c r="AN19" s="361">
        <f>[17]Master!$A$10</f>
        <v>1691.0179999999998</v>
      </c>
      <c r="AO19" s="361">
        <f>[17]Master!$C$10</f>
        <v>943.82399999999996</v>
      </c>
      <c r="AP19" s="361">
        <f>[17]Master!$A$10</f>
        <v>1691.0179999999998</v>
      </c>
      <c r="AQ19" s="361">
        <f>[17]Master!$C$10</f>
        <v>943.82399999999996</v>
      </c>
      <c r="AR19" s="361">
        <f>[17]Master!$A$10</f>
        <v>1691.0179999999998</v>
      </c>
      <c r="AS19" s="361">
        <f>[17]Master!$C$10</f>
        <v>943.82399999999996</v>
      </c>
      <c r="AT19" s="361">
        <f>[17]Master!$B$10</f>
        <v>1971.9179999999999</v>
      </c>
      <c r="AU19" s="361">
        <f>[17]Master!$C$10</f>
        <v>943.82399999999996</v>
      </c>
      <c r="AV19" s="361">
        <f>[17]Master!$A$10</f>
        <v>1691.0179999999998</v>
      </c>
      <c r="AW19" s="361">
        <f>[17]Master!$C$10</f>
        <v>943.82399999999996</v>
      </c>
      <c r="AX19" s="361">
        <f>[17]Master!$A$10</f>
        <v>1691.0179999999998</v>
      </c>
      <c r="AY19" s="361">
        <f>[17]Master!$C$10</f>
        <v>943.82399999999996</v>
      </c>
      <c r="AZ19" s="361">
        <f>[17]Master!$A$10</f>
        <v>1691.0179999999998</v>
      </c>
      <c r="BA19" s="361">
        <f>[17]Master!$C$10</f>
        <v>943.82399999999996</v>
      </c>
      <c r="BB19" s="361">
        <f>[17]Master!$B$10</f>
        <v>1971.9179999999999</v>
      </c>
      <c r="BC19" s="361">
        <f>[17]Master!$C$10</f>
        <v>943.82399999999996</v>
      </c>
      <c r="BD19" s="361">
        <f>[17]Master!$A$10</f>
        <v>1691.0179999999998</v>
      </c>
      <c r="BE19" s="361">
        <f>[17]Master!$C$10</f>
        <v>943.82399999999996</v>
      </c>
      <c r="BF19" s="361">
        <f>[17]Master!$A$10</f>
        <v>1691.0179999999998</v>
      </c>
      <c r="BG19" s="361">
        <f>[17]Master!$C$10</f>
        <v>943.82399999999996</v>
      </c>
      <c r="BH19" s="361">
        <f>[17]Master!$A$10</f>
        <v>1691.0179999999998</v>
      </c>
      <c r="BI19" s="361">
        <f>[17]Master!$C$10</f>
        <v>943.82399999999996</v>
      </c>
      <c r="BJ19" s="361">
        <f>[17]Master!$B$10</f>
        <v>1971.9179999999999</v>
      </c>
      <c r="BK19" s="361">
        <f>[17]Master!$C$10</f>
        <v>943.82399999999996</v>
      </c>
      <c r="BL19" s="361">
        <f>[17]Master!$A$10</f>
        <v>1691.0179999999998</v>
      </c>
      <c r="BM19" s="361">
        <f>[17]Master!$C$10</f>
        <v>943.82399999999996</v>
      </c>
      <c r="BN19" s="361">
        <f>[17]Master!$A$10</f>
        <v>1691.0179999999998</v>
      </c>
    </row>
    <row r="20" spans="1:66">
      <c r="X20" s="362"/>
      <c r="Y20" s="362"/>
      <c r="Z20" s="364"/>
      <c r="AA20" s="364"/>
      <c r="AT20" s="364"/>
      <c r="AU20" s="364"/>
      <c r="BN20" s="364"/>
    </row>
    <row r="21" spans="1:6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BN21" si="5">G17+G19</f>
        <v>0</v>
      </c>
      <c r="H21" s="367">
        <f t="shared" si="5"/>
        <v>2777</v>
      </c>
      <c r="I21" s="367">
        <f t="shared" si="5"/>
        <v>943.82399999999996</v>
      </c>
      <c r="J21" s="367">
        <f t="shared" si="5"/>
        <v>4468.018</v>
      </c>
      <c r="K21" s="367">
        <f t="shared" si="5"/>
        <v>943.82399999999996</v>
      </c>
      <c r="L21" s="367">
        <f t="shared" si="5"/>
        <v>8018.018</v>
      </c>
      <c r="M21" s="367">
        <f t="shared" si="5"/>
        <v>943.82399999999996</v>
      </c>
      <c r="N21" s="367">
        <f t="shared" si="5"/>
        <v>6652.4179999999997</v>
      </c>
      <c r="O21" s="367">
        <f t="shared" si="5"/>
        <v>943.82399999999996</v>
      </c>
      <c r="P21" s="367">
        <f t="shared" si="5"/>
        <v>4468.018</v>
      </c>
      <c r="Q21" s="367">
        <f t="shared" si="5"/>
        <v>943.82399999999996</v>
      </c>
      <c r="R21" s="367">
        <f t="shared" si="5"/>
        <v>8018.018</v>
      </c>
      <c r="S21" s="367">
        <f t="shared" si="5"/>
        <v>943.82399999999996</v>
      </c>
      <c r="T21" s="367">
        <f t="shared" si="5"/>
        <v>4468.018</v>
      </c>
      <c r="U21" s="367">
        <f t="shared" si="5"/>
        <v>943.82399999999996</v>
      </c>
      <c r="V21" s="367">
        <f t="shared" si="5"/>
        <v>6652.4179999999997</v>
      </c>
      <c r="W21" s="367">
        <f t="shared" si="5"/>
        <v>943.82399999999996</v>
      </c>
      <c r="X21" s="367">
        <f t="shared" si="5"/>
        <v>8018.018</v>
      </c>
      <c r="Y21" s="367">
        <f t="shared" si="5"/>
        <v>943.82399999999996</v>
      </c>
      <c r="Z21" s="367">
        <f t="shared" si="5"/>
        <v>4468.018</v>
      </c>
      <c r="AA21" s="367">
        <f t="shared" si="5"/>
        <v>943.82399999999996</v>
      </c>
      <c r="AB21" s="367">
        <f t="shared" si="5"/>
        <v>4468.018</v>
      </c>
      <c r="AC21" s="367">
        <f t="shared" si="5"/>
        <v>943.82399999999996</v>
      </c>
      <c r="AD21" s="367">
        <f t="shared" si="5"/>
        <v>10202.418</v>
      </c>
      <c r="AE21" s="367">
        <f t="shared" si="5"/>
        <v>943.82399999999996</v>
      </c>
      <c r="AF21" s="367">
        <f t="shared" si="5"/>
        <v>4468.018</v>
      </c>
      <c r="AG21" s="367">
        <f t="shared" si="5"/>
        <v>943.82399999999996</v>
      </c>
      <c r="AH21" s="367">
        <f t="shared" si="5"/>
        <v>4468.018</v>
      </c>
      <c r="AI21" s="367">
        <f t="shared" si="5"/>
        <v>943.82399999999996</v>
      </c>
      <c r="AJ21" s="367">
        <f t="shared" si="5"/>
        <v>10501.018</v>
      </c>
      <c r="AK21" s="367">
        <f t="shared" si="5"/>
        <v>943.82399999999996</v>
      </c>
      <c r="AL21" s="367">
        <f t="shared" si="5"/>
        <v>9993.518</v>
      </c>
      <c r="AM21" s="367">
        <f t="shared" si="5"/>
        <v>943.82399999999996</v>
      </c>
      <c r="AN21" s="367">
        <f t="shared" si="5"/>
        <v>4468.018</v>
      </c>
      <c r="AO21" s="367">
        <f t="shared" si="5"/>
        <v>943.82399999999996</v>
      </c>
      <c r="AP21" s="367">
        <f t="shared" si="5"/>
        <v>8018.018</v>
      </c>
      <c r="AQ21" s="367">
        <f t="shared" si="5"/>
        <v>943.82399999999996</v>
      </c>
      <c r="AR21" s="367">
        <f t="shared" si="5"/>
        <v>4468.018</v>
      </c>
      <c r="AS21" s="367">
        <f t="shared" si="5"/>
        <v>943.82399999999996</v>
      </c>
      <c r="AT21" s="367">
        <f t="shared" si="5"/>
        <v>6652.4179999999997</v>
      </c>
      <c r="AU21" s="367">
        <f t="shared" si="5"/>
        <v>943.82399999999996</v>
      </c>
      <c r="AV21" s="367">
        <f t="shared" si="5"/>
        <v>8018.018</v>
      </c>
      <c r="AW21" s="367">
        <f t="shared" si="5"/>
        <v>943.82399999999996</v>
      </c>
      <c r="AX21" s="367">
        <f t="shared" si="5"/>
        <v>4468.018</v>
      </c>
      <c r="AY21" s="367">
        <f t="shared" si="5"/>
        <v>943.82399999999996</v>
      </c>
      <c r="AZ21" s="367">
        <f t="shared" si="5"/>
        <v>4468.018</v>
      </c>
      <c r="BA21" s="367">
        <f t="shared" si="5"/>
        <v>943.82399999999996</v>
      </c>
      <c r="BB21" s="367">
        <f t="shared" si="5"/>
        <v>13543.518</v>
      </c>
      <c r="BC21" s="367">
        <f t="shared" si="5"/>
        <v>943.82399999999996</v>
      </c>
      <c r="BD21" s="367">
        <f t="shared" si="5"/>
        <v>4468.018</v>
      </c>
      <c r="BE21" s="367">
        <f t="shared" si="5"/>
        <v>943.82399999999996</v>
      </c>
      <c r="BF21" s="367">
        <f t="shared" si="5"/>
        <v>4468.018</v>
      </c>
      <c r="BG21" s="367">
        <f t="shared" si="5"/>
        <v>943.82399999999996</v>
      </c>
      <c r="BH21" s="367">
        <f t="shared" si="5"/>
        <v>8018.018</v>
      </c>
      <c r="BI21" s="367">
        <f t="shared" si="5"/>
        <v>943.82399999999996</v>
      </c>
      <c r="BJ21" s="367">
        <f t="shared" si="5"/>
        <v>6652.4179999999997</v>
      </c>
      <c r="BK21" s="367">
        <f t="shared" si="5"/>
        <v>943.82399999999996</v>
      </c>
      <c r="BL21" s="367">
        <f t="shared" si="5"/>
        <v>4468.018</v>
      </c>
      <c r="BM21" s="367">
        <f t="shared" si="5"/>
        <v>943.82399999999996</v>
      </c>
      <c r="BN21" s="367">
        <f t="shared" si="5"/>
        <v>10501.018</v>
      </c>
    </row>
    <row r="22" spans="1:66">
      <c r="C22" s="368" t="s">
        <v>323</v>
      </c>
      <c r="Z22" s="369">
        <f>SUM(F21:Z21)/Z4</f>
        <v>0.66502378000000006</v>
      </c>
      <c r="AA22" s="370"/>
      <c r="AT22" s="369">
        <f>SUM(F21:AT21)/AT4</f>
        <v>0.71824048999999968</v>
      </c>
      <c r="AU22" s="370"/>
      <c r="BN22" s="369">
        <f>SUM(F21:BN21)/BN4</f>
        <v>0.74053139333333329</v>
      </c>
    </row>
    <row r="23" spans="1:66">
      <c r="X23" s="362"/>
      <c r="Y23" s="362"/>
      <c r="Z23" s="364"/>
      <c r="AA23" s="364"/>
      <c r="AT23" s="364"/>
      <c r="AU23" s="364"/>
      <c r="BN23" s="364"/>
    </row>
    <row r="24" spans="1:66">
      <c r="A24" s="334">
        <v>13</v>
      </c>
      <c r="B24" s="371" t="s">
        <v>327</v>
      </c>
      <c r="C24" s="336" t="s">
        <v>328</v>
      </c>
      <c r="D24" s="372">
        <v>1.2</v>
      </c>
      <c r="E24" s="337">
        <f>VLOOKUP(B24,[17]Master!$A$6:$D$34,4,0)</f>
        <v>449.44</v>
      </c>
      <c r="F24" s="338"/>
      <c r="G24" s="338"/>
      <c r="H24" s="373">
        <f>$D$24*$E$24</f>
        <v>539.32799999999997</v>
      </c>
      <c r="I24" s="373"/>
      <c r="J24" s="373">
        <f>$D$24*$E$24</f>
        <v>539.32799999999997</v>
      </c>
      <c r="K24" s="373"/>
      <c r="L24" s="373">
        <f t="shared" ref="L24:BN24" si="6">$D$24*$E$24</f>
        <v>539.32799999999997</v>
      </c>
      <c r="M24" s="373"/>
      <c r="N24" s="373">
        <f t="shared" si="6"/>
        <v>539.32799999999997</v>
      </c>
      <c r="O24" s="373"/>
      <c r="P24" s="373">
        <f t="shared" si="6"/>
        <v>539.32799999999997</v>
      </c>
      <c r="Q24" s="373"/>
      <c r="R24" s="373">
        <f t="shared" si="6"/>
        <v>539.32799999999997</v>
      </c>
      <c r="S24" s="373"/>
      <c r="T24" s="373">
        <f t="shared" si="6"/>
        <v>539.32799999999997</v>
      </c>
      <c r="U24" s="373"/>
      <c r="V24" s="373">
        <f t="shared" si="6"/>
        <v>539.32799999999997</v>
      </c>
      <c r="W24" s="373"/>
      <c r="X24" s="373">
        <f t="shared" si="6"/>
        <v>539.32799999999997</v>
      </c>
      <c r="Y24" s="373"/>
      <c r="Z24" s="373">
        <f t="shared" si="6"/>
        <v>539.32799999999997</v>
      </c>
      <c r="AA24" s="373"/>
      <c r="AB24" s="373">
        <f t="shared" si="6"/>
        <v>539.32799999999997</v>
      </c>
      <c r="AC24" s="373"/>
      <c r="AD24" s="373">
        <f t="shared" si="6"/>
        <v>539.32799999999997</v>
      </c>
      <c r="AE24" s="373"/>
      <c r="AF24" s="373">
        <f t="shared" si="6"/>
        <v>539.32799999999997</v>
      </c>
      <c r="AG24" s="373"/>
      <c r="AH24" s="373">
        <f t="shared" si="6"/>
        <v>539.32799999999997</v>
      </c>
      <c r="AI24" s="373"/>
      <c r="AJ24" s="373">
        <f t="shared" si="6"/>
        <v>539.32799999999997</v>
      </c>
      <c r="AK24" s="373"/>
      <c r="AL24" s="373">
        <f t="shared" si="6"/>
        <v>539.32799999999997</v>
      </c>
      <c r="AM24" s="373"/>
      <c r="AN24" s="373">
        <f t="shared" si="6"/>
        <v>539.32799999999997</v>
      </c>
      <c r="AO24" s="373"/>
      <c r="AP24" s="373">
        <f t="shared" si="6"/>
        <v>539.32799999999997</v>
      </c>
      <c r="AQ24" s="373"/>
      <c r="AR24" s="373">
        <f t="shared" si="6"/>
        <v>539.32799999999997</v>
      </c>
      <c r="AS24" s="373"/>
      <c r="AT24" s="373">
        <f t="shared" si="6"/>
        <v>539.32799999999997</v>
      </c>
      <c r="AU24" s="373"/>
      <c r="AV24" s="373">
        <f t="shared" si="6"/>
        <v>539.32799999999997</v>
      </c>
      <c r="AW24" s="373"/>
      <c r="AX24" s="373">
        <f t="shared" si="6"/>
        <v>539.32799999999997</v>
      </c>
      <c r="AY24" s="373"/>
      <c r="AZ24" s="373">
        <f t="shared" si="6"/>
        <v>539.32799999999997</v>
      </c>
      <c r="BA24" s="373"/>
      <c r="BB24" s="373">
        <f t="shared" si="6"/>
        <v>539.32799999999997</v>
      </c>
      <c r="BC24" s="373"/>
      <c r="BD24" s="373">
        <f t="shared" si="6"/>
        <v>539.32799999999997</v>
      </c>
      <c r="BE24" s="373"/>
      <c r="BF24" s="373">
        <f t="shared" si="6"/>
        <v>539.32799999999997</v>
      </c>
      <c r="BG24" s="373"/>
      <c r="BH24" s="373">
        <f t="shared" si="6"/>
        <v>539.32799999999997</v>
      </c>
      <c r="BI24" s="373"/>
      <c r="BJ24" s="373">
        <f t="shared" si="6"/>
        <v>539.32799999999997</v>
      </c>
      <c r="BK24" s="373"/>
      <c r="BL24" s="373">
        <f t="shared" si="6"/>
        <v>539.32799999999997</v>
      </c>
      <c r="BM24" s="373"/>
      <c r="BN24" s="373">
        <f t="shared" si="6"/>
        <v>539.32799999999997</v>
      </c>
    </row>
    <row r="25" spans="1:66">
      <c r="A25" s="334">
        <v>14</v>
      </c>
      <c r="B25" s="371" t="s">
        <v>327</v>
      </c>
      <c r="C25" s="336" t="s">
        <v>41</v>
      </c>
      <c r="D25" s="372">
        <v>1.2</v>
      </c>
      <c r="E25" s="337">
        <f>VLOOKUP(B25,[17]Master!$A$6:$D$34,4,0)</f>
        <v>449.44</v>
      </c>
      <c r="F25" s="338"/>
      <c r="G25" s="338"/>
      <c r="H25" s="338">
        <f>$D$25*$E$25</f>
        <v>539.32799999999997</v>
      </c>
      <c r="I25" s="338"/>
      <c r="J25" s="338">
        <f>$D$25*$E$25</f>
        <v>539.32799999999997</v>
      </c>
      <c r="K25" s="338"/>
      <c r="L25" s="338">
        <f t="shared" ref="L25:BN25" si="7">$D$25*$E$25</f>
        <v>539.32799999999997</v>
      </c>
      <c r="M25" s="338"/>
      <c r="N25" s="338">
        <f t="shared" si="7"/>
        <v>539.32799999999997</v>
      </c>
      <c r="O25" s="338"/>
      <c r="P25" s="338">
        <f t="shared" si="7"/>
        <v>539.32799999999997</v>
      </c>
      <c r="Q25" s="338"/>
      <c r="R25" s="338">
        <f t="shared" si="7"/>
        <v>539.32799999999997</v>
      </c>
      <c r="S25" s="338"/>
      <c r="T25" s="338">
        <f t="shared" si="7"/>
        <v>539.32799999999997</v>
      </c>
      <c r="U25" s="338"/>
      <c r="V25" s="338">
        <f t="shared" si="7"/>
        <v>539.32799999999997</v>
      </c>
      <c r="W25" s="338"/>
      <c r="X25" s="338">
        <f t="shared" si="7"/>
        <v>539.32799999999997</v>
      </c>
      <c r="Y25" s="338"/>
      <c r="Z25" s="338">
        <f t="shared" si="7"/>
        <v>539.32799999999997</v>
      </c>
      <c r="AA25" s="338"/>
      <c r="AB25" s="338">
        <f t="shared" si="7"/>
        <v>539.32799999999997</v>
      </c>
      <c r="AC25" s="338"/>
      <c r="AD25" s="338">
        <f t="shared" si="7"/>
        <v>539.32799999999997</v>
      </c>
      <c r="AE25" s="338"/>
      <c r="AF25" s="338">
        <f t="shared" si="7"/>
        <v>539.32799999999997</v>
      </c>
      <c r="AG25" s="338"/>
      <c r="AH25" s="338">
        <f t="shared" si="7"/>
        <v>539.32799999999997</v>
      </c>
      <c r="AI25" s="338"/>
      <c r="AJ25" s="338">
        <f t="shared" si="7"/>
        <v>539.32799999999997</v>
      </c>
      <c r="AK25" s="338"/>
      <c r="AL25" s="338">
        <f t="shared" si="7"/>
        <v>539.32799999999997</v>
      </c>
      <c r="AM25" s="338"/>
      <c r="AN25" s="338">
        <f t="shared" si="7"/>
        <v>539.32799999999997</v>
      </c>
      <c r="AO25" s="338"/>
      <c r="AP25" s="338">
        <f t="shared" si="7"/>
        <v>539.32799999999997</v>
      </c>
      <c r="AQ25" s="338"/>
      <c r="AR25" s="338">
        <f t="shared" si="7"/>
        <v>539.32799999999997</v>
      </c>
      <c r="AS25" s="338"/>
      <c r="AT25" s="338">
        <f t="shared" si="7"/>
        <v>539.32799999999997</v>
      </c>
      <c r="AU25" s="338"/>
      <c r="AV25" s="338">
        <f t="shared" si="7"/>
        <v>539.32799999999997</v>
      </c>
      <c r="AW25" s="338"/>
      <c r="AX25" s="338">
        <f t="shared" si="7"/>
        <v>539.32799999999997</v>
      </c>
      <c r="AY25" s="338"/>
      <c r="AZ25" s="338">
        <f t="shared" si="7"/>
        <v>539.32799999999997</v>
      </c>
      <c r="BA25" s="338"/>
      <c r="BB25" s="338">
        <f t="shared" si="7"/>
        <v>539.32799999999997</v>
      </c>
      <c r="BC25" s="338"/>
      <c r="BD25" s="338">
        <f t="shared" si="7"/>
        <v>539.32799999999997</v>
      </c>
      <c r="BE25" s="338"/>
      <c r="BF25" s="338">
        <f t="shared" si="7"/>
        <v>539.32799999999997</v>
      </c>
      <c r="BG25" s="338"/>
      <c r="BH25" s="338">
        <f t="shared" si="7"/>
        <v>539.32799999999997</v>
      </c>
      <c r="BI25" s="338"/>
      <c r="BJ25" s="338">
        <f t="shared" si="7"/>
        <v>539.32799999999997</v>
      </c>
      <c r="BK25" s="338"/>
      <c r="BL25" s="338">
        <f t="shared" si="7"/>
        <v>539.32799999999997</v>
      </c>
      <c r="BM25" s="338"/>
      <c r="BN25" s="338">
        <f t="shared" si="7"/>
        <v>539.32799999999997</v>
      </c>
    </row>
    <row r="26" spans="1:6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75"/>
      <c r="AO26" s="375"/>
      <c r="AP26" s="375"/>
      <c r="AQ26" s="375"/>
      <c r="AR26" s="375"/>
      <c r="AS26" s="375"/>
      <c r="AT26" s="375"/>
      <c r="AU26" s="375"/>
    </row>
    <row r="27" spans="1:6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BN27" si="8">G21+G24+G25</f>
        <v>0</v>
      </c>
      <c r="H27" s="367">
        <f t="shared" si="8"/>
        <v>3855.6559999999999</v>
      </c>
      <c r="I27" s="367">
        <f t="shared" si="8"/>
        <v>943.82399999999996</v>
      </c>
      <c r="J27" s="367">
        <f t="shared" si="8"/>
        <v>5546.6739999999991</v>
      </c>
      <c r="K27" s="367">
        <f t="shared" si="8"/>
        <v>943.82399999999996</v>
      </c>
      <c r="L27" s="367">
        <f t="shared" si="8"/>
        <v>9096.6739999999991</v>
      </c>
      <c r="M27" s="367">
        <f t="shared" si="8"/>
        <v>943.82399999999996</v>
      </c>
      <c r="N27" s="367">
        <f t="shared" si="8"/>
        <v>7731.0739999999987</v>
      </c>
      <c r="O27" s="367">
        <f t="shared" si="8"/>
        <v>943.82399999999996</v>
      </c>
      <c r="P27" s="367">
        <f t="shared" si="8"/>
        <v>5546.6739999999991</v>
      </c>
      <c r="Q27" s="367">
        <f t="shared" si="8"/>
        <v>943.82399999999996</v>
      </c>
      <c r="R27" s="367">
        <f t="shared" si="8"/>
        <v>9096.6739999999991</v>
      </c>
      <c r="S27" s="367">
        <f t="shared" si="8"/>
        <v>943.82399999999996</v>
      </c>
      <c r="T27" s="367">
        <f t="shared" si="8"/>
        <v>5546.6739999999991</v>
      </c>
      <c r="U27" s="367">
        <f t="shared" si="8"/>
        <v>943.82399999999996</v>
      </c>
      <c r="V27" s="367">
        <f t="shared" si="8"/>
        <v>7731.0739999999987</v>
      </c>
      <c r="W27" s="367">
        <f t="shared" si="8"/>
        <v>943.82399999999996</v>
      </c>
      <c r="X27" s="367">
        <f t="shared" si="8"/>
        <v>9096.6739999999991</v>
      </c>
      <c r="Y27" s="367">
        <f t="shared" si="8"/>
        <v>943.82399999999996</v>
      </c>
      <c r="Z27" s="367">
        <f t="shared" si="8"/>
        <v>5546.6739999999991</v>
      </c>
      <c r="AA27" s="367">
        <f t="shared" si="8"/>
        <v>943.82399999999996</v>
      </c>
      <c r="AB27" s="367">
        <f t="shared" si="8"/>
        <v>5546.6739999999991</v>
      </c>
      <c r="AC27" s="367">
        <f t="shared" si="8"/>
        <v>943.82399999999996</v>
      </c>
      <c r="AD27" s="367">
        <f t="shared" si="8"/>
        <v>11281.073999999999</v>
      </c>
      <c r="AE27" s="367">
        <f t="shared" si="8"/>
        <v>943.82399999999996</v>
      </c>
      <c r="AF27" s="367">
        <f t="shared" si="8"/>
        <v>5546.6739999999991</v>
      </c>
      <c r="AG27" s="367">
        <f t="shared" si="8"/>
        <v>943.82399999999996</v>
      </c>
      <c r="AH27" s="367">
        <f t="shared" si="8"/>
        <v>5546.6739999999991</v>
      </c>
      <c r="AI27" s="367">
        <f t="shared" si="8"/>
        <v>943.82399999999996</v>
      </c>
      <c r="AJ27" s="367">
        <f t="shared" si="8"/>
        <v>11579.673999999999</v>
      </c>
      <c r="AK27" s="367">
        <f t="shared" si="8"/>
        <v>943.82399999999996</v>
      </c>
      <c r="AL27" s="367">
        <f t="shared" si="8"/>
        <v>11072.173999999999</v>
      </c>
      <c r="AM27" s="367">
        <f t="shared" si="8"/>
        <v>943.82399999999996</v>
      </c>
      <c r="AN27" s="367">
        <f t="shared" si="8"/>
        <v>5546.6739999999991</v>
      </c>
      <c r="AO27" s="367">
        <f t="shared" si="8"/>
        <v>943.82399999999996</v>
      </c>
      <c r="AP27" s="367">
        <f t="shared" si="8"/>
        <v>9096.6739999999991</v>
      </c>
      <c r="AQ27" s="367">
        <f t="shared" si="8"/>
        <v>943.82399999999996</v>
      </c>
      <c r="AR27" s="367">
        <f t="shared" si="8"/>
        <v>5546.6739999999991</v>
      </c>
      <c r="AS27" s="367">
        <f t="shared" si="8"/>
        <v>943.82399999999996</v>
      </c>
      <c r="AT27" s="367">
        <f t="shared" si="8"/>
        <v>7731.0739999999987</v>
      </c>
      <c r="AU27" s="367">
        <f t="shared" si="8"/>
        <v>943.82399999999996</v>
      </c>
      <c r="AV27" s="367">
        <f t="shared" si="8"/>
        <v>9096.6739999999991</v>
      </c>
      <c r="AW27" s="367">
        <f t="shared" si="8"/>
        <v>943.82399999999996</v>
      </c>
      <c r="AX27" s="367">
        <f t="shared" si="8"/>
        <v>5546.6739999999991</v>
      </c>
      <c r="AY27" s="367">
        <f t="shared" si="8"/>
        <v>943.82399999999996</v>
      </c>
      <c r="AZ27" s="367">
        <f t="shared" si="8"/>
        <v>5546.6739999999991</v>
      </c>
      <c r="BA27" s="367">
        <f t="shared" si="8"/>
        <v>943.82399999999996</v>
      </c>
      <c r="BB27" s="367">
        <f t="shared" si="8"/>
        <v>14622.173999999999</v>
      </c>
      <c r="BC27" s="367">
        <f t="shared" si="8"/>
        <v>943.82399999999996</v>
      </c>
      <c r="BD27" s="367">
        <f t="shared" si="8"/>
        <v>5546.6739999999991</v>
      </c>
      <c r="BE27" s="367">
        <f t="shared" si="8"/>
        <v>943.82399999999996</v>
      </c>
      <c r="BF27" s="367">
        <f t="shared" si="8"/>
        <v>5546.6739999999991</v>
      </c>
      <c r="BG27" s="367">
        <f t="shared" si="8"/>
        <v>943.82399999999996</v>
      </c>
      <c r="BH27" s="367">
        <f t="shared" si="8"/>
        <v>9096.6739999999991</v>
      </c>
      <c r="BI27" s="367">
        <f t="shared" si="8"/>
        <v>943.82399999999996</v>
      </c>
      <c r="BJ27" s="367">
        <f t="shared" si="8"/>
        <v>7731.0739999999987</v>
      </c>
      <c r="BK27" s="367">
        <f t="shared" si="8"/>
        <v>943.82399999999996</v>
      </c>
      <c r="BL27" s="367">
        <f t="shared" si="8"/>
        <v>5546.6739999999991</v>
      </c>
      <c r="BM27" s="367">
        <f t="shared" si="8"/>
        <v>943.82399999999996</v>
      </c>
      <c r="BN27" s="367">
        <f t="shared" si="8"/>
        <v>11579.673999999999</v>
      </c>
    </row>
    <row r="28" spans="1:66">
      <c r="C28" s="368" t="s">
        <v>323</v>
      </c>
      <c r="Z28" s="369">
        <f>SUM(F27:Z27)/Z4</f>
        <v>0.77288937999999996</v>
      </c>
      <c r="AA28" s="370"/>
      <c r="AT28" s="369">
        <f>SUM(F27:AT27)/AT4</f>
        <v>0.82610608999999957</v>
      </c>
      <c r="AU28" s="370"/>
      <c r="BN28" s="369">
        <f>SUM(F27:BN27)/BN4</f>
        <v>0.84839699333333274</v>
      </c>
    </row>
    <row r="29" spans="1:66"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75"/>
      <c r="AQ29" s="375"/>
      <c r="AR29" s="375"/>
      <c r="AS29" s="375"/>
      <c r="AT29" s="375"/>
      <c r="AU29" s="375"/>
      <c r="AV29" s="375"/>
      <c r="AW29" s="375"/>
      <c r="AX29" s="375"/>
      <c r="AY29" s="375"/>
      <c r="AZ29" s="375"/>
      <c r="BA29" s="375"/>
      <c r="BB29" s="375"/>
      <c r="BC29" s="375"/>
      <c r="BD29" s="375"/>
      <c r="BE29" s="375"/>
      <c r="BF29" s="375"/>
      <c r="BG29" s="375"/>
      <c r="BH29" s="375"/>
      <c r="BI29" s="375"/>
      <c r="BJ29" s="375"/>
      <c r="BK29" s="375"/>
      <c r="BL29" s="375"/>
      <c r="BM29" s="375"/>
      <c r="BN29" s="375"/>
    </row>
    <row r="30" spans="1:66">
      <c r="X30" s="362"/>
      <c r="Y30" s="362"/>
    </row>
    <row r="31" spans="1:66">
      <c r="A31" s="331" t="s">
        <v>331</v>
      </c>
      <c r="X31" s="375"/>
      <c r="Y31" s="375"/>
    </row>
    <row r="32" spans="1:66">
      <c r="A32" s="341">
        <v>1</v>
      </c>
      <c r="B32" s="378" t="s">
        <v>386</v>
      </c>
      <c r="C32" s="336" t="s">
        <v>333</v>
      </c>
      <c r="D32" s="334">
        <v>1</v>
      </c>
      <c r="E32" s="377">
        <v>5950</v>
      </c>
      <c r="F32" s="338"/>
      <c r="G32" s="338"/>
      <c r="H32" s="338"/>
      <c r="I32" s="338"/>
      <c r="J32" s="338"/>
      <c r="K32" s="338"/>
      <c r="L32" s="338">
        <f>D32*E32</f>
        <v>5950</v>
      </c>
      <c r="M32" s="338"/>
      <c r="N32" s="338"/>
      <c r="O32" s="338"/>
      <c r="P32" s="338"/>
      <c r="Q32" s="338"/>
      <c r="R32" s="338">
        <f>D32*E32</f>
        <v>5950</v>
      </c>
      <c r="S32" s="338"/>
      <c r="T32" s="338"/>
      <c r="U32" s="338"/>
      <c r="V32" s="338"/>
      <c r="W32" s="338"/>
      <c r="X32" s="338">
        <f>D32*E32</f>
        <v>5950</v>
      </c>
      <c r="Y32" s="338"/>
      <c r="Z32" s="338"/>
      <c r="AA32" s="338"/>
      <c r="AB32" s="338"/>
      <c r="AC32" s="338"/>
      <c r="AD32" s="338">
        <f>D32*E32</f>
        <v>5950</v>
      </c>
      <c r="AE32" s="338"/>
      <c r="AF32" s="338"/>
      <c r="AG32" s="338"/>
      <c r="AH32" s="338"/>
      <c r="AI32" s="338"/>
      <c r="AJ32" s="338">
        <f>D32*E32</f>
        <v>5950</v>
      </c>
      <c r="AK32" s="338"/>
      <c r="AL32" s="338"/>
      <c r="AM32" s="338"/>
      <c r="AN32" s="338"/>
      <c r="AO32" s="338"/>
      <c r="AP32" s="338">
        <f>D32*E32</f>
        <v>5950</v>
      </c>
      <c r="AQ32" s="338"/>
      <c r="AR32" s="338"/>
      <c r="AS32" s="338"/>
      <c r="AT32" s="338"/>
      <c r="AU32" s="338"/>
      <c r="AV32" s="338">
        <f>D32*E32</f>
        <v>5950</v>
      </c>
      <c r="AW32" s="338"/>
      <c r="AX32" s="338"/>
      <c r="AY32" s="338"/>
      <c r="AZ32" s="338"/>
      <c r="BA32" s="338"/>
      <c r="BB32" s="338">
        <f>D32*E32</f>
        <v>5950</v>
      </c>
      <c r="BC32" s="338"/>
      <c r="BD32" s="338"/>
      <c r="BE32" s="338"/>
      <c r="BF32" s="338"/>
      <c r="BG32" s="338"/>
      <c r="BH32" s="338">
        <f>D32*E32</f>
        <v>5950</v>
      </c>
      <c r="BI32" s="338"/>
      <c r="BJ32" s="338"/>
      <c r="BK32" s="338"/>
      <c r="BL32" s="338"/>
      <c r="BM32" s="338"/>
      <c r="BN32" s="338">
        <f>D32*E32</f>
        <v>5950</v>
      </c>
    </row>
    <row r="33" spans="1:66">
      <c r="A33" s="334">
        <v>2</v>
      </c>
      <c r="B33" s="339" t="s">
        <v>387</v>
      </c>
      <c r="C33" s="336" t="s">
        <v>335</v>
      </c>
      <c r="D33" s="334">
        <v>2</v>
      </c>
      <c r="E33" s="377">
        <v>7423.5</v>
      </c>
      <c r="F33" s="338"/>
      <c r="G33" s="338"/>
      <c r="H33" s="338"/>
      <c r="I33" s="338"/>
      <c r="J33" s="338"/>
      <c r="K33" s="338"/>
      <c r="L33" s="338"/>
      <c r="M33" s="338"/>
      <c r="N33" s="338">
        <f>D33*E33</f>
        <v>14847</v>
      </c>
      <c r="O33" s="338"/>
      <c r="P33" s="338"/>
      <c r="Q33" s="338"/>
      <c r="R33" s="338"/>
      <c r="S33" s="338"/>
      <c r="T33" s="338"/>
      <c r="U33" s="338"/>
      <c r="V33" s="338">
        <f>D33*E33</f>
        <v>14847</v>
      </c>
      <c r="W33" s="338"/>
      <c r="X33" s="338"/>
      <c r="Y33" s="338"/>
      <c r="Z33" s="338"/>
      <c r="AA33" s="338"/>
      <c r="AB33" s="338"/>
      <c r="AC33" s="338"/>
      <c r="AD33" s="338">
        <f>D33*E33</f>
        <v>14847</v>
      </c>
      <c r="AE33" s="338"/>
      <c r="AF33" s="338"/>
      <c r="AG33" s="338"/>
      <c r="AH33" s="338"/>
      <c r="AI33" s="338"/>
      <c r="AJ33" s="338"/>
      <c r="AK33" s="338"/>
      <c r="AL33" s="338">
        <f>D33*E33</f>
        <v>14847</v>
      </c>
      <c r="AM33" s="338"/>
      <c r="AN33" s="338"/>
      <c r="AO33" s="338"/>
      <c r="AP33" s="338"/>
      <c r="AQ33" s="338"/>
      <c r="AR33" s="338"/>
      <c r="AS33" s="338"/>
      <c r="AT33" s="338">
        <f>D33*E33</f>
        <v>14847</v>
      </c>
      <c r="AU33" s="338"/>
      <c r="AV33" s="338"/>
      <c r="AW33" s="338"/>
      <c r="AX33" s="338"/>
      <c r="AY33" s="338"/>
      <c r="AZ33" s="338"/>
      <c r="BA33" s="338"/>
      <c r="BB33" s="338">
        <f>D33*E33</f>
        <v>14847</v>
      </c>
      <c r="BC33" s="338"/>
      <c r="BD33" s="338"/>
      <c r="BE33" s="338"/>
      <c r="BF33" s="338"/>
      <c r="BG33" s="338"/>
      <c r="BH33" s="338"/>
      <c r="BI33" s="338"/>
      <c r="BJ33" s="338">
        <f>D33*E33</f>
        <v>14847</v>
      </c>
      <c r="BK33" s="338"/>
      <c r="BL33" s="338"/>
      <c r="BM33" s="338"/>
      <c r="BN33" s="338"/>
    </row>
    <row r="34" spans="1:66">
      <c r="A34" s="334">
        <v>3</v>
      </c>
      <c r="B34" s="339" t="s">
        <v>121</v>
      </c>
      <c r="C34" s="336" t="s">
        <v>336</v>
      </c>
      <c r="D34" s="334">
        <v>1</v>
      </c>
      <c r="E34" s="377">
        <v>5124.5</v>
      </c>
      <c r="F34" s="338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>
        <f>D34*E34</f>
        <v>5124.5</v>
      </c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>
        <f>D34*E34</f>
        <v>5124.5</v>
      </c>
      <c r="AE34" s="338"/>
      <c r="AF34" s="338"/>
      <c r="AG34" s="338"/>
      <c r="AH34" s="338"/>
      <c r="AI34" s="338"/>
      <c r="AJ34" s="338"/>
      <c r="AK34" s="338"/>
      <c r="AL34" s="338"/>
      <c r="AM34" s="338"/>
      <c r="AN34" s="338"/>
      <c r="AO34" s="338"/>
      <c r="AP34" s="338">
        <f>D34*E34</f>
        <v>5124.5</v>
      </c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>
        <f>D34*E34</f>
        <v>5124.5</v>
      </c>
      <c r="BC34" s="338"/>
      <c r="BD34" s="338"/>
      <c r="BE34" s="338"/>
      <c r="BF34" s="338"/>
      <c r="BG34" s="338"/>
      <c r="BH34" s="338"/>
      <c r="BI34" s="338"/>
      <c r="BJ34" s="338"/>
      <c r="BK34" s="338"/>
      <c r="BL34" s="338"/>
      <c r="BM34" s="338"/>
      <c r="BN34" s="338">
        <f>D34*E34</f>
        <v>5124.5</v>
      </c>
    </row>
    <row r="35" spans="1:66">
      <c r="A35" s="341">
        <v>4</v>
      </c>
      <c r="B35" s="339" t="s">
        <v>388</v>
      </c>
      <c r="C35" s="336" t="s">
        <v>338</v>
      </c>
      <c r="D35" s="334">
        <v>2</v>
      </c>
      <c r="E35" s="377">
        <v>8251.5</v>
      </c>
      <c r="F35" s="338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>
        <f>D35*E35</f>
        <v>16503</v>
      </c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38"/>
      <c r="AD35" s="338">
        <f>D35*E35</f>
        <v>16503</v>
      </c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8">
        <f>D35*E35</f>
        <v>16503</v>
      </c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>
        <f>D35*E35</f>
        <v>16503</v>
      </c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38">
        <f>D35*E35</f>
        <v>16503</v>
      </c>
    </row>
    <row r="36" spans="1:66">
      <c r="A36" s="334">
        <v>5</v>
      </c>
      <c r="B36" s="339" t="s">
        <v>389</v>
      </c>
      <c r="C36" s="336" t="s">
        <v>340</v>
      </c>
      <c r="D36" s="334">
        <v>1</v>
      </c>
      <c r="E36" s="377">
        <v>1529.5</v>
      </c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>
        <f>D36*E36</f>
        <v>1529.5</v>
      </c>
      <c r="S36" s="338"/>
      <c r="T36" s="338"/>
      <c r="U36" s="338"/>
      <c r="V36" s="338"/>
      <c r="W36" s="338"/>
      <c r="X36" s="338"/>
      <c r="Y36" s="338"/>
      <c r="Z36" s="338"/>
      <c r="AA36" s="338"/>
      <c r="AB36" s="338"/>
      <c r="AC36" s="338"/>
      <c r="AD36" s="338">
        <f>D36*E36</f>
        <v>1529.5</v>
      </c>
      <c r="AE36" s="338"/>
      <c r="AF36" s="338"/>
      <c r="AG36" s="338"/>
      <c r="AH36" s="338"/>
      <c r="AI36" s="338"/>
      <c r="AJ36" s="338"/>
      <c r="AK36" s="338"/>
      <c r="AL36" s="338"/>
      <c r="AM36" s="338"/>
      <c r="AN36" s="338"/>
      <c r="AO36" s="338"/>
      <c r="AP36" s="338">
        <f>D36*E36</f>
        <v>1529.5</v>
      </c>
      <c r="AQ36" s="338"/>
      <c r="AR36" s="338"/>
      <c r="AS36" s="338"/>
      <c r="AT36" s="338"/>
      <c r="AU36" s="338"/>
      <c r="AV36" s="338"/>
      <c r="AW36" s="338"/>
      <c r="AX36" s="338"/>
      <c r="AY36" s="338"/>
      <c r="AZ36" s="338"/>
      <c r="BA36" s="338"/>
      <c r="BB36" s="338">
        <f>D36*E36</f>
        <v>1529.5</v>
      </c>
      <c r="BC36" s="338"/>
      <c r="BD36" s="338"/>
      <c r="BE36" s="338"/>
      <c r="BF36" s="338"/>
      <c r="BG36" s="338"/>
      <c r="BH36" s="338"/>
      <c r="BI36" s="338"/>
      <c r="BJ36" s="338"/>
      <c r="BK36" s="338"/>
      <c r="BL36" s="338"/>
      <c r="BM36" s="338"/>
      <c r="BN36" s="338">
        <f>D36*E36</f>
        <v>1529.5</v>
      </c>
    </row>
    <row r="37" spans="1:66">
      <c r="A37" s="334">
        <v>6</v>
      </c>
      <c r="B37" s="339" t="s">
        <v>390</v>
      </c>
      <c r="C37" s="336" t="s">
        <v>342</v>
      </c>
      <c r="D37" s="334">
        <v>1</v>
      </c>
      <c r="E37" s="377">
        <v>8882.5</v>
      </c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>
        <f>D37*E37</f>
        <v>8882.5</v>
      </c>
      <c r="Q37" s="338"/>
      <c r="R37" s="338"/>
      <c r="S37" s="338"/>
      <c r="T37" s="338"/>
      <c r="U37" s="338"/>
      <c r="V37" s="338"/>
      <c r="W37" s="338"/>
      <c r="X37" s="338"/>
      <c r="Y37" s="338"/>
      <c r="Z37" s="338">
        <f>D37*E37</f>
        <v>8882.5</v>
      </c>
      <c r="AA37" s="338"/>
      <c r="AB37" s="338"/>
      <c r="AC37" s="338"/>
      <c r="AD37" s="338"/>
      <c r="AE37" s="338"/>
      <c r="AF37" s="338"/>
      <c r="AG37" s="338"/>
      <c r="AH37" s="338"/>
      <c r="AI37" s="338"/>
      <c r="AJ37" s="338">
        <f>D37*E37</f>
        <v>8882.5</v>
      </c>
      <c r="AK37" s="338"/>
      <c r="AL37" s="338"/>
      <c r="AM37" s="338"/>
      <c r="AN37" s="338"/>
      <c r="AO37" s="338"/>
      <c r="AP37" s="338"/>
      <c r="AQ37" s="338"/>
      <c r="AR37" s="338"/>
      <c r="AS37" s="338"/>
      <c r="AT37" s="338">
        <f>D37*E37</f>
        <v>8882.5</v>
      </c>
      <c r="AU37" s="338"/>
      <c r="AV37" s="338"/>
      <c r="AW37" s="338"/>
      <c r="AX37" s="338"/>
      <c r="AY37" s="338"/>
      <c r="AZ37" s="338"/>
      <c r="BA37" s="338"/>
      <c r="BB37" s="338"/>
      <c r="BC37" s="338"/>
      <c r="BD37" s="338">
        <f>D37*E37</f>
        <v>8882.5</v>
      </c>
      <c r="BE37" s="338"/>
      <c r="BF37" s="338"/>
      <c r="BG37" s="338"/>
      <c r="BH37" s="338"/>
      <c r="BI37" s="338"/>
      <c r="BJ37" s="338"/>
      <c r="BK37" s="338"/>
      <c r="BL37" s="338"/>
      <c r="BM37" s="338"/>
      <c r="BN37" s="338">
        <f>D37*E37</f>
        <v>8882.5</v>
      </c>
    </row>
    <row r="38" spans="1:66">
      <c r="A38" s="341">
        <v>7</v>
      </c>
      <c r="B38" s="378" t="s">
        <v>238</v>
      </c>
      <c r="C38" s="336" t="s">
        <v>343</v>
      </c>
      <c r="D38" s="334">
        <v>1</v>
      </c>
      <c r="E38" s="377">
        <v>5651.5</v>
      </c>
      <c r="F38" s="338"/>
      <c r="G38" s="338"/>
      <c r="H38" s="338"/>
      <c r="I38" s="338"/>
      <c r="J38" s="338"/>
      <c r="K38" s="338"/>
      <c r="L38" s="338"/>
      <c r="M38" s="338"/>
      <c r="N38" s="338"/>
      <c r="O38" s="338"/>
      <c r="P38" s="338">
        <f>D38*E38</f>
        <v>5651.5</v>
      </c>
      <c r="Q38" s="338"/>
      <c r="R38" s="338"/>
      <c r="S38" s="338"/>
      <c r="T38" s="338"/>
      <c r="U38" s="338"/>
      <c r="V38" s="338"/>
      <c r="W38" s="338"/>
      <c r="X38" s="338"/>
      <c r="Y38" s="338"/>
      <c r="Z38" s="338">
        <f>D38*E38</f>
        <v>5651.5</v>
      </c>
      <c r="AA38" s="338"/>
      <c r="AB38" s="338"/>
      <c r="AC38" s="338"/>
      <c r="AD38" s="338"/>
      <c r="AE38" s="338"/>
      <c r="AF38" s="338"/>
      <c r="AG38" s="338"/>
      <c r="AH38" s="338"/>
      <c r="AI38" s="338"/>
      <c r="AJ38" s="338">
        <f>D38*E38</f>
        <v>5651.5</v>
      </c>
      <c r="AK38" s="338"/>
      <c r="AL38" s="338"/>
      <c r="AM38" s="338"/>
      <c r="AN38" s="338"/>
      <c r="AO38" s="338"/>
      <c r="AP38" s="338"/>
      <c r="AQ38" s="338"/>
      <c r="AR38" s="338"/>
      <c r="AS38" s="338"/>
      <c r="AT38" s="338">
        <f>D38*E38</f>
        <v>5651.5</v>
      </c>
      <c r="AU38" s="338"/>
      <c r="AV38" s="338"/>
      <c r="AW38" s="338"/>
      <c r="AX38" s="338"/>
      <c r="AY38" s="338"/>
      <c r="AZ38" s="338"/>
      <c r="BA38" s="338"/>
      <c r="BB38" s="338"/>
      <c r="BC38" s="338"/>
      <c r="BD38" s="338">
        <f>D38*E38</f>
        <v>5651.5</v>
      </c>
      <c r="BE38" s="338"/>
      <c r="BF38" s="338"/>
      <c r="BG38" s="338"/>
      <c r="BH38" s="338"/>
      <c r="BI38" s="338"/>
      <c r="BJ38" s="338"/>
      <c r="BK38" s="338"/>
      <c r="BL38" s="338"/>
      <c r="BM38" s="338"/>
      <c r="BN38" s="338">
        <f>D38*E38</f>
        <v>5651.5</v>
      </c>
    </row>
    <row r="39" spans="1:66">
      <c r="A39" s="334">
        <v>8</v>
      </c>
      <c r="B39" s="378" t="s">
        <v>391</v>
      </c>
      <c r="C39" s="336" t="s">
        <v>345</v>
      </c>
      <c r="D39" s="334">
        <v>2</v>
      </c>
      <c r="E39" s="377">
        <v>12551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338"/>
      <c r="T39" s="338"/>
      <c r="U39" s="338"/>
      <c r="V39" s="338"/>
      <c r="W39" s="338"/>
      <c r="X39" s="338"/>
      <c r="Y39" s="338"/>
      <c r="Z39" s="338"/>
      <c r="AA39" s="338"/>
      <c r="AB39" s="338">
        <f>D39*E39</f>
        <v>25102</v>
      </c>
      <c r="AC39" s="338"/>
      <c r="AD39" s="338"/>
      <c r="AE39" s="338"/>
      <c r="AF39" s="338"/>
      <c r="AG39" s="338"/>
      <c r="AH39" s="338"/>
      <c r="AI39" s="338"/>
      <c r="AJ39" s="338"/>
      <c r="AK39" s="338"/>
      <c r="AL39" s="338"/>
      <c r="AM39" s="338"/>
      <c r="AN39" s="338">
        <f>D39*E39</f>
        <v>25102</v>
      </c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>
        <f>D39*E39</f>
        <v>25102</v>
      </c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>
        <f>D39*E39</f>
        <v>25102</v>
      </c>
      <c r="BM39" s="338"/>
      <c r="BN39" s="334"/>
    </row>
    <row r="40" spans="1:66">
      <c r="A40" s="334">
        <v>9</v>
      </c>
      <c r="B40" s="342" t="s">
        <v>392</v>
      </c>
      <c r="C40" s="336" t="s">
        <v>347</v>
      </c>
      <c r="D40" s="334">
        <v>2</v>
      </c>
      <c r="E40" s="377">
        <v>2718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>
        <f>D40*E40</f>
        <v>5436</v>
      </c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>
        <f>D40*E40</f>
        <v>5436</v>
      </c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>
        <f>D40*E40</f>
        <v>5436</v>
      </c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>
        <f>D40*E40</f>
        <v>5436</v>
      </c>
      <c r="BM40" s="338"/>
      <c r="BN40" s="334"/>
    </row>
    <row r="41" spans="1:66">
      <c r="A41" s="341">
        <v>10</v>
      </c>
      <c r="B41" s="342" t="s">
        <v>393</v>
      </c>
      <c r="C41" s="336" t="s">
        <v>349</v>
      </c>
      <c r="D41" s="334">
        <v>2</v>
      </c>
      <c r="E41" s="377">
        <v>2821.5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338">
        <f>D41*E41</f>
        <v>5643</v>
      </c>
      <c r="AC41" s="338"/>
      <c r="AD41" s="338"/>
      <c r="AE41" s="338"/>
      <c r="AF41" s="338"/>
      <c r="AG41" s="338"/>
      <c r="AH41" s="338"/>
      <c r="AI41" s="338"/>
      <c r="AJ41" s="338"/>
      <c r="AK41" s="338"/>
      <c r="AL41" s="338"/>
      <c r="AM41" s="338"/>
      <c r="AN41" s="338">
        <f>D41*E41</f>
        <v>5643</v>
      </c>
      <c r="AO41" s="338"/>
      <c r="AP41" s="338"/>
      <c r="AQ41" s="338"/>
      <c r="AR41" s="338"/>
      <c r="AS41" s="338"/>
      <c r="AT41" s="338"/>
      <c r="AU41" s="338"/>
      <c r="AV41" s="338"/>
      <c r="AW41" s="338"/>
      <c r="AX41" s="338"/>
      <c r="AY41" s="338"/>
      <c r="AZ41" s="338">
        <f>D41*E41</f>
        <v>5643</v>
      </c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>
        <f>D41*E41</f>
        <v>5643</v>
      </c>
      <c r="BM41" s="338"/>
      <c r="BN41" s="334"/>
    </row>
    <row r="42" spans="1:66">
      <c r="A42" s="334">
        <v>11</v>
      </c>
      <c r="B42" s="378" t="s">
        <v>394</v>
      </c>
      <c r="C42" s="336" t="s">
        <v>351</v>
      </c>
      <c r="D42" s="334">
        <v>1</v>
      </c>
      <c r="E42" s="377">
        <v>3998.5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>
        <f>D42*E42</f>
        <v>3998.5</v>
      </c>
      <c r="AA42" s="338"/>
      <c r="AB42" s="338"/>
      <c r="AC42" s="338"/>
      <c r="AD42" s="338"/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338"/>
      <c r="AQ42" s="338"/>
      <c r="AR42" s="338"/>
      <c r="AS42" s="338"/>
      <c r="AT42" s="338">
        <f>D42*E42</f>
        <v>3998.5</v>
      </c>
      <c r="AU42" s="338"/>
      <c r="AV42" s="338"/>
      <c r="AW42" s="338"/>
      <c r="AX42" s="338"/>
      <c r="AY42" s="338"/>
      <c r="AZ42" s="338"/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338"/>
      <c r="BM42" s="338"/>
      <c r="BN42" s="338">
        <f>D42*E42</f>
        <v>3998.5</v>
      </c>
    </row>
    <row r="43" spans="1:66">
      <c r="A43" s="334">
        <v>12</v>
      </c>
      <c r="B43" s="378" t="s">
        <v>395</v>
      </c>
      <c r="C43" s="336" t="s">
        <v>9</v>
      </c>
      <c r="D43" s="334">
        <v>1</v>
      </c>
      <c r="E43" s="377">
        <v>1203.5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>
        <f>D43*E43</f>
        <v>1203.5</v>
      </c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>
        <f>D43*E43</f>
        <v>1203.5</v>
      </c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>
        <f>D43*E43</f>
        <v>1203.5</v>
      </c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</row>
    <row r="44" spans="1:66">
      <c r="A44" s="334">
        <v>13</v>
      </c>
      <c r="B44" s="342" t="str">
        <f>[17]Master!A18</f>
        <v>0888600306</v>
      </c>
      <c r="C44" s="336" t="str">
        <f>VLOOKUP(B44,[17]Master!A$1:B$65536,2,0)</f>
        <v>ATF Oil</v>
      </c>
      <c r="D44" s="334">
        <v>10.1</v>
      </c>
      <c r="E44" s="337">
        <v>480</v>
      </c>
      <c r="F44" s="338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>
        <f>D44*E44</f>
        <v>4848</v>
      </c>
      <c r="W44" s="338"/>
      <c r="X44" s="338"/>
      <c r="Y44" s="338"/>
      <c r="Z44" s="338"/>
      <c r="AA44" s="338"/>
      <c r="AB44" s="338"/>
      <c r="AC44" s="338"/>
      <c r="AD44" s="338"/>
      <c r="AE44" s="338"/>
      <c r="AF44" s="338"/>
      <c r="AG44" s="338"/>
      <c r="AH44" s="338"/>
      <c r="AI44" s="338"/>
      <c r="AJ44" s="338"/>
      <c r="AK44" s="338"/>
      <c r="AL44" s="338">
        <f>D44*E44</f>
        <v>4848</v>
      </c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>
        <f>D44*E44</f>
        <v>4848</v>
      </c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38"/>
    </row>
    <row r="45" spans="1:66">
      <c r="A45" s="331" t="s">
        <v>354</v>
      </c>
      <c r="B45" s="328"/>
      <c r="C45" s="380"/>
    </row>
    <row r="46" spans="1:66">
      <c r="A46" s="334">
        <v>1</v>
      </c>
      <c r="B46" s="371" t="s">
        <v>327</v>
      </c>
      <c r="C46" s="336" t="s">
        <v>355</v>
      </c>
      <c r="D46" s="334">
        <v>0.5</v>
      </c>
      <c r="E46" s="337">
        <f>VLOOKUP(B46,[17]Master!$A$6:$D$34,4,0)</f>
        <v>449.44</v>
      </c>
      <c r="F46" s="338"/>
      <c r="G46" s="338"/>
      <c r="H46" s="338"/>
      <c r="I46" s="338"/>
      <c r="J46" s="338"/>
      <c r="K46" s="338"/>
      <c r="L46" s="338">
        <f>$D$46*$E$46</f>
        <v>224.72</v>
      </c>
      <c r="M46" s="338"/>
      <c r="N46" s="338"/>
      <c r="O46" s="338"/>
      <c r="P46" s="338"/>
      <c r="Q46" s="338"/>
      <c r="R46" s="338">
        <f>$D$46*$E$46</f>
        <v>224.72</v>
      </c>
      <c r="S46" s="338"/>
      <c r="T46" s="338"/>
      <c r="U46" s="338"/>
      <c r="V46" s="338"/>
      <c r="W46" s="338"/>
      <c r="X46" s="338">
        <f>$D$46*$E$46</f>
        <v>224.72</v>
      </c>
      <c r="Y46" s="338"/>
      <c r="Z46" s="338"/>
      <c r="AA46" s="338"/>
      <c r="AB46" s="338"/>
      <c r="AC46" s="338"/>
      <c r="AD46" s="381"/>
      <c r="AE46" s="381"/>
      <c r="AF46" s="338"/>
      <c r="AG46" s="338"/>
      <c r="AH46" s="338"/>
      <c r="AI46" s="338"/>
      <c r="AJ46" s="338">
        <f>$D$46*$E$46</f>
        <v>224.72</v>
      </c>
      <c r="AK46" s="338"/>
      <c r="AL46" s="338"/>
      <c r="AM46" s="338"/>
      <c r="AN46" s="338"/>
      <c r="AO46" s="338"/>
      <c r="AP46" s="338">
        <f>$D$46*$E$46</f>
        <v>224.72</v>
      </c>
      <c r="AQ46" s="338"/>
      <c r="AR46" s="338"/>
      <c r="AS46" s="338"/>
      <c r="AT46" s="338"/>
      <c r="AU46" s="338"/>
      <c r="AV46" s="338">
        <f>$D$46*$E$46</f>
        <v>224.72</v>
      </c>
      <c r="AW46" s="338"/>
      <c r="AX46" s="338"/>
      <c r="AY46" s="338"/>
      <c r="AZ46" s="338"/>
      <c r="BA46" s="338"/>
      <c r="BB46" s="381"/>
      <c r="BC46" s="381"/>
      <c r="BD46" s="338"/>
      <c r="BE46" s="338"/>
      <c r="BF46" s="338"/>
      <c r="BG46" s="338"/>
      <c r="BH46" s="338">
        <f>$D$46*$E$46</f>
        <v>224.72</v>
      </c>
      <c r="BI46" s="338"/>
      <c r="BJ46" s="338"/>
      <c r="BK46" s="338"/>
      <c r="BL46" s="338"/>
      <c r="BM46" s="338"/>
      <c r="BN46" s="338">
        <f>$D$46*$E$46</f>
        <v>224.72</v>
      </c>
    </row>
    <row r="47" spans="1:66">
      <c r="A47" s="334">
        <v>2</v>
      </c>
      <c r="B47" s="371" t="s">
        <v>327</v>
      </c>
      <c r="C47" s="336" t="s">
        <v>356</v>
      </c>
      <c r="D47" s="334">
        <v>1.1000000000000001</v>
      </c>
      <c r="E47" s="337">
        <f>VLOOKUP(B47,[17]Master!$A$6:$D$34,4,0)</f>
        <v>449.44</v>
      </c>
      <c r="F47" s="338"/>
      <c r="G47" s="338"/>
      <c r="H47" s="338"/>
      <c r="I47" s="338"/>
      <c r="J47" s="338"/>
      <c r="K47" s="338"/>
      <c r="L47" s="338"/>
      <c r="M47" s="338"/>
      <c r="N47" s="338">
        <f>$D$47*$E$47</f>
        <v>494.38400000000001</v>
      </c>
      <c r="O47" s="338"/>
      <c r="P47" s="338"/>
      <c r="Q47" s="338"/>
      <c r="R47" s="338"/>
      <c r="S47" s="338"/>
      <c r="T47" s="338"/>
      <c r="U47" s="338"/>
      <c r="V47" s="338">
        <f>$D$47*$E$47</f>
        <v>494.38400000000001</v>
      </c>
      <c r="W47" s="338"/>
      <c r="X47" s="338"/>
      <c r="Y47" s="338"/>
      <c r="Z47" s="338"/>
      <c r="AA47" s="338"/>
      <c r="AB47" s="338"/>
      <c r="AC47" s="338"/>
      <c r="AD47" s="381">
        <f>$D$47*$E$47</f>
        <v>494.38400000000001</v>
      </c>
      <c r="AE47" s="381"/>
      <c r="AF47" s="338"/>
      <c r="AG47" s="338"/>
      <c r="AH47" s="338"/>
      <c r="AI47" s="338"/>
      <c r="AJ47" s="338"/>
      <c r="AK47" s="338"/>
      <c r="AL47" s="338">
        <f>$D$47*$E$47</f>
        <v>494.38400000000001</v>
      </c>
      <c r="AM47" s="338"/>
      <c r="AN47" s="338"/>
      <c r="AO47" s="338"/>
      <c r="AP47" s="338"/>
      <c r="AQ47" s="338"/>
      <c r="AR47" s="338"/>
      <c r="AS47" s="338"/>
      <c r="AT47" s="338">
        <f>$D$47*$E$47</f>
        <v>494.38400000000001</v>
      </c>
      <c r="AU47" s="338"/>
      <c r="AV47" s="338"/>
      <c r="AW47" s="338"/>
      <c r="AX47" s="338"/>
      <c r="AY47" s="338"/>
      <c r="AZ47" s="338"/>
      <c r="BA47" s="338"/>
      <c r="BB47" s="381">
        <f>$D$47*$E$47</f>
        <v>494.38400000000001</v>
      </c>
      <c r="BC47" s="381"/>
      <c r="BD47" s="338"/>
      <c r="BE47" s="338"/>
      <c r="BF47" s="338"/>
      <c r="BG47" s="338"/>
      <c r="BH47" s="338"/>
      <c r="BI47" s="338"/>
      <c r="BJ47" s="338">
        <f>$D$47*$E$47</f>
        <v>494.38400000000001</v>
      </c>
      <c r="BK47" s="338"/>
      <c r="BL47" s="338"/>
      <c r="BM47" s="338"/>
      <c r="BN47" s="338"/>
    </row>
    <row r="48" spans="1:66">
      <c r="A48" s="334">
        <v>3</v>
      </c>
      <c r="B48" s="371" t="s">
        <v>327</v>
      </c>
      <c r="C48" s="336" t="s">
        <v>357</v>
      </c>
      <c r="D48" s="382">
        <v>0.9</v>
      </c>
      <c r="E48" s="337">
        <f>VLOOKUP(B48,[17]Master!$A$6:$D$34,4,0)</f>
        <v>449.44</v>
      </c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>
        <f>$D$48*$E$48</f>
        <v>404.49599999999998</v>
      </c>
      <c r="S48" s="338"/>
      <c r="T48" s="338"/>
      <c r="U48" s="338"/>
      <c r="V48" s="338"/>
      <c r="W48" s="338"/>
      <c r="X48" s="338"/>
      <c r="Y48" s="338"/>
      <c r="Z48" s="338"/>
      <c r="AA48" s="338"/>
      <c r="AB48" s="338"/>
      <c r="AC48" s="338"/>
      <c r="AD48" s="338">
        <f>$D$48*$E$48</f>
        <v>404.49599999999998</v>
      </c>
      <c r="AE48" s="338"/>
      <c r="AF48" s="338"/>
      <c r="AG48" s="338"/>
      <c r="AH48" s="338"/>
      <c r="AI48" s="338"/>
      <c r="AJ48" s="338"/>
      <c r="AK48" s="338"/>
      <c r="AL48" s="338"/>
      <c r="AM48" s="338"/>
      <c r="AN48" s="338"/>
      <c r="AO48" s="338"/>
      <c r="AP48" s="338">
        <f>$D$48*$E$48</f>
        <v>404.49599999999998</v>
      </c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/>
      <c r="BB48" s="338">
        <f>$D$48*$E$48</f>
        <v>404.49599999999998</v>
      </c>
      <c r="BC48" s="338"/>
      <c r="BD48" s="338"/>
      <c r="BE48" s="338"/>
      <c r="BF48" s="338"/>
      <c r="BG48" s="338"/>
      <c r="BH48" s="338"/>
      <c r="BI48" s="338"/>
      <c r="BJ48" s="338"/>
      <c r="BK48" s="338"/>
      <c r="BL48" s="338"/>
      <c r="BM48" s="338"/>
      <c r="BN48" s="338">
        <f>$D$48*$E$48</f>
        <v>404.49599999999998</v>
      </c>
    </row>
    <row r="49" spans="1:67">
      <c r="A49" s="334">
        <v>4</v>
      </c>
      <c r="B49" s="371" t="s">
        <v>327</v>
      </c>
      <c r="C49" s="336" t="s">
        <v>358</v>
      </c>
      <c r="D49" s="334">
        <v>0.1</v>
      </c>
      <c r="E49" s="337">
        <f>VLOOKUP(B49,[17]Master!$A$6:$D$34,4,0)</f>
        <v>449.44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>
        <f>$E$49*$D$49</f>
        <v>44.944000000000003</v>
      </c>
      <c r="S49" s="338"/>
      <c r="T49" s="338"/>
      <c r="U49" s="338"/>
      <c r="V49" s="338"/>
      <c r="W49" s="338"/>
      <c r="X49" s="338"/>
      <c r="Y49" s="338"/>
      <c r="Z49" s="338"/>
      <c r="AA49" s="338"/>
      <c r="AB49" s="338"/>
      <c r="AC49" s="338"/>
      <c r="AD49" s="338">
        <f>$E$49*$D$49</f>
        <v>44.944000000000003</v>
      </c>
      <c r="AE49" s="338"/>
      <c r="AF49" s="338"/>
      <c r="AG49" s="338"/>
      <c r="AH49" s="338"/>
      <c r="AI49" s="338"/>
      <c r="AJ49" s="338"/>
      <c r="AK49" s="338"/>
      <c r="AL49" s="338"/>
      <c r="AM49" s="338"/>
      <c r="AN49" s="338"/>
      <c r="AO49" s="338"/>
      <c r="AP49" s="338">
        <f>$E$49*$D$49</f>
        <v>44.944000000000003</v>
      </c>
      <c r="AQ49" s="338"/>
      <c r="AR49" s="338"/>
      <c r="AS49" s="338"/>
      <c r="AT49" s="338"/>
      <c r="AU49" s="338"/>
      <c r="AV49" s="338"/>
      <c r="AW49" s="338"/>
      <c r="AX49" s="338"/>
      <c r="AY49" s="338"/>
      <c r="AZ49" s="338"/>
      <c r="BA49" s="338"/>
      <c r="BB49" s="338">
        <f>$E$49*$D$49</f>
        <v>44.944000000000003</v>
      </c>
      <c r="BC49" s="338"/>
      <c r="BD49" s="338"/>
      <c r="BE49" s="338"/>
      <c r="BF49" s="338"/>
      <c r="BG49" s="338"/>
      <c r="BH49" s="338"/>
      <c r="BI49" s="338"/>
      <c r="BJ49" s="338"/>
      <c r="BK49" s="338"/>
      <c r="BL49" s="338"/>
      <c r="BM49" s="338"/>
      <c r="BN49" s="338">
        <f>$E$49*$D$49</f>
        <v>44.944000000000003</v>
      </c>
    </row>
    <row r="50" spans="1:67">
      <c r="A50" s="334">
        <v>5</v>
      </c>
      <c r="B50" s="371" t="s">
        <v>327</v>
      </c>
      <c r="C50" s="336" t="s">
        <v>359</v>
      </c>
      <c r="D50" s="334">
        <v>2.2000000000000002</v>
      </c>
      <c r="E50" s="337">
        <f>VLOOKUP(B50,[17]Master!$A$6:$D$34,4,0)</f>
        <v>449.44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>
        <f>$D$50*$E$50</f>
        <v>988.76800000000003</v>
      </c>
      <c r="Q50" s="338"/>
      <c r="R50" s="338"/>
      <c r="S50" s="338"/>
      <c r="T50" s="338"/>
      <c r="U50" s="338"/>
      <c r="V50" s="338"/>
      <c r="W50" s="338"/>
      <c r="X50" s="338"/>
      <c r="Y50" s="338"/>
      <c r="Z50" s="338">
        <f>$D$50*$E$50</f>
        <v>988.76800000000003</v>
      </c>
      <c r="AA50" s="338"/>
      <c r="AB50" s="338"/>
      <c r="AC50" s="338"/>
      <c r="AD50" s="338"/>
      <c r="AE50" s="338"/>
      <c r="AF50" s="338"/>
      <c r="AG50" s="338"/>
      <c r="AH50" s="338"/>
      <c r="AI50" s="338"/>
      <c r="AJ50" s="338">
        <f>$D$50*$E$50</f>
        <v>988.76800000000003</v>
      </c>
      <c r="AK50" s="338"/>
      <c r="AL50" s="338"/>
      <c r="AM50" s="338"/>
      <c r="AN50" s="338"/>
      <c r="AO50" s="338"/>
      <c r="AP50" s="338"/>
      <c r="AQ50" s="338"/>
      <c r="AR50" s="338"/>
      <c r="AS50" s="338"/>
      <c r="AT50" s="338">
        <f>$D$50*$E$50</f>
        <v>988.76800000000003</v>
      </c>
      <c r="AU50" s="338"/>
      <c r="AV50" s="338"/>
      <c r="AW50" s="338"/>
      <c r="AX50" s="338"/>
      <c r="AY50" s="338"/>
      <c r="AZ50" s="338"/>
      <c r="BA50" s="338"/>
      <c r="BB50" s="338"/>
      <c r="BC50" s="338"/>
      <c r="BD50" s="338">
        <f>$D$50*$E$50</f>
        <v>988.76800000000003</v>
      </c>
      <c r="BE50" s="338"/>
      <c r="BF50" s="338"/>
      <c r="BG50" s="338"/>
      <c r="BH50" s="338"/>
      <c r="BI50" s="338"/>
      <c r="BJ50" s="338"/>
      <c r="BK50" s="338"/>
      <c r="BL50" s="338"/>
      <c r="BM50" s="338"/>
      <c r="BN50" s="338">
        <f>$D$50*$E$50</f>
        <v>988.76800000000003</v>
      </c>
    </row>
    <row r="51" spans="1:67">
      <c r="A51" s="334">
        <v>6</v>
      </c>
      <c r="B51" s="371" t="s">
        <v>327</v>
      </c>
      <c r="C51" s="336" t="s">
        <v>360</v>
      </c>
      <c r="D51" s="334">
        <v>2.2000000000000002</v>
      </c>
      <c r="E51" s="337">
        <f>VLOOKUP(B51,[17]Master!$A$6:$D$34,4,0)</f>
        <v>449.44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>
        <f>$D$51*$E$51</f>
        <v>988.76800000000003</v>
      </c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>
        <f>$D$51*$E$51</f>
        <v>988.76800000000003</v>
      </c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>
        <f>$D$51*$E$51</f>
        <v>988.76800000000003</v>
      </c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>
        <f>$D$51*$E$51</f>
        <v>988.76800000000003</v>
      </c>
      <c r="BM51" s="338"/>
      <c r="BN51" s="334"/>
    </row>
    <row r="52" spans="1:67">
      <c r="A52" s="334">
        <v>7</v>
      </c>
      <c r="B52" s="371" t="s">
        <v>327</v>
      </c>
      <c r="C52" s="336" t="s">
        <v>361</v>
      </c>
      <c r="D52" s="334">
        <v>0.3</v>
      </c>
      <c r="E52" s="337">
        <f>VLOOKUP(B52,[17]Master!$A$6:$D$34,4,0)</f>
        <v>449.44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>
        <f>$D$52*$E$52</f>
        <v>134.83199999999999</v>
      </c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>
        <f>$D$52*$E$52</f>
        <v>134.83199999999999</v>
      </c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>
        <f>$D$52*$E$52</f>
        <v>134.83199999999999</v>
      </c>
    </row>
    <row r="53" spans="1:67">
      <c r="A53" s="334">
        <v>8</v>
      </c>
      <c r="B53" s="371" t="s">
        <v>327</v>
      </c>
      <c r="C53" s="336" t="s">
        <v>396</v>
      </c>
      <c r="D53" s="334">
        <v>0.1</v>
      </c>
      <c r="E53" s="337">
        <f>VLOOKUP(B53,[17]Master!$A$6:$D$34,4,0)</f>
        <v>449.44</v>
      </c>
      <c r="F53" s="338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>
        <f>D53*E53</f>
        <v>44.944000000000003</v>
      </c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>
        <f>D53*E53</f>
        <v>44.944000000000003</v>
      </c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>
        <f>D53*E53</f>
        <v>44.944000000000003</v>
      </c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</row>
    <row r="54" spans="1:67">
      <c r="A54" s="334">
        <v>9</v>
      </c>
      <c r="B54" s="371" t="s">
        <v>327</v>
      </c>
      <c r="C54" s="336" t="s">
        <v>362</v>
      </c>
      <c r="D54" s="334">
        <v>0.5</v>
      </c>
      <c r="E54" s="337">
        <f>VLOOKUP(B54,[17]Master!$A$6:$D$34,4,0)</f>
        <v>449.44</v>
      </c>
      <c r="F54" s="338"/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>
        <f>D54*E54</f>
        <v>224.72</v>
      </c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>
        <f>D54*E54</f>
        <v>224.72</v>
      </c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>
        <f>D54*E54</f>
        <v>224.72</v>
      </c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</row>
    <row r="55" spans="1:67">
      <c r="C55" s="324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  <c r="AF55" s="349"/>
      <c r="AG55" s="349"/>
      <c r="AH55" s="349"/>
      <c r="AI55" s="349"/>
      <c r="AJ55" s="349"/>
      <c r="AK55" s="349"/>
      <c r="AL55" s="349"/>
      <c r="AM55" s="349"/>
    </row>
    <row r="56" spans="1:67" ht="18.75">
      <c r="B56" s="352" t="s">
        <v>363</v>
      </c>
      <c r="C56" s="353" t="s">
        <v>364</v>
      </c>
      <c r="D56" s="328"/>
      <c r="E56" s="321"/>
      <c r="F56" s="355">
        <f>SUM(F32:F54)</f>
        <v>0</v>
      </c>
      <c r="G56" s="355"/>
      <c r="H56" s="355">
        <f t="shared" ref="H56:BN56" si="9">SUM(H32:H54)</f>
        <v>0</v>
      </c>
      <c r="I56" s="355"/>
      <c r="J56" s="355">
        <f t="shared" si="9"/>
        <v>0</v>
      </c>
      <c r="K56" s="355"/>
      <c r="L56" s="355">
        <f t="shared" si="9"/>
        <v>6174.72</v>
      </c>
      <c r="M56" s="355"/>
      <c r="N56" s="355">
        <f t="shared" si="9"/>
        <v>15341.384</v>
      </c>
      <c r="O56" s="355"/>
      <c r="P56" s="355">
        <f t="shared" si="9"/>
        <v>15522.768</v>
      </c>
      <c r="Q56" s="355"/>
      <c r="R56" s="355">
        <f t="shared" si="9"/>
        <v>29781.16</v>
      </c>
      <c r="S56" s="355"/>
      <c r="T56" s="355">
        <f t="shared" si="9"/>
        <v>0</v>
      </c>
      <c r="U56" s="355"/>
      <c r="V56" s="355">
        <f t="shared" si="9"/>
        <v>21662.547999999999</v>
      </c>
      <c r="W56" s="355"/>
      <c r="X56" s="355">
        <f t="shared" si="9"/>
        <v>6174.72</v>
      </c>
      <c r="Y56" s="355"/>
      <c r="Z56" s="355">
        <f t="shared" si="9"/>
        <v>19656.099999999999</v>
      </c>
      <c r="AA56" s="355"/>
      <c r="AB56" s="355">
        <f t="shared" si="9"/>
        <v>37169.767999999996</v>
      </c>
      <c r="AC56" s="355"/>
      <c r="AD56" s="355">
        <f t="shared" si="9"/>
        <v>44897.824000000001</v>
      </c>
      <c r="AE56" s="355"/>
      <c r="AF56" s="355">
        <f t="shared" si="9"/>
        <v>0</v>
      </c>
      <c r="AG56" s="355"/>
      <c r="AH56" s="355">
        <f t="shared" si="9"/>
        <v>0</v>
      </c>
      <c r="AI56" s="355"/>
      <c r="AJ56" s="355">
        <f t="shared" si="9"/>
        <v>21697.488000000001</v>
      </c>
      <c r="AK56" s="355"/>
      <c r="AL56" s="355">
        <f t="shared" si="9"/>
        <v>21662.547999999999</v>
      </c>
      <c r="AM56" s="355"/>
      <c r="AN56" s="355">
        <f t="shared" si="9"/>
        <v>37169.767999999996</v>
      </c>
      <c r="AO56" s="355"/>
      <c r="AP56" s="355">
        <f t="shared" si="9"/>
        <v>29781.16</v>
      </c>
      <c r="AQ56" s="355"/>
      <c r="AR56" s="355">
        <f t="shared" si="9"/>
        <v>0</v>
      </c>
      <c r="AS56" s="355"/>
      <c r="AT56" s="355">
        <f t="shared" si="9"/>
        <v>34997.484000000004</v>
      </c>
      <c r="AU56" s="355"/>
      <c r="AV56" s="355">
        <f t="shared" si="9"/>
        <v>6174.72</v>
      </c>
      <c r="AW56" s="355"/>
      <c r="AX56" s="355">
        <f t="shared" si="9"/>
        <v>0</v>
      </c>
      <c r="AY56" s="355"/>
      <c r="AZ56" s="355">
        <f t="shared" si="9"/>
        <v>37169.767999999996</v>
      </c>
      <c r="BA56" s="355"/>
      <c r="BB56" s="355">
        <f t="shared" si="9"/>
        <v>51218.988000000005</v>
      </c>
      <c r="BC56" s="355"/>
      <c r="BD56" s="355">
        <f t="shared" si="9"/>
        <v>15522.768</v>
      </c>
      <c r="BE56" s="355"/>
      <c r="BF56" s="355">
        <f t="shared" si="9"/>
        <v>0</v>
      </c>
      <c r="BG56" s="355"/>
      <c r="BH56" s="355">
        <f t="shared" si="9"/>
        <v>6174.72</v>
      </c>
      <c r="BI56" s="355"/>
      <c r="BJ56" s="355">
        <f t="shared" si="9"/>
        <v>15341.384</v>
      </c>
      <c r="BK56" s="355"/>
      <c r="BL56" s="355">
        <f t="shared" si="9"/>
        <v>37169.767999999996</v>
      </c>
      <c r="BM56" s="355"/>
      <c r="BN56" s="355">
        <f t="shared" si="9"/>
        <v>49437.26</v>
      </c>
      <c r="BO56" s="385"/>
    </row>
    <row r="57" spans="1:67">
      <c r="C57" s="324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  <c r="AF57" s="349"/>
      <c r="AG57" s="349"/>
      <c r="AH57" s="349"/>
      <c r="AI57" s="349"/>
      <c r="AJ57" s="349"/>
      <c r="AK57" s="349"/>
      <c r="AL57" s="349"/>
      <c r="AM57" s="349"/>
    </row>
    <row r="58" spans="1:67">
      <c r="B58" s="365" t="s">
        <v>365</v>
      </c>
      <c r="C58" s="366" t="s">
        <v>366</v>
      </c>
      <c r="F58" s="367">
        <f t="shared" ref="F58:BN58" si="10">F27+F56</f>
        <v>0</v>
      </c>
      <c r="G58" s="367">
        <f t="shared" si="10"/>
        <v>0</v>
      </c>
      <c r="H58" s="367">
        <f t="shared" si="10"/>
        <v>3855.6559999999999</v>
      </c>
      <c r="I58" s="367">
        <f t="shared" si="10"/>
        <v>943.82399999999996</v>
      </c>
      <c r="J58" s="367">
        <f t="shared" si="10"/>
        <v>5546.6739999999991</v>
      </c>
      <c r="K58" s="367">
        <f t="shared" si="10"/>
        <v>943.82399999999996</v>
      </c>
      <c r="L58" s="367">
        <f t="shared" si="10"/>
        <v>15271.394</v>
      </c>
      <c r="M58" s="367">
        <f t="shared" si="10"/>
        <v>943.82399999999996</v>
      </c>
      <c r="N58" s="367">
        <f t="shared" si="10"/>
        <v>23072.457999999999</v>
      </c>
      <c r="O58" s="367">
        <f t="shared" si="10"/>
        <v>943.82399999999996</v>
      </c>
      <c r="P58" s="367">
        <f t="shared" si="10"/>
        <v>21069.441999999999</v>
      </c>
      <c r="Q58" s="367">
        <f t="shared" si="10"/>
        <v>943.82399999999996</v>
      </c>
      <c r="R58" s="367">
        <f t="shared" si="10"/>
        <v>38877.834000000003</v>
      </c>
      <c r="S58" s="367">
        <f t="shared" si="10"/>
        <v>943.82399999999996</v>
      </c>
      <c r="T58" s="367">
        <f t="shared" si="10"/>
        <v>5546.6739999999991</v>
      </c>
      <c r="U58" s="367">
        <f t="shared" si="10"/>
        <v>943.82399999999996</v>
      </c>
      <c r="V58" s="367">
        <f t="shared" si="10"/>
        <v>29393.621999999996</v>
      </c>
      <c r="W58" s="367">
        <f t="shared" si="10"/>
        <v>943.82399999999996</v>
      </c>
      <c r="X58" s="367">
        <f t="shared" si="10"/>
        <v>15271.394</v>
      </c>
      <c r="Y58" s="367">
        <f t="shared" si="10"/>
        <v>943.82399999999996</v>
      </c>
      <c r="Z58" s="367">
        <f t="shared" si="10"/>
        <v>25202.773999999998</v>
      </c>
      <c r="AA58" s="367">
        <f t="shared" si="10"/>
        <v>943.82399999999996</v>
      </c>
      <c r="AB58" s="367">
        <f t="shared" si="10"/>
        <v>42716.441999999995</v>
      </c>
      <c r="AC58" s="367">
        <f t="shared" si="10"/>
        <v>943.82399999999996</v>
      </c>
      <c r="AD58" s="367">
        <f t="shared" si="10"/>
        <v>56178.898000000001</v>
      </c>
      <c r="AE58" s="367">
        <f t="shared" si="10"/>
        <v>943.82399999999996</v>
      </c>
      <c r="AF58" s="367">
        <f t="shared" si="10"/>
        <v>5546.6739999999991</v>
      </c>
      <c r="AG58" s="367">
        <f t="shared" si="10"/>
        <v>943.82399999999996</v>
      </c>
      <c r="AH58" s="367">
        <f t="shared" si="10"/>
        <v>5546.6739999999991</v>
      </c>
      <c r="AI58" s="367">
        <f t="shared" si="10"/>
        <v>943.82399999999996</v>
      </c>
      <c r="AJ58" s="367">
        <f t="shared" si="10"/>
        <v>33277.161999999997</v>
      </c>
      <c r="AK58" s="367">
        <f t="shared" si="10"/>
        <v>943.82399999999996</v>
      </c>
      <c r="AL58" s="367">
        <f t="shared" si="10"/>
        <v>32734.721999999998</v>
      </c>
      <c r="AM58" s="367">
        <f t="shared" si="10"/>
        <v>943.82399999999996</v>
      </c>
      <c r="AN58" s="367">
        <f t="shared" si="10"/>
        <v>42716.441999999995</v>
      </c>
      <c r="AO58" s="367">
        <f t="shared" si="10"/>
        <v>943.82399999999996</v>
      </c>
      <c r="AP58" s="367">
        <f t="shared" si="10"/>
        <v>38877.834000000003</v>
      </c>
      <c r="AQ58" s="367">
        <f t="shared" si="10"/>
        <v>943.82399999999996</v>
      </c>
      <c r="AR58" s="367">
        <f t="shared" si="10"/>
        <v>5546.6739999999991</v>
      </c>
      <c r="AS58" s="367">
        <f t="shared" si="10"/>
        <v>943.82399999999996</v>
      </c>
      <c r="AT58" s="367">
        <f t="shared" si="10"/>
        <v>42728.558000000005</v>
      </c>
      <c r="AU58" s="367">
        <f t="shared" si="10"/>
        <v>943.82399999999996</v>
      </c>
      <c r="AV58" s="367">
        <f t="shared" si="10"/>
        <v>15271.394</v>
      </c>
      <c r="AW58" s="367">
        <f t="shared" si="10"/>
        <v>943.82399999999996</v>
      </c>
      <c r="AX58" s="367">
        <f t="shared" si="10"/>
        <v>5546.6739999999991</v>
      </c>
      <c r="AY58" s="367">
        <f t="shared" si="10"/>
        <v>943.82399999999996</v>
      </c>
      <c r="AZ58" s="367">
        <f t="shared" si="10"/>
        <v>42716.441999999995</v>
      </c>
      <c r="BA58" s="367">
        <f t="shared" si="10"/>
        <v>943.82399999999996</v>
      </c>
      <c r="BB58" s="367">
        <f t="shared" si="10"/>
        <v>65841.162000000011</v>
      </c>
      <c r="BC58" s="367">
        <f t="shared" si="10"/>
        <v>943.82399999999996</v>
      </c>
      <c r="BD58" s="367">
        <f t="shared" si="10"/>
        <v>21069.441999999999</v>
      </c>
      <c r="BE58" s="367">
        <f t="shared" si="10"/>
        <v>943.82399999999996</v>
      </c>
      <c r="BF58" s="367">
        <f t="shared" si="10"/>
        <v>5546.6739999999991</v>
      </c>
      <c r="BG58" s="367">
        <f t="shared" si="10"/>
        <v>943.82399999999996</v>
      </c>
      <c r="BH58" s="367">
        <f t="shared" si="10"/>
        <v>15271.394</v>
      </c>
      <c r="BI58" s="367">
        <f t="shared" si="10"/>
        <v>943.82399999999996</v>
      </c>
      <c r="BJ58" s="367">
        <f t="shared" si="10"/>
        <v>23072.457999999999</v>
      </c>
      <c r="BK58" s="367">
        <f t="shared" si="10"/>
        <v>943.82399999999996</v>
      </c>
      <c r="BL58" s="367">
        <f t="shared" si="10"/>
        <v>42716.441999999995</v>
      </c>
      <c r="BM58" s="367">
        <f t="shared" si="10"/>
        <v>943.82399999999996</v>
      </c>
      <c r="BN58" s="367">
        <f t="shared" si="10"/>
        <v>61016.934000000001</v>
      </c>
    </row>
    <row r="59" spans="1:67">
      <c r="C59" s="368" t="s">
        <v>323</v>
      </c>
      <c r="Z59" s="369">
        <f>SUM(F58:Z58)/Z4</f>
        <v>1.9160233799999995</v>
      </c>
      <c r="AA59" s="369"/>
      <c r="AT59" s="369">
        <f>SUM(F58:AT58)/AT4</f>
        <v>2.5345532900000007</v>
      </c>
      <c r="AU59" s="370"/>
      <c r="BN59" s="369">
        <f>SUM(F58:BN58)/BN4</f>
        <v>2.7147263800000014</v>
      </c>
    </row>
    <row r="62" spans="1:67">
      <c r="A62" s="331" t="s">
        <v>367</v>
      </c>
    </row>
    <row r="63" spans="1:67">
      <c r="B63" s="323" t="s">
        <v>397</v>
      </c>
      <c r="C63" s="336" t="s">
        <v>368</v>
      </c>
      <c r="D63" s="334">
        <v>5</v>
      </c>
      <c r="E63" s="377">
        <v>14704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>
        <f>$D$63*$E$63</f>
        <v>73520</v>
      </c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>
        <f>$D$63*$E$63</f>
        <v>73520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>
        <f>$D$63*$E$63</f>
        <v>73520</v>
      </c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>
        <f>$D$63*$E$63</f>
        <v>73520</v>
      </c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>
        <f>$D$63*$E$63</f>
        <v>73520</v>
      </c>
    </row>
    <row r="64" spans="1:67">
      <c r="C64" s="336" t="s">
        <v>369</v>
      </c>
      <c r="D64" s="334">
        <v>1</v>
      </c>
      <c r="E64" s="377">
        <v>7966</v>
      </c>
      <c r="F64" s="338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>
        <f>$D$64*$E$64</f>
        <v>7966</v>
      </c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>
        <f>$D$64*$E$64</f>
        <v>7966</v>
      </c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>
        <f>$D$64*$E$64</f>
        <v>7966</v>
      </c>
    </row>
    <row r="66" spans="2:66">
      <c r="B66" s="365" t="s">
        <v>370</v>
      </c>
      <c r="C66" s="366" t="s">
        <v>371</v>
      </c>
      <c r="F66" s="367">
        <f t="shared" ref="F66:BN66" si="11">F58+F63+F64</f>
        <v>0</v>
      </c>
      <c r="G66" s="367">
        <f t="shared" si="11"/>
        <v>0</v>
      </c>
      <c r="H66" s="367">
        <f t="shared" si="11"/>
        <v>3855.6559999999999</v>
      </c>
      <c r="I66" s="367">
        <f t="shared" si="11"/>
        <v>943.82399999999996</v>
      </c>
      <c r="J66" s="367">
        <f t="shared" si="11"/>
        <v>5546.6739999999991</v>
      </c>
      <c r="K66" s="367">
        <f t="shared" si="11"/>
        <v>943.82399999999996</v>
      </c>
      <c r="L66" s="367">
        <f t="shared" si="11"/>
        <v>15271.394</v>
      </c>
      <c r="M66" s="367">
        <f t="shared" si="11"/>
        <v>943.82399999999996</v>
      </c>
      <c r="N66" s="367">
        <f t="shared" si="11"/>
        <v>23072.457999999999</v>
      </c>
      <c r="O66" s="367">
        <f t="shared" si="11"/>
        <v>943.82399999999996</v>
      </c>
      <c r="P66" s="367">
        <f t="shared" si="11"/>
        <v>21069.441999999999</v>
      </c>
      <c r="Q66" s="367">
        <f t="shared" si="11"/>
        <v>943.82399999999996</v>
      </c>
      <c r="R66" s="367">
        <f t="shared" si="11"/>
        <v>112397.834</v>
      </c>
      <c r="S66" s="367">
        <f t="shared" si="11"/>
        <v>943.82399999999996</v>
      </c>
      <c r="T66" s="367">
        <f t="shared" si="11"/>
        <v>5546.6739999999991</v>
      </c>
      <c r="U66" s="367">
        <f t="shared" si="11"/>
        <v>943.82399999999996</v>
      </c>
      <c r="V66" s="367">
        <f t="shared" si="11"/>
        <v>29393.621999999996</v>
      </c>
      <c r="W66" s="367">
        <f t="shared" si="11"/>
        <v>943.82399999999996</v>
      </c>
      <c r="X66" s="367">
        <f t="shared" si="11"/>
        <v>15271.394</v>
      </c>
      <c r="Y66" s="367">
        <f t="shared" si="11"/>
        <v>943.82399999999996</v>
      </c>
      <c r="Z66" s="367">
        <f t="shared" si="11"/>
        <v>33168.773999999998</v>
      </c>
      <c r="AA66" s="367">
        <f t="shared" si="11"/>
        <v>943.82399999999996</v>
      </c>
      <c r="AB66" s="367">
        <f t="shared" si="11"/>
        <v>42716.441999999995</v>
      </c>
      <c r="AC66" s="367">
        <f t="shared" si="11"/>
        <v>943.82399999999996</v>
      </c>
      <c r="AD66" s="367">
        <f t="shared" si="11"/>
        <v>129698.898</v>
      </c>
      <c r="AE66" s="367">
        <f t="shared" si="11"/>
        <v>943.82399999999996</v>
      </c>
      <c r="AF66" s="367">
        <f t="shared" si="11"/>
        <v>5546.6739999999991</v>
      </c>
      <c r="AG66" s="367">
        <f t="shared" si="11"/>
        <v>943.82399999999996</v>
      </c>
      <c r="AH66" s="367">
        <f t="shared" si="11"/>
        <v>5546.6739999999991</v>
      </c>
      <c r="AI66" s="367">
        <f t="shared" si="11"/>
        <v>943.82399999999996</v>
      </c>
      <c r="AJ66" s="367">
        <f t="shared" si="11"/>
        <v>33277.161999999997</v>
      </c>
      <c r="AK66" s="367">
        <f t="shared" si="11"/>
        <v>943.82399999999996</v>
      </c>
      <c r="AL66" s="367">
        <f t="shared" si="11"/>
        <v>32734.721999999998</v>
      </c>
      <c r="AM66" s="367">
        <f t="shared" si="11"/>
        <v>943.82399999999996</v>
      </c>
      <c r="AN66" s="367">
        <f t="shared" si="11"/>
        <v>42716.441999999995</v>
      </c>
      <c r="AO66" s="367">
        <f t="shared" si="11"/>
        <v>943.82399999999996</v>
      </c>
      <c r="AP66" s="367">
        <f t="shared" si="11"/>
        <v>112397.834</v>
      </c>
      <c r="AQ66" s="367">
        <f t="shared" si="11"/>
        <v>943.82399999999996</v>
      </c>
      <c r="AR66" s="367">
        <f t="shared" si="11"/>
        <v>5546.6739999999991</v>
      </c>
      <c r="AS66" s="367">
        <f t="shared" si="11"/>
        <v>943.82399999999996</v>
      </c>
      <c r="AT66" s="367">
        <f t="shared" si="11"/>
        <v>50694.558000000005</v>
      </c>
      <c r="AU66" s="367">
        <f t="shared" si="11"/>
        <v>943.82399999999996</v>
      </c>
      <c r="AV66" s="367">
        <f t="shared" si="11"/>
        <v>15271.394</v>
      </c>
      <c r="AW66" s="367">
        <f t="shared" si="11"/>
        <v>943.82399999999996</v>
      </c>
      <c r="AX66" s="367">
        <f t="shared" si="11"/>
        <v>5546.6739999999991</v>
      </c>
      <c r="AY66" s="367">
        <f t="shared" si="11"/>
        <v>943.82399999999996</v>
      </c>
      <c r="AZ66" s="367">
        <f t="shared" si="11"/>
        <v>42716.441999999995</v>
      </c>
      <c r="BA66" s="367">
        <f t="shared" si="11"/>
        <v>943.82399999999996</v>
      </c>
      <c r="BB66" s="367">
        <f t="shared" si="11"/>
        <v>139361.16200000001</v>
      </c>
      <c r="BC66" s="367">
        <f t="shared" si="11"/>
        <v>943.82399999999996</v>
      </c>
      <c r="BD66" s="367">
        <f t="shared" si="11"/>
        <v>21069.441999999999</v>
      </c>
      <c r="BE66" s="367">
        <f t="shared" si="11"/>
        <v>943.82399999999996</v>
      </c>
      <c r="BF66" s="367">
        <f t="shared" si="11"/>
        <v>5546.6739999999991</v>
      </c>
      <c r="BG66" s="367">
        <f t="shared" si="11"/>
        <v>943.82399999999996</v>
      </c>
      <c r="BH66" s="367">
        <f t="shared" si="11"/>
        <v>15271.394</v>
      </c>
      <c r="BI66" s="367">
        <f t="shared" si="11"/>
        <v>943.82399999999996</v>
      </c>
      <c r="BJ66" s="367">
        <f t="shared" si="11"/>
        <v>23072.457999999999</v>
      </c>
      <c r="BK66" s="367">
        <f t="shared" si="11"/>
        <v>943.82399999999996</v>
      </c>
      <c r="BL66" s="367">
        <f t="shared" si="11"/>
        <v>42716.441999999995</v>
      </c>
      <c r="BM66" s="367">
        <f t="shared" si="11"/>
        <v>943.82399999999996</v>
      </c>
      <c r="BN66" s="367">
        <f t="shared" si="11"/>
        <v>142502.93400000001</v>
      </c>
    </row>
    <row r="67" spans="2:66">
      <c r="C67" s="368" t="s">
        <v>323</v>
      </c>
      <c r="Z67" s="369">
        <f>SUM(F66:Z66)/Z4</f>
        <v>2.7308833799999994</v>
      </c>
      <c r="AA67" s="369"/>
      <c r="AT67" s="369">
        <f>SUM(F66:AT66)/AT4</f>
        <v>3.717013290000001</v>
      </c>
      <c r="AU67" s="370"/>
      <c r="BN67" s="369">
        <f>SUM(F66:BN66)/BN4</f>
        <v>4.0197197133333349</v>
      </c>
    </row>
  </sheetData>
  <protectedRanges>
    <protectedRange sqref="E6:E15" name="Range1_2"/>
  </protectedRanges>
  <mergeCells count="1">
    <mergeCell ref="F3:BN3"/>
  </mergeCells>
  <pageMargins left="0.70866141732283472" right="0.70866141732283472" top="0.74803149606299213" bottom="0.74803149606299213" header="0.31496062992125984" footer="0.31496062992125984"/>
  <pageSetup paperSize="8" scale="25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BO67"/>
  <sheetViews>
    <sheetView zoomScale="70" zoomScaleNormal="70" workbookViewId="0">
      <pane xSplit="5" ySplit="4" topLeftCell="Q5" activePane="bottomRight" state="frozen"/>
      <selection pane="topRight" activeCell="F1" sqref="F1"/>
      <selection pane="bottomLeft" activeCell="A5" sqref="A5"/>
      <selection pane="bottomRight" activeCell="B6" sqref="B6:C15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7" width="7.28515625" style="323" bestFit="1" customWidth="1"/>
    <col min="8" max="8" width="10.85546875" style="323" bestFit="1" customWidth="1"/>
    <col min="9" max="9" width="8.5703125" style="323" bestFit="1" customWidth="1"/>
    <col min="10" max="10" width="10.85546875" style="323" bestFit="1" customWidth="1"/>
    <col min="11" max="11" width="8.5703125" style="323" bestFit="1" customWidth="1"/>
    <col min="12" max="12" width="12.140625" style="323" bestFit="1" customWidth="1"/>
    <col min="13" max="13" width="8.5703125" style="323" bestFit="1" customWidth="1"/>
    <col min="14" max="14" width="12.140625" style="323" bestFit="1" customWidth="1"/>
    <col min="15" max="15" width="8.5703125" style="323" bestFit="1" customWidth="1"/>
    <col min="16" max="16" width="12.140625" style="323" bestFit="1" customWidth="1"/>
    <col min="17" max="17" width="8.5703125" style="323" bestFit="1" customWidth="1"/>
    <col min="18" max="18" width="14.42578125" style="323" bestFit="1" customWidth="1"/>
    <col min="19" max="19" width="8.5703125" style="323" bestFit="1" customWidth="1"/>
    <col min="20" max="20" width="10.85546875" style="323" bestFit="1" customWidth="1"/>
    <col min="21" max="21" width="8.5703125" style="323" bestFit="1" customWidth="1"/>
    <col min="22" max="22" width="12.140625" style="323" bestFit="1" customWidth="1"/>
    <col min="23" max="23" width="8.5703125" style="323" bestFit="1" customWidth="1"/>
    <col min="24" max="24" width="12.140625" style="323" bestFit="1" customWidth="1"/>
    <col min="25" max="25" width="8.5703125" style="323" bestFit="1" customWidth="1"/>
    <col min="26" max="26" width="12.140625" style="323" bestFit="1" customWidth="1"/>
    <col min="27" max="27" width="10.85546875" style="323" bestFit="1" customWidth="1"/>
    <col min="28" max="28" width="12.140625" style="323" bestFit="1" customWidth="1"/>
    <col min="29" max="29" width="10.85546875" style="323" bestFit="1" customWidth="1"/>
    <col min="30" max="30" width="14.42578125" style="323" bestFit="1" customWidth="1"/>
    <col min="31" max="35" width="10.85546875" style="323" bestFit="1" customWidth="1"/>
    <col min="36" max="36" width="12.140625" style="323" bestFit="1" customWidth="1"/>
    <col min="37" max="37" width="10.85546875" style="323" bestFit="1" customWidth="1"/>
    <col min="38" max="38" width="12.140625" style="323" bestFit="1" customWidth="1"/>
    <col min="39" max="39" width="10.85546875" style="323" bestFit="1" customWidth="1"/>
    <col min="40" max="40" width="12.140625" style="323" bestFit="1" customWidth="1"/>
    <col min="41" max="41" width="10.85546875" style="323" bestFit="1" customWidth="1"/>
    <col min="42" max="42" width="14.42578125" style="323" bestFit="1" customWidth="1"/>
    <col min="43" max="45" width="10.85546875" style="323" bestFit="1" customWidth="1"/>
    <col min="46" max="46" width="12.140625" style="323" bestFit="1" customWidth="1"/>
    <col min="47" max="47" width="10.85546875" style="323" bestFit="1" customWidth="1"/>
    <col min="48" max="48" width="12.140625" style="323" bestFit="1" customWidth="1"/>
    <col min="49" max="51" width="10.85546875" style="323" bestFit="1" customWidth="1"/>
    <col min="52" max="52" width="12.140625" style="323" bestFit="1" customWidth="1"/>
    <col min="53" max="53" width="10.85546875" style="323" bestFit="1" customWidth="1"/>
    <col min="54" max="54" width="14.42578125" style="323" bestFit="1" customWidth="1"/>
    <col min="55" max="55" width="10.85546875" style="323" bestFit="1" customWidth="1"/>
    <col min="56" max="56" width="12.140625" style="323" bestFit="1" customWidth="1"/>
    <col min="57" max="59" width="10.85546875" style="323" bestFit="1" customWidth="1"/>
    <col min="60" max="60" width="12.140625" style="323" bestFit="1" customWidth="1"/>
    <col min="61" max="61" width="10.85546875" style="323" bestFit="1" customWidth="1"/>
    <col min="62" max="62" width="12.140625" style="323" bestFit="1" customWidth="1"/>
    <col min="63" max="63" width="10.85546875" style="323" bestFit="1" customWidth="1"/>
    <col min="64" max="64" width="12.140625" style="323" bestFit="1" customWidth="1"/>
    <col min="65" max="65" width="10.85546875" style="323" bestFit="1" customWidth="1"/>
    <col min="66" max="66" width="14.42578125" style="323" bestFit="1" customWidth="1"/>
    <col min="67" max="233" width="6.85546875" style="323"/>
    <col min="234" max="234" width="6.85546875" style="323" customWidth="1"/>
    <col min="235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3" width="7.28515625" style="323" bestFit="1" customWidth="1"/>
    <col min="264" max="264" width="10.85546875" style="323" bestFit="1" customWidth="1"/>
    <col min="265" max="265" width="8.5703125" style="323" bestFit="1" customWidth="1"/>
    <col min="266" max="266" width="10.85546875" style="323" bestFit="1" customWidth="1"/>
    <col min="267" max="267" width="8.5703125" style="323" bestFit="1" customWidth="1"/>
    <col min="268" max="268" width="12.140625" style="323" bestFit="1" customWidth="1"/>
    <col min="269" max="269" width="8.5703125" style="323" bestFit="1" customWidth="1"/>
    <col min="270" max="270" width="12.140625" style="323" bestFit="1" customWidth="1"/>
    <col min="271" max="271" width="8.5703125" style="323" bestFit="1" customWidth="1"/>
    <col min="272" max="272" width="12.140625" style="323" bestFit="1" customWidth="1"/>
    <col min="273" max="273" width="8.5703125" style="323" bestFit="1" customWidth="1"/>
    <col min="274" max="274" width="14.42578125" style="323" bestFit="1" customWidth="1"/>
    <col min="275" max="275" width="8.5703125" style="323" bestFit="1" customWidth="1"/>
    <col min="276" max="276" width="10.85546875" style="323" bestFit="1" customWidth="1"/>
    <col min="277" max="277" width="8.5703125" style="323" bestFit="1" customWidth="1"/>
    <col min="278" max="278" width="12.140625" style="323" bestFit="1" customWidth="1"/>
    <col min="279" max="279" width="8.5703125" style="323" bestFit="1" customWidth="1"/>
    <col min="280" max="280" width="12.140625" style="323" bestFit="1" customWidth="1"/>
    <col min="281" max="281" width="8.5703125" style="323" bestFit="1" customWidth="1"/>
    <col min="282" max="282" width="12.140625" style="323" bestFit="1" customWidth="1"/>
    <col min="283" max="283" width="10.85546875" style="323" bestFit="1" customWidth="1"/>
    <col min="284" max="284" width="12.140625" style="323" bestFit="1" customWidth="1"/>
    <col min="285" max="285" width="10.85546875" style="323" bestFit="1" customWidth="1"/>
    <col min="286" max="286" width="14.42578125" style="323" bestFit="1" customWidth="1"/>
    <col min="287" max="291" width="10.85546875" style="323" bestFit="1" customWidth="1"/>
    <col min="292" max="292" width="12.140625" style="323" bestFit="1" customWidth="1"/>
    <col min="293" max="293" width="10.85546875" style="323" bestFit="1" customWidth="1"/>
    <col min="294" max="294" width="12.140625" style="323" bestFit="1" customWidth="1"/>
    <col min="295" max="295" width="10.85546875" style="323" bestFit="1" customWidth="1"/>
    <col min="296" max="296" width="12.140625" style="323" bestFit="1" customWidth="1"/>
    <col min="297" max="297" width="10.85546875" style="323" bestFit="1" customWidth="1"/>
    <col min="298" max="298" width="14.42578125" style="323" bestFit="1" customWidth="1"/>
    <col min="299" max="301" width="10.85546875" style="323" bestFit="1" customWidth="1"/>
    <col min="302" max="302" width="12.140625" style="323" bestFit="1" customWidth="1"/>
    <col min="303" max="303" width="10.85546875" style="323" bestFit="1" customWidth="1"/>
    <col min="304" max="304" width="12.140625" style="323" bestFit="1" customWidth="1"/>
    <col min="305" max="307" width="10.85546875" style="323" bestFit="1" customWidth="1"/>
    <col min="308" max="308" width="12.140625" style="323" bestFit="1" customWidth="1"/>
    <col min="309" max="309" width="10.85546875" style="323" bestFit="1" customWidth="1"/>
    <col min="310" max="310" width="14.42578125" style="323" bestFit="1" customWidth="1"/>
    <col min="311" max="311" width="10.85546875" style="323" bestFit="1" customWidth="1"/>
    <col min="312" max="312" width="12.140625" style="323" bestFit="1" customWidth="1"/>
    <col min="313" max="315" width="10.85546875" style="323" bestFit="1" customWidth="1"/>
    <col min="316" max="316" width="12.140625" style="323" bestFit="1" customWidth="1"/>
    <col min="317" max="317" width="10.85546875" style="323" bestFit="1" customWidth="1"/>
    <col min="318" max="318" width="12.140625" style="323" bestFit="1" customWidth="1"/>
    <col min="319" max="319" width="10.85546875" style="323" bestFit="1" customWidth="1"/>
    <col min="320" max="320" width="12.140625" style="323" bestFit="1" customWidth="1"/>
    <col min="321" max="321" width="10.85546875" style="323" bestFit="1" customWidth="1"/>
    <col min="322" max="322" width="14.42578125" style="323" bestFit="1" customWidth="1"/>
    <col min="323" max="489" width="6.85546875" style="323"/>
    <col min="490" max="490" width="6.85546875" style="323" customWidth="1"/>
    <col min="491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9" width="7.28515625" style="323" bestFit="1" customWidth="1"/>
    <col min="520" max="520" width="10.85546875" style="323" bestFit="1" customWidth="1"/>
    <col min="521" max="521" width="8.5703125" style="323" bestFit="1" customWidth="1"/>
    <col min="522" max="522" width="10.85546875" style="323" bestFit="1" customWidth="1"/>
    <col min="523" max="523" width="8.5703125" style="323" bestFit="1" customWidth="1"/>
    <col min="524" max="524" width="12.140625" style="323" bestFit="1" customWidth="1"/>
    <col min="525" max="525" width="8.5703125" style="323" bestFit="1" customWidth="1"/>
    <col min="526" max="526" width="12.140625" style="323" bestFit="1" customWidth="1"/>
    <col min="527" max="527" width="8.5703125" style="323" bestFit="1" customWidth="1"/>
    <col min="528" max="528" width="12.140625" style="323" bestFit="1" customWidth="1"/>
    <col min="529" max="529" width="8.5703125" style="323" bestFit="1" customWidth="1"/>
    <col min="530" max="530" width="14.42578125" style="323" bestFit="1" customWidth="1"/>
    <col min="531" max="531" width="8.5703125" style="323" bestFit="1" customWidth="1"/>
    <col min="532" max="532" width="10.85546875" style="323" bestFit="1" customWidth="1"/>
    <col min="533" max="533" width="8.5703125" style="323" bestFit="1" customWidth="1"/>
    <col min="534" max="534" width="12.140625" style="323" bestFit="1" customWidth="1"/>
    <col min="535" max="535" width="8.5703125" style="323" bestFit="1" customWidth="1"/>
    <col min="536" max="536" width="12.140625" style="323" bestFit="1" customWidth="1"/>
    <col min="537" max="537" width="8.5703125" style="323" bestFit="1" customWidth="1"/>
    <col min="538" max="538" width="12.140625" style="323" bestFit="1" customWidth="1"/>
    <col min="539" max="539" width="10.85546875" style="323" bestFit="1" customWidth="1"/>
    <col min="540" max="540" width="12.140625" style="323" bestFit="1" customWidth="1"/>
    <col min="541" max="541" width="10.85546875" style="323" bestFit="1" customWidth="1"/>
    <col min="542" max="542" width="14.42578125" style="323" bestFit="1" customWidth="1"/>
    <col min="543" max="547" width="10.85546875" style="323" bestFit="1" customWidth="1"/>
    <col min="548" max="548" width="12.140625" style="323" bestFit="1" customWidth="1"/>
    <col min="549" max="549" width="10.85546875" style="323" bestFit="1" customWidth="1"/>
    <col min="550" max="550" width="12.140625" style="323" bestFit="1" customWidth="1"/>
    <col min="551" max="551" width="10.85546875" style="323" bestFit="1" customWidth="1"/>
    <col min="552" max="552" width="12.140625" style="323" bestFit="1" customWidth="1"/>
    <col min="553" max="553" width="10.85546875" style="323" bestFit="1" customWidth="1"/>
    <col min="554" max="554" width="14.42578125" style="323" bestFit="1" customWidth="1"/>
    <col min="555" max="557" width="10.85546875" style="323" bestFit="1" customWidth="1"/>
    <col min="558" max="558" width="12.140625" style="323" bestFit="1" customWidth="1"/>
    <col min="559" max="559" width="10.85546875" style="323" bestFit="1" customWidth="1"/>
    <col min="560" max="560" width="12.140625" style="323" bestFit="1" customWidth="1"/>
    <col min="561" max="563" width="10.85546875" style="323" bestFit="1" customWidth="1"/>
    <col min="564" max="564" width="12.140625" style="323" bestFit="1" customWidth="1"/>
    <col min="565" max="565" width="10.85546875" style="323" bestFit="1" customWidth="1"/>
    <col min="566" max="566" width="14.42578125" style="323" bestFit="1" customWidth="1"/>
    <col min="567" max="567" width="10.85546875" style="323" bestFit="1" customWidth="1"/>
    <col min="568" max="568" width="12.140625" style="323" bestFit="1" customWidth="1"/>
    <col min="569" max="571" width="10.85546875" style="323" bestFit="1" customWidth="1"/>
    <col min="572" max="572" width="12.140625" style="323" bestFit="1" customWidth="1"/>
    <col min="573" max="573" width="10.85546875" style="323" bestFit="1" customWidth="1"/>
    <col min="574" max="574" width="12.140625" style="323" bestFit="1" customWidth="1"/>
    <col min="575" max="575" width="10.85546875" style="323" bestFit="1" customWidth="1"/>
    <col min="576" max="576" width="12.140625" style="323" bestFit="1" customWidth="1"/>
    <col min="577" max="577" width="10.85546875" style="323" bestFit="1" customWidth="1"/>
    <col min="578" max="578" width="14.42578125" style="323" bestFit="1" customWidth="1"/>
    <col min="579" max="745" width="6.85546875" style="323"/>
    <col min="746" max="746" width="6.85546875" style="323" customWidth="1"/>
    <col min="747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5" width="7.28515625" style="323" bestFit="1" customWidth="1"/>
    <col min="776" max="776" width="10.85546875" style="323" bestFit="1" customWidth="1"/>
    <col min="777" max="777" width="8.5703125" style="323" bestFit="1" customWidth="1"/>
    <col min="778" max="778" width="10.85546875" style="323" bestFit="1" customWidth="1"/>
    <col min="779" max="779" width="8.5703125" style="323" bestFit="1" customWidth="1"/>
    <col min="780" max="780" width="12.140625" style="323" bestFit="1" customWidth="1"/>
    <col min="781" max="781" width="8.5703125" style="323" bestFit="1" customWidth="1"/>
    <col min="782" max="782" width="12.140625" style="323" bestFit="1" customWidth="1"/>
    <col min="783" max="783" width="8.5703125" style="323" bestFit="1" customWidth="1"/>
    <col min="784" max="784" width="12.140625" style="323" bestFit="1" customWidth="1"/>
    <col min="785" max="785" width="8.5703125" style="323" bestFit="1" customWidth="1"/>
    <col min="786" max="786" width="14.42578125" style="323" bestFit="1" customWidth="1"/>
    <col min="787" max="787" width="8.5703125" style="323" bestFit="1" customWidth="1"/>
    <col min="788" max="788" width="10.85546875" style="323" bestFit="1" customWidth="1"/>
    <col min="789" max="789" width="8.5703125" style="323" bestFit="1" customWidth="1"/>
    <col min="790" max="790" width="12.140625" style="323" bestFit="1" customWidth="1"/>
    <col min="791" max="791" width="8.5703125" style="323" bestFit="1" customWidth="1"/>
    <col min="792" max="792" width="12.140625" style="323" bestFit="1" customWidth="1"/>
    <col min="793" max="793" width="8.5703125" style="323" bestFit="1" customWidth="1"/>
    <col min="794" max="794" width="12.140625" style="323" bestFit="1" customWidth="1"/>
    <col min="795" max="795" width="10.85546875" style="323" bestFit="1" customWidth="1"/>
    <col min="796" max="796" width="12.140625" style="323" bestFit="1" customWidth="1"/>
    <col min="797" max="797" width="10.85546875" style="323" bestFit="1" customWidth="1"/>
    <col min="798" max="798" width="14.42578125" style="323" bestFit="1" customWidth="1"/>
    <col min="799" max="803" width="10.85546875" style="323" bestFit="1" customWidth="1"/>
    <col min="804" max="804" width="12.140625" style="323" bestFit="1" customWidth="1"/>
    <col min="805" max="805" width="10.85546875" style="323" bestFit="1" customWidth="1"/>
    <col min="806" max="806" width="12.140625" style="323" bestFit="1" customWidth="1"/>
    <col min="807" max="807" width="10.85546875" style="323" bestFit="1" customWidth="1"/>
    <col min="808" max="808" width="12.140625" style="323" bestFit="1" customWidth="1"/>
    <col min="809" max="809" width="10.85546875" style="323" bestFit="1" customWidth="1"/>
    <col min="810" max="810" width="14.42578125" style="323" bestFit="1" customWidth="1"/>
    <col min="811" max="813" width="10.85546875" style="323" bestFit="1" customWidth="1"/>
    <col min="814" max="814" width="12.140625" style="323" bestFit="1" customWidth="1"/>
    <col min="815" max="815" width="10.85546875" style="323" bestFit="1" customWidth="1"/>
    <col min="816" max="816" width="12.140625" style="323" bestFit="1" customWidth="1"/>
    <col min="817" max="819" width="10.85546875" style="323" bestFit="1" customWidth="1"/>
    <col min="820" max="820" width="12.140625" style="323" bestFit="1" customWidth="1"/>
    <col min="821" max="821" width="10.85546875" style="323" bestFit="1" customWidth="1"/>
    <col min="822" max="822" width="14.42578125" style="323" bestFit="1" customWidth="1"/>
    <col min="823" max="823" width="10.85546875" style="323" bestFit="1" customWidth="1"/>
    <col min="824" max="824" width="12.140625" style="323" bestFit="1" customWidth="1"/>
    <col min="825" max="827" width="10.85546875" style="323" bestFit="1" customWidth="1"/>
    <col min="828" max="828" width="12.140625" style="323" bestFit="1" customWidth="1"/>
    <col min="829" max="829" width="10.85546875" style="323" bestFit="1" customWidth="1"/>
    <col min="830" max="830" width="12.140625" style="323" bestFit="1" customWidth="1"/>
    <col min="831" max="831" width="10.85546875" style="323" bestFit="1" customWidth="1"/>
    <col min="832" max="832" width="12.140625" style="323" bestFit="1" customWidth="1"/>
    <col min="833" max="833" width="10.85546875" style="323" bestFit="1" customWidth="1"/>
    <col min="834" max="834" width="14.42578125" style="323" bestFit="1" customWidth="1"/>
    <col min="835" max="1001" width="6.85546875" style="323"/>
    <col min="1002" max="1002" width="6.85546875" style="323" customWidth="1"/>
    <col min="1003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1" width="7.28515625" style="323" bestFit="1" customWidth="1"/>
    <col min="1032" max="1032" width="10.85546875" style="323" bestFit="1" customWidth="1"/>
    <col min="1033" max="1033" width="8.5703125" style="323" bestFit="1" customWidth="1"/>
    <col min="1034" max="1034" width="10.85546875" style="323" bestFit="1" customWidth="1"/>
    <col min="1035" max="1035" width="8.5703125" style="323" bestFit="1" customWidth="1"/>
    <col min="1036" max="1036" width="12.140625" style="323" bestFit="1" customWidth="1"/>
    <col min="1037" max="1037" width="8.5703125" style="323" bestFit="1" customWidth="1"/>
    <col min="1038" max="1038" width="12.140625" style="323" bestFit="1" customWidth="1"/>
    <col min="1039" max="1039" width="8.5703125" style="323" bestFit="1" customWidth="1"/>
    <col min="1040" max="1040" width="12.140625" style="323" bestFit="1" customWidth="1"/>
    <col min="1041" max="1041" width="8.5703125" style="323" bestFit="1" customWidth="1"/>
    <col min="1042" max="1042" width="14.42578125" style="323" bestFit="1" customWidth="1"/>
    <col min="1043" max="1043" width="8.5703125" style="323" bestFit="1" customWidth="1"/>
    <col min="1044" max="1044" width="10.85546875" style="323" bestFit="1" customWidth="1"/>
    <col min="1045" max="1045" width="8.5703125" style="323" bestFit="1" customWidth="1"/>
    <col min="1046" max="1046" width="12.140625" style="323" bestFit="1" customWidth="1"/>
    <col min="1047" max="1047" width="8.5703125" style="323" bestFit="1" customWidth="1"/>
    <col min="1048" max="1048" width="12.140625" style="323" bestFit="1" customWidth="1"/>
    <col min="1049" max="1049" width="8.5703125" style="323" bestFit="1" customWidth="1"/>
    <col min="1050" max="1050" width="12.140625" style="323" bestFit="1" customWidth="1"/>
    <col min="1051" max="1051" width="10.85546875" style="323" bestFit="1" customWidth="1"/>
    <col min="1052" max="1052" width="12.140625" style="323" bestFit="1" customWidth="1"/>
    <col min="1053" max="1053" width="10.85546875" style="323" bestFit="1" customWidth="1"/>
    <col min="1054" max="1054" width="14.42578125" style="323" bestFit="1" customWidth="1"/>
    <col min="1055" max="1059" width="10.85546875" style="323" bestFit="1" customWidth="1"/>
    <col min="1060" max="1060" width="12.140625" style="323" bestFit="1" customWidth="1"/>
    <col min="1061" max="1061" width="10.85546875" style="323" bestFit="1" customWidth="1"/>
    <col min="1062" max="1062" width="12.140625" style="323" bestFit="1" customWidth="1"/>
    <col min="1063" max="1063" width="10.85546875" style="323" bestFit="1" customWidth="1"/>
    <col min="1064" max="1064" width="12.140625" style="323" bestFit="1" customWidth="1"/>
    <col min="1065" max="1065" width="10.85546875" style="323" bestFit="1" customWidth="1"/>
    <col min="1066" max="1066" width="14.42578125" style="323" bestFit="1" customWidth="1"/>
    <col min="1067" max="1069" width="10.85546875" style="323" bestFit="1" customWidth="1"/>
    <col min="1070" max="1070" width="12.140625" style="323" bestFit="1" customWidth="1"/>
    <col min="1071" max="1071" width="10.85546875" style="323" bestFit="1" customWidth="1"/>
    <col min="1072" max="1072" width="12.140625" style="323" bestFit="1" customWidth="1"/>
    <col min="1073" max="1075" width="10.85546875" style="323" bestFit="1" customWidth="1"/>
    <col min="1076" max="1076" width="12.140625" style="323" bestFit="1" customWidth="1"/>
    <col min="1077" max="1077" width="10.85546875" style="323" bestFit="1" customWidth="1"/>
    <col min="1078" max="1078" width="14.42578125" style="323" bestFit="1" customWidth="1"/>
    <col min="1079" max="1079" width="10.85546875" style="323" bestFit="1" customWidth="1"/>
    <col min="1080" max="1080" width="12.140625" style="323" bestFit="1" customWidth="1"/>
    <col min="1081" max="1083" width="10.85546875" style="323" bestFit="1" customWidth="1"/>
    <col min="1084" max="1084" width="12.140625" style="323" bestFit="1" customWidth="1"/>
    <col min="1085" max="1085" width="10.85546875" style="323" bestFit="1" customWidth="1"/>
    <col min="1086" max="1086" width="12.140625" style="323" bestFit="1" customWidth="1"/>
    <col min="1087" max="1087" width="10.85546875" style="323" bestFit="1" customWidth="1"/>
    <col min="1088" max="1088" width="12.140625" style="323" bestFit="1" customWidth="1"/>
    <col min="1089" max="1089" width="10.85546875" style="323" bestFit="1" customWidth="1"/>
    <col min="1090" max="1090" width="14.42578125" style="323" bestFit="1" customWidth="1"/>
    <col min="1091" max="1257" width="6.85546875" style="323"/>
    <col min="1258" max="1258" width="6.85546875" style="323" customWidth="1"/>
    <col min="1259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7" width="7.28515625" style="323" bestFit="1" customWidth="1"/>
    <col min="1288" max="1288" width="10.85546875" style="323" bestFit="1" customWidth="1"/>
    <col min="1289" max="1289" width="8.5703125" style="323" bestFit="1" customWidth="1"/>
    <col min="1290" max="1290" width="10.85546875" style="323" bestFit="1" customWidth="1"/>
    <col min="1291" max="1291" width="8.5703125" style="323" bestFit="1" customWidth="1"/>
    <col min="1292" max="1292" width="12.140625" style="323" bestFit="1" customWidth="1"/>
    <col min="1293" max="1293" width="8.5703125" style="323" bestFit="1" customWidth="1"/>
    <col min="1294" max="1294" width="12.140625" style="323" bestFit="1" customWidth="1"/>
    <col min="1295" max="1295" width="8.5703125" style="323" bestFit="1" customWidth="1"/>
    <col min="1296" max="1296" width="12.140625" style="323" bestFit="1" customWidth="1"/>
    <col min="1297" max="1297" width="8.5703125" style="323" bestFit="1" customWidth="1"/>
    <col min="1298" max="1298" width="14.42578125" style="323" bestFit="1" customWidth="1"/>
    <col min="1299" max="1299" width="8.5703125" style="323" bestFit="1" customWidth="1"/>
    <col min="1300" max="1300" width="10.85546875" style="323" bestFit="1" customWidth="1"/>
    <col min="1301" max="1301" width="8.5703125" style="323" bestFit="1" customWidth="1"/>
    <col min="1302" max="1302" width="12.140625" style="323" bestFit="1" customWidth="1"/>
    <col min="1303" max="1303" width="8.5703125" style="323" bestFit="1" customWidth="1"/>
    <col min="1304" max="1304" width="12.140625" style="323" bestFit="1" customWidth="1"/>
    <col min="1305" max="1305" width="8.5703125" style="323" bestFit="1" customWidth="1"/>
    <col min="1306" max="1306" width="12.140625" style="323" bestFit="1" customWidth="1"/>
    <col min="1307" max="1307" width="10.85546875" style="323" bestFit="1" customWidth="1"/>
    <col min="1308" max="1308" width="12.140625" style="323" bestFit="1" customWidth="1"/>
    <col min="1309" max="1309" width="10.85546875" style="323" bestFit="1" customWidth="1"/>
    <col min="1310" max="1310" width="14.42578125" style="323" bestFit="1" customWidth="1"/>
    <col min="1311" max="1315" width="10.85546875" style="323" bestFit="1" customWidth="1"/>
    <col min="1316" max="1316" width="12.140625" style="323" bestFit="1" customWidth="1"/>
    <col min="1317" max="1317" width="10.85546875" style="323" bestFit="1" customWidth="1"/>
    <col min="1318" max="1318" width="12.140625" style="323" bestFit="1" customWidth="1"/>
    <col min="1319" max="1319" width="10.85546875" style="323" bestFit="1" customWidth="1"/>
    <col min="1320" max="1320" width="12.140625" style="323" bestFit="1" customWidth="1"/>
    <col min="1321" max="1321" width="10.85546875" style="323" bestFit="1" customWidth="1"/>
    <col min="1322" max="1322" width="14.42578125" style="323" bestFit="1" customWidth="1"/>
    <col min="1323" max="1325" width="10.85546875" style="323" bestFit="1" customWidth="1"/>
    <col min="1326" max="1326" width="12.140625" style="323" bestFit="1" customWidth="1"/>
    <col min="1327" max="1327" width="10.85546875" style="323" bestFit="1" customWidth="1"/>
    <col min="1328" max="1328" width="12.140625" style="323" bestFit="1" customWidth="1"/>
    <col min="1329" max="1331" width="10.85546875" style="323" bestFit="1" customWidth="1"/>
    <col min="1332" max="1332" width="12.140625" style="323" bestFit="1" customWidth="1"/>
    <col min="1333" max="1333" width="10.85546875" style="323" bestFit="1" customWidth="1"/>
    <col min="1334" max="1334" width="14.42578125" style="323" bestFit="1" customWidth="1"/>
    <col min="1335" max="1335" width="10.85546875" style="323" bestFit="1" customWidth="1"/>
    <col min="1336" max="1336" width="12.140625" style="323" bestFit="1" customWidth="1"/>
    <col min="1337" max="1339" width="10.85546875" style="323" bestFit="1" customWidth="1"/>
    <col min="1340" max="1340" width="12.140625" style="323" bestFit="1" customWidth="1"/>
    <col min="1341" max="1341" width="10.85546875" style="323" bestFit="1" customWidth="1"/>
    <col min="1342" max="1342" width="12.140625" style="323" bestFit="1" customWidth="1"/>
    <col min="1343" max="1343" width="10.85546875" style="323" bestFit="1" customWidth="1"/>
    <col min="1344" max="1344" width="12.140625" style="323" bestFit="1" customWidth="1"/>
    <col min="1345" max="1345" width="10.85546875" style="323" bestFit="1" customWidth="1"/>
    <col min="1346" max="1346" width="14.42578125" style="323" bestFit="1" customWidth="1"/>
    <col min="1347" max="1513" width="6.85546875" style="323"/>
    <col min="1514" max="1514" width="6.85546875" style="323" customWidth="1"/>
    <col min="1515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3" width="7.28515625" style="323" bestFit="1" customWidth="1"/>
    <col min="1544" max="1544" width="10.85546875" style="323" bestFit="1" customWidth="1"/>
    <col min="1545" max="1545" width="8.5703125" style="323" bestFit="1" customWidth="1"/>
    <col min="1546" max="1546" width="10.85546875" style="323" bestFit="1" customWidth="1"/>
    <col min="1547" max="1547" width="8.5703125" style="323" bestFit="1" customWidth="1"/>
    <col min="1548" max="1548" width="12.140625" style="323" bestFit="1" customWidth="1"/>
    <col min="1549" max="1549" width="8.5703125" style="323" bestFit="1" customWidth="1"/>
    <col min="1550" max="1550" width="12.140625" style="323" bestFit="1" customWidth="1"/>
    <col min="1551" max="1551" width="8.5703125" style="323" bestFit="1" customWidth="1"/>
    <col min="1552" max="1552" width="12.140625" style="323" bestFit="1" customWidth="1"/>
    <col min="1553" max="1553" width="8.5703125" style="323" bestFit="1" customWidth="1"/>
    <col min="1554" max="1554" width="14.42578125" style="323" bestFit="1" customWidth="1"/>
    <col min="1555" max="1555" width="8.5703125" style="323" bestFit="1" customWidth="1"/>
    <col min="1556" max="1556" width="10.85546875" style="323" bestFit="1" customWidth="1"/>
    <col min="1557" max="1557" width="8.5703125" style="323" bestFit="1" customWidth="1"/>
    <col min="1558" max="1558" width="12.140625" style="323" bestFit="1" customWidth="1"/>
    <col min="1559" max="1559" width="8.5703125" style="323" bestFit="1" customWidth="1"/>
    <col min="1560" max="1560" width="12.140625" style="323" bestFit="1" customWidth="1"/>
    <col min="1561" max="1561" width="8.5703125" style="323" bestFit="1" customWidth="1"/>
    <col min="1562" max="1562" width="12.140625" style="323" bestFit="1" customWidth="1"/>
    <col min="1563" max="1563" width="10.85546875" style="323" bestFit="1" customWidth="1"/>
    <col min="1564" max="1564" width="12.140625" style="323" bestFit="1" customWidth="1"/>
    <col min="1565" max="1565" width="10.85546875" style="323" bestFit="1" customWidth="1"/>
    <col min="1566" max="1566" width="14.42578125" style="323" bestFit="1" customWidth="1"/>
    <col min="1567" max="1571" width="10.85546875" style="323" bestFit="1" customWidth="1"/>
    <col min="1572" max="1572" width="12.140625" style="323" bestFit="1" customWidth="1"/>
    <col min="1573" max="1573" width="10.85546875" style="323" bestFit="1" customWidth="1"/>
    <col min="1574" max="1574" width="12.140625" style="323" bestFit="1" customWidth="1"/>
    <col min="1575" max="1575" width="10.85546875" style="323" bestFit="1" customWidth="1"/>
    <col min="1576" max="1576" width="12.140625" style="323" bestFit="1" customWidth="1"/>
    <col min="1577" max="1577" width="10.85546875" style="323" bestFit="1" customWidth="1"/>
    <col min="1578" max="1578" width="14.42578125" style="323" bestFit="1" customWidth="1"/>
    <col min="1579" max="1581" width="10.85546875" style="323" bestFit="1" customWidth="1"/>
    <col min="1582" max="1582" width="12.140625" style="323" bestFit="1" customWidth="1"/>
    <col min="1583" max="1583" width="10.85546875" style="323" bestFit="1" customWidth="1"/>
    <col min="1584" max="1584" width="12.140625" style="323" bestFit="1" customWidth="1"/>
    <col min="1585" max="1587" width="10.85546875" style="323" bestFit="1" customWidth="1"/>
    <col min="1588" max="1588" width="12.140625" style="323" bestFit="1" customWidth="1"/>
    <col min="1589" max="1589" width="10.85546875" style="323" bestFit="1" customWidth="1"/>
    <col min="1590" max="1590" width="14.42578125" style="323" bestFit="1" customWidth="1"/>
    <col min="1591" max="1591" width="10.85546875" style="323" bestFit="1" customWidth="1"/>
    <col min="1592" max="1592" width="12.140625" style="323" bestFit="1" customWidth="1"/>
    <col min="1593" max="1595" width="10.85546875" style="323" bestFit="1" customWidth="1"/>
    <col min="1596" max="1596" width="12.140625" style="323" bestFit="1" customWidth="1"/>
    <col min="1597" max="1597" width="10.85546875" style="323" bestFit="1" customWidth="1"/>
    <col min="1598" max="1598" width="12.140625" style="323" bestFit="1" customWidth="1"/>
    <col min="1599" max="1599" width="10.85546875" style="323" bestFit="1" customWidth="1"/>
    <col min="1600" max="1600" width="12.140625" style="323" bestFit="1" customWidth="1"/>
    <col min="1601" max="1601" width="10.85546875" style="323" bestFit="1" customWidth="1"/>
    <col min="1602" max="1602" width="14.42578125" style="323" bestFit="1" customWidth="1"/>
    <col min="1603" max="1769" width="6.85546875" style="323"/>
    <col min="1770" max="1770" width="6.85546875" style="323" customWidth="1"/>
    <col min="1771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9" width="7.28515625" style="323" bestFit="1" customWidth="1"/>
    <col min="1800" max="1800" width="10.85546875" style="323" bestFit="1" customWidth="1"/>
    <col min="1801" max="1801" width="8.5703125" style="323" bestFit="1" customWidth="1"/>
    <col min="1802" max="1802" width="10.85546875" style="323" bestFit="1" customWidth="1"/>
    <col min="1803" max="1803" width="8.5703125" style="323" bestFit="1" customWidth="1"/>
    <col min="1804" max="1804" width="12.140625" style="323" bestFit="1" customWidth="1"/>
    <col min="1805" max="1805" width="8.5703125" style="323" bestFit="1" customWidth="1"/>
    <col min="1806" max="1806" width="12.140625" style="323" bestFit="1" customWidth="1"/>
    <col min="1807" max="1807" width="8.5703125" style="323" bestFit="1" customWidth="1"/>
    <col min="1808" max="1808" width="12.140625" style="323" bestFit="1" customWidth="1"/>
    <col min="1809" max="1809" width="8.5703125" style="323" bestFit="1" customWidth="1"/>
    <col min="1810" max="1810" width="14.42578125" style="323" bestFit="1" customWidth="1"/>
    <col min="1811" max="1811" width="8.5703125" style="323" bestFit="1" customWidth="1"/>
    <col min="1812" max="1812" width="10.85546875" style="323" bestFit="1" customWidth="1"/>
    <col min="1813" max="1813" width="8.5703125" style="323" bestFit="1" customWidth="1"/>
    <col min="1814" max="1814" width="12.140625" style="323" bestFit="1" customWidth="1"/>
    <col min="1815" max="1815" width="8.5703125" style="323" bestFit="1" customWidth="1"/>
    <col min="1816" max="1816" width="12.140625" style="323" bestFit="1" customWidth="1"/>
    <col min="1817" max="1817" width="8.5703125" style="323" bestFit="1" customWidth="1"/>
    <col min="1818" max="1818" width="12.140625" style="323" bestFit="1" customWidth="1"/>
    <col min="1819" max="1819" width="10.85546875" style="323" bestFit="1" customWidth="1"/>
    <col min="1820" max="1820" width="12.140625" style="323" bestFit="1" customWidth="1"/>
    <col min="1821" max="1821" width="10.85546875" style="323" bestFit="1" customWidth="1"/>
    <col min="1822" max="1822" width="14.42578125" style="323" bestFit="1" customWidth="1"/>
    <col min="1823" max="1827" width="10.85546875" style="323" bestFit="1" customWidth="1"/>
    <col min="1828" max="1828" width="12.140625" style="323" bestFit="1" customWidth="1"/>
    <col min="1829" max="1829" width="10.85546875" style="323" bestFit="1" customWidth="1"/>
    <col min="1830" max="1830" width="12.140625" style="323" bestFit="1" customWidth="1"/>
    <col min="1831" max="1831" width="10.85546875" style="323" bestFit="1" customWidth="1"/>
    <col min="1832" max="1832" width="12.140625" style="323" bestFit="1" customWidth="1"/>
    <col min="1833" max="1833" width="10.85546875" style="323" bestFit="1" customWidth="1"/>
    <col min="1834" max="1834" width="14.42578125" style="323" bestFit="1" customWidth="1"/>
    <col min="1835" max="1837" width="10.85546875" style="323" bestFit="1" customWidth="1"/>
    <col min="1838" max="1838" width="12.140625" style="323" bestFit="1" customWidth="1"/>
    <col min="1839" max="1839" width="10.85546875" style="323" bestFit="1" customWidth="1"/>
    <col min="1840" max="1840" width="12.140625" style="323" bestFit="1" customWidth="1"/>
    <col min="1841" max="1843" width="10.85546875" style="323" bestFit="1" customWidth="1"/>
    <col min="1844" max="1844" width="12.140625" style="323" bestFit="1" customWidth="1"/>
    <col min="1845" max="1845" width="10.85546875" style="323" bestFit="1" customWidth="1"/>
    <col min="1846" max="1846" width="14.42578125" style="323" bestFit="1" customWidth="1"/>
    <col min="1847" max="1847" width="10.85546875" style="323" bestFit="1" customWidth="1"/>
    <col min="1848" max="1848" width="12.140625" style="323" bestFit="1" customWidth="1"/>
    <col min="1849" max="1851" width="10.85546875" style="323" bestFit="1" customWidth="1"/>
    <col min="1852" max="1852" width="12.140625" style="323" bestFit="1" customWidth="1"/>
    <col min="1853" max="1853" width="10.85546875" style="323" bestFit="1" customWidth="1"/>
    <col min="1854" max="1854" width="12.140625" style="323" bestFit="1" customWidth="1"/>
    <col min="1855" max="1855" width="10.85546875" style="323" bestFit="1" customWidth="1"/>
    <col min="1856" max="1856" width="12.140625" style="323" bestFit="1" customWidth="1"/>
    <col min="1857" max="1857" width="10.85546875" style="323" bestFit="1" customWidth="1"/>
    <col min="1858" max="1858" width="14.42578125" style="323" bestFit="1" customWidth="1"/>
    <col min="1859" max="2025" width="6.85546875" style="323"/>
    <col min="2026" max="2026" width="6.85546875" style="323" customWidth="1"/>
    <col min="2027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5" width="7.28515625" style="323" bestFit="1" customWidth="1"/>
    <col min="2056" max="2056" width="10.85546875" style="323" bestFit="1" customWidth="1"/>
    <col min="2057" max="2057" width="8.5703125" style="323" bestFit="1" customWidth="1"/>
    <col min="2058" max="2058" width="10.85546875" style="323" bestFit="1" customWidth="1"/>
    <col min="2059" max="2059" width="8.5703125" style="323" bestFit="1" customWidth="1"/>
    <col min="2060" max="2060" width="12.140625" style="323" bestFit="1" customWidth="1"/>
    <col min="2061" max="2061" width="8.5703125" style="323" bestFit="1" customWidth="1"/>
    <col min="2062" max="2062" width="12.140625" style="323" bestFit="1" customWidth="1"/>
    <col min="2063" max="2063" width="8.5703125" style="323" bestFit="1" customWidth="1"/>
    <col min="2064" max="2064" width="12.140625" style="323" bestFit="1" customWidth="1"/>
    <col min="2065" max="2065" width="8.5703125" style="323" bestFit="1" customWidth="1"/>
    <col min="2066" max="2066" width="14.42578125" style="323" bestFit="1" customWidth="1"/>
    <col min="2067" max="2067" width="8.5703125" style="323" bestFit="1" customWidth="1"/>
    <col min="2068" max="2068" width="10.85546875" style="323" bestFit="1" customWidth="1"/>
    <col min="2069" max="2069" width="8.5703125" style="323" bestFit="1" customWidth="1"/>
    <col min="2070" max="2070" width="12.140625" style="323" bestFit="1" customWidth="1"/>
    <col min="2071" max="2071" width="8.5703125" style="323" bestFit="1" customWidth="1"/>
    <col min="2072" max="2072" width="12.140625" style="323" bestFit="1" customWidth="1"/>
    <col min="2073" max="2073" width="8.5703125" style="323" bestFit="1" customWidth="1"/>
    <col min="2074" max="2074" width="12.140625" style="323" bestFit="1" customWidth="1"/>
    <col min="2075" max="2075" width="10.85546875" style="323" bestFit="1" customWidth="1"/>
    <col min="2076" max="2076" width="12.140625" style="323" bestFit="1" customWidth="1"/>
    <col min="2077" max="2077" width="10.85546875" style="323" bestFit="1" customWidth="1"/>
    <col min="2078" max="2078" width="14.42578125" style="323" bestFit="1" customWidth="1"/>
    <col min="2079" max="2083" width="10.85546875" style="323" bestFit="1" customWidth="1"/>
    <col min="2084" max="2084" width="12.140625" style="323" bestFit="1" customWidth="1"/>
    <col min="2085" max="2085" width="10.85546875" style="323" bestFit="1" customWidth="1"/>
    <col min="2086" max="2086" width="12.140625" style="323" bestFit="1" customWidth="1"/>
    <col min="2087" max="2087" width="10.85546875" style="323" bestFit="1" customWidth="1"/>
    <col min="2088" max="2088" width="12.140625" style="323" bestFit="1" customWidth="1"/>
    <col min="2089" max="2089" width="10.85546875" style="323" bestFit="1" customWidth="1"/>
    <col min="2090" max="2090" width="14.42578125" style="323" bestFit="1" customWidth="1"/>
    <col min="2091" max="2093" width="10.85546875" style="323" bestFit="1" customWidth="1"/>
    <col min="2094" max="2094" width="12.140625" style="323" bestFit="1" customWidth="1"/>
    <col min="2095" max="2095" width="10.85546875" style="323" bestFit="1" customWidth="1"/>
    <col min="2096" max="2096" width="12.140625" style="323" bestFit="1" customWidth="1"/>
    <col min="2097" max="2099" width="10.85546875" style="323" bestFit="1" customWidth="1"/>
    <col min="2100" max="2100" width="12.140625" style="323" bestFit="1" customWidth="1"/>
    <col min="2101" max="2101" width="10.85546875" style="323" bestFit="1" customWidth="1"/>
    <col min="2102" max="2102" width="14.42578125" style="323" bestFit="1" customWidth="1"/>
    <col min="2103" max="2103" width="10.85546875" style="323" bestFit="1" customWidth="1"/>
    <col min="2104" max="2104" width="12.140625" style="323" bestFit="1" customWidth="1"/>
    <col min="2105" max="2107" width="10.85546875" style="323" bestFit="1" customWidth="1"/>
    <col min="2108" max="2108" width="12.140625" style="323" bestFit="1" customWidth="1"/>
    <col min="2109" max="2109" width="10.85546875" style="323" bestFit="1" customWidth="1"/>
    <col min="2110" max="2110" width="12.140625" style="323" bestFit="1" customWidth="1"/>
    <col min="2111" max="2111" width="10.85546875" style="323" bestFit="1" customWidth="1"/>
    <col min="2112" max="2112" width="12.140625" style="323" bestFit="1" customWidth="1"/>
    <col min="2113" max="2113" width="10.85546875" style="323" bestFit="1" customWidth="1"/>
    <col min="2114" max="2114" width="14.42578125" style="323" bestFit="1" customWidth="1"/>
    <col min="2115" max="2281" width="6.85546875" style="323"/>
    <col min="2282" max="2282" width="6.85546875" style="323" customWidth="1"/>
    <col min="2283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1" width="7.28515625" style="323" bestFit="1" customWidth="1"/>
    <col min="2312" max="2312" width="10.85546875" style="323" bestFit="1" customWidth="1"/>
    <col min="2313" max="2313" width="8.5703125" style="323" bestFit="1" customWidth="1"/>
    <col min="2314" max="2314" width="10.85546875" style="323" bestFit="1" customWidth="1"/>
    <col min="2315" max="2315" width="8.5703125" style="323" bestFit="1" customWidth="1"/>
    <col min="2316" max="2316" width="12.140625" style="323" bestFit="1" customWidth="1"/>
    <col min="2317" max="2317" width="8.5703125" style="323" bestFit="1" customWidth="1"/>
    <col min="2318" max="2318" width="12.140625" style="323" bestFit="1" customWidth="1"/>
    <col min="2319" max="2319" width="8.5703125" style="323" bestFit="1" customWidth="1"/>
    <col min="2320" max="2320" width="12.140625" style="323" bestFit="1" customWidth="1"/>
    <col min="2321" max="2321" width="8.5703125" style="323" bestFit="1" customWidth="1"/>
    <col min="2322" max="2322" width="14.42578125" style="323" bestFit="1" customWidth="1"/>
    <col min="2323" max="2323" width="8.5703125" style="323" bestFit="1" customWidth="1"/>
    <col min="2324" max="2324" width="10.85546875" style="323" bestFit="1" customWidth="1"/>
    <col min="2325" max="2325" width="8.5703125" style="323" bestFit="1" customWidth="1"/>
    <col min="2326" max="2326" width="12.140625" style="323" bestFit="1" customWidth="1"/>
    <col min="2327" max="2327" width="8.5703125" style="323" bestFit="1" customWidth="1"/>
    <col min="2328" max="2328" width="12.140625" style="323" bestFit="1" customWidth="1"/>
    <col min="2329" max="2329" width="8.5703125" style="323" bestFit="1" customWidth="1"/>
    <col min="2330" max="2330" width="12.140625" style="323" bestFit="1" customWidth="1"/>
    <col min="2331" max="2331" width="10.85546875" style="323" bestFit="1" customWidth="1"/>
    <col min="2332" max="2332" width="12.140625" style="323" bestFit="1" customWidth="1"/>
    <col min="2333" max="2333" width="10.85546875" style="323" bestFit="1" customWidth="1"/>
    <col min="2334" max="2334" width="14.42578125" style="323" bestFit="1" customWidth="1"/>
    <col min="2335" max="2339" width="10.85546875" style="323" bestFit="1" customWidth="1"/>
    <col min="2340" max="2340" width="12.140625" style="323" bestFit="1" customWidth="1"/>
    <col min="2341" max="2341" width="10.85546875" style="323" bestFit="1" customWidth="1"/>
    <col min="2342" max="2342" width="12.140625" style="323" bestFit="1" customWidth="1"/>
    <col min="2343" max="2343" width="10.85546875" style="323" bestFit="1" customWidth="1"/>
    <col min="2344" max="2344" width="12.140625" style="323" bestFit="1" customWidth="1"/>
    <col min="2345" max="2345" width="10.85546875" style="323" bestFit="1" customWidth="1"/>
    <col min="2346" max="2346" width="14.42578125" style="323" bestFit="1" customWidth="1"/>
    <col min="2347" max="2349" width="10.85546875" style="323" bestFit="1" customWidth="1"/>
    <col min="2350" max="2350" width="12.140625" style="323" bestFit="1" customWidth="1"/>
    <col min="2351" max="2351" width="10.85546875" style="323" bestFit="1" customWidth="1"/>
    <col min="2352" max="2352" width="12.140625" style="323" bestFit="1" customWidth="1"/>
    <col min="2353" max="2355" width="10.85546875" style="323" bestFit="1" customWidth="1"/>
    <col min="2356" max="2356" width="12.140625" style="323" bestFit="1" customWidth="1"/>
    <col min="2357" max="2357" width="10.85546875" style="323" bestFit="1" customWidth="1"/>
    <col min="2358" max="2358" width="14.42578125" style="323" bestFit="1" customWidth="1"/>
    <col min="2359" max="2359" width="10.85546875" style="323" bestFit="1" customWidth="1"/>
    <col min="2360" max="2360" width="12.140625" style="323" bestFit="1" customWidth="1"/>
    <col min="2361" max="2363" width="10.85546875" style="323" bestFit="1" customWidth="1"/>
    <col min="2364" max="2364" width="12.140625" style="323" bestFit="1" customWidth="1"/>
    <col min="2365" max="2365" width="10.85546875" style="323" bestFit="1" customWidth="1"/>
    <col min="2366" max="2366" width="12.140625" style="323" bestFit="1" customWidth="1"/>
    <col min="2367" max="2367" width="10.85546875" style="323" bestFit="1" customWidth="1"/>
    <col min="2368" max="2368" width="12.140625" style="323" bestFit="1" customWidth="1"/>
    <col min="2369" max="2369" width="10.85546875" style="323" bestFit="1" customWidth="1"/>
    <col min="2370" max="2370" width="14.42578125" style="323" bestFit="1" customWidth="1"/>
    <col min="2371" max="2537" width="6.85546875" style="323"/>
    <col min="2538" max="2538" width="6.85546875" style="323" customWidth="1"/>
    <col min="2539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7" width="7.28515625" style="323" bestFit="1" customWidth="1"/>
    <col min="2568" max="2568" width="10.85546875" style="323" bestFit="1" customWidth="1"/>
    <col min="2569" max="2569" width="8.5703125" style="323" bestFit="1" customWidth="1"/>
    <col min="2570" max="2570" width="10.85546875" style="323" bestFit="1" customWidth="1"/>
    <col min="2571" max="2571" width="8.5703125" style="323" bestFit="1" customWidth="1"/>
    <col min="2572" max="2572" width="12.140625" style="323" bestFit="1" customWidth="1"/>
    <col min="2573" max="2573" width="8.5703125" style="323" bestFit="1" customWidth="1"/>
    <col min="2574" max="2574" width="12.140625" style="323" bestFit="1" customWidth="1"/>
    <col min="2575" max="2575" width="8.5703125" style="323" bestFit="1" customWidth="1"/>
    <col min="2576" max="2576" width="12.140625" style="323" bestFit="1" customWidth="1"/>
    <col min="2577" max="2577" width="8.5703125" style="323" bestFit="1" customWidth="1"/>
    <col min="2578" max="2578" width="14.42578125" style="323" bestFit="1" customWidth="1"/>
    <col min="2579" max="2579" width="8.5703125" style="323" bestFit="1" customWidth="1"/>
    <col min="2580" max="2580" width="10.85546875" style="323" bestFit="1" customWidth="1"/>
    <col min="2581" max="2581" width="8.5703125" style="323" bestFit="1" customWidth="1"/>
    <col min="2582" max="2582" width="12.140625" style="323" bestFit="1" customWidth="1"/>
    <col min="2583" max="2583" width="8.5703125" style="323" bestFit="1" customWidth="1"/>
    <col min="2584" max="2584" width="12.140625" style="323" bestFit="1" customWidth="1"/>
    <col min="2585" max="2585" width="8.5703125" style="323" bestFit="1" customWidth="1"/>
    <col min="2586" max="2586" width="12.140625" style="323" bestFit="1" customWidth="1"/>
    <col min="2587" max="2587" width="10.85546875" style="323" bestFit="1" customWidth="1"/>
    <col min="2588" max="2588" width="12.140625" style="323" bestFit="1" customWidth="1"/>
    <col min="2589" max="2589" width="10.85546875" style="323" bestFit="1" customWidth="1"/>
    <col min="2590" max="2590" width="14.42578125" style="323" bestFit="1" customWidth="1"/>
    <col min="2591" max="2595" width="10.85546875" style="323" bestFit="1" customWidth="1"/>
    <col min="2596" max="2596" width="12.140625" style="323" bestFit="1" customWidth="1"/>
    <col min="2597" max="2597" width="10.85546875" style="323" bestFit="1" customWidth="1"/>
    <col min="2598" max="2598" width="12.140625" style="323" bestFit="1" customWidth="1"/>
    <col min="2599" max="2599" width="10.85546875" style="323" bestFit="1" customWidth="1"/>
    <col min="2600" max="2600" width="12.140625" style="323" bestFit="1" customWidth="1"/>
    <col min="2601" max="2601" width="10.85546875" style="323" bestFit="1" customWidth="1"/>
    <col min="2602" max="2602" width="14.42578125" style="323" bestFit="1" customWidth="1"/>
    <col min="2603" max="2605" width="10.85546875" style="323" bestFit="1" customWidth="1"/>
    <col min="2606" max="2606" width="12.140625" style="323" bestFit="1" customWidth="1"/>
    <col min="2607" max="2607" width="10.85546875" style="323" bestFit="1" customWidth="1"/>
    <col min="2608" max="2608" width="12.140625" style="323" bestFit="1" customWidth="1"/>
    <col min="2609" max="2611" width="10.85546875" style="323" bestFit="1" customWidth="1"/>
    <col min="2612" max="2612" width="12.140625" style="323" bestFit="1" customWidth="1"/>
    <col min="2613" max="2613" width="10.85546875" style="323" bestFit="1" customWidth="1"/>
    <col min="2614" max="2614" width="14.42578125" style="323" bestFit="1" customWidth="1"/>
    <col min="2615" max="2615" width="10.85546875" style="323" bestFit="1" customWidth="1"/>
    <col min="2616" max="2616" width="12.140625" style="323" bestFit="1" customWidth="1"/>
    <col min="2617" max="2619" width="10.85546875" style="323" bestFit="1" customWidth="1"/>
    <col min="2620" max="2620" width="12.140625" style="323" bestFit="1" customWidth="1"/>
    <col min="2621" max="2621" width="10.85546875" style="323" bestFit="1" customWidth="1"/>
    <col min="2622" max="2622" width="12.140625" style="323" bestFit="1" customWidth="1"/>
    <col min="2623" max="2623" width="10.85546875" style="323" bestFit="1" customWidth="1"/>
    <col min="2624" max="2624" width="12.140625" style="323" bestFit="1" customWidth="1"/>
    <col min="2625" max="2625" width="10.85546875" style="323" bestFit="1" customWidth="1"/>
    <col min="2626" max="2626" width="14.42578125" style="323" bestFit="1" customWidth="1"/>
    <col min="2627" max="2793" width="6.85546875" style="323"/>
    <col min="2794" max="2794" width="6.85546875" style="323" customWidth="1"/>
    <col min="2795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3" width="7.28515625" style="323" bestFit="1" customWidth="1"/>
    <col min="2824" max="2824" width="10.85546875" style="323" bestFit="1" customWidth="1"/>
    <col min="2825" max="2825" width="8.5703125" style="323" bestFit="1" customWidth="1"/>
    <col min="2826" max="2826" width="10.85546875" style="323" bestFit="1" customWidth="1"/>
    <col min="2827" max="2827" width="8.5703125" style="323" bestFit="1" customWidth="1"/>
    <col min="2828" max="2828" width="12.140625" style="323" bestFit="1" customWidth="1"/>
    <col min="2829" max="2829" width="8.5703125" style="323" bestFit="1" customWidth="1"/>
    <col min="2830" max="2830" width="12.140625" style="323" bestFit="1" customWidth="1"/>
    <col min="2831" max="2831" width="8.5703125" style="323" bestFit="1" customWidth="1"/>
    <col min="2832" max="2832" width="12.140625" style="323" bestFit="1" customWidth="1"/>
    <col min="2833" max="2833" width="8.5703125" style="323" bestFit="1" customWidth="1"/>
    <col min="2834" max="2834" width="14.42578125" style="323" bestFit="1" customWidth="1"/>
    <col min="2835" max="2835" width="8.5703125" style="323" bestFit="1" customWidth="1"/>
    <col min="2836" max="2836" width="10.85546875" style="323" bestFit="1" customWidth="1"/>
    <col min="2837" max="2837" width="8.5703125" style="323" bestFit="1" customWidth="1"/>
    <col min="2838" max="2838" width="12.140625" style="323" bestFit="1" customWidth="1"/>
    <col min="2839" max="2839" width="8.5703125" style="323" bestFit="1" customWidth="1"/>
    <col min="2840" max="2840" width="12.140625" style="323" bestFit="1" customWidth="1"/>
    <col min="2841" max="2841" width="8.5703125" style="323" bestFit="1" customWidth="1"/>
    <col min="2842" max="2842" width="12.140625" style="323" bestFit="1" customWidth="1"/>
    <col min="2843" max="2843" width="10.85546875" style="323" bestFit="1" customWidth="1"/>
    <col min="2844" max="2844" width="12.140625" style="323" bestFit="1" customWidth="1"/>
    <col min="2845" max="2845" width="10.85546875" style="323" bestFit="1" customWidth="1"/>
    <col min="2846" max="2846" width="14.42578125" style="323" bestFit="1" customWidth="1"/>
    <col min="2847" max="2851" width="10.85546875" style="323" bestFit="1" customWidth="1"/>
    <col min="2852" max="2852" width="12.140625" style="323" bestFit="1" customWidth="1"/>
    <col min="2853" max="2853" width="10.85546875" style="323" bestFit="1" customWidth="1"/>
    <col min="2854" max="2854" width="12.140625" style="323" bestFit="1" customWidth="1"/>
    <col min="2855" max="2855" width="10.85546875" style="323" bestFit="1" customWidth="1"/>
    <col min="2856" max="2856" width="12.140625" style="323" bestFit="1" customWidth="1"/>
    <col min="2857" max="2857" width="10.85546875" style="323" bestFit="1" customWidth="1"/>
    <col min="2858" max="2858" width="14.42578125" style="323" bestFit="1" customWidth="1"/>
    <col min="2859" max="2861" width="10.85546875" style="323" bestFit="1" customWidth="1"/>
    <col min="2862" max="2862" width="12.140625" style="323" bestFit="1" customWidth="1"/>
    <col min="2863" max="2863" width="10.85546875" style="323" bestFit="1" customWidth="1"/>
    <col min="2864" max="2864" width="12.140625" style="323" bestFit="1" customWidth="1"/>
    <col min="2865" max="2867" width="10.85546875" style="323" bestFit="1" customWidth="1"/>
    <col min="2868" max="2868" width="12.140625" style="323" bestFit="1" customWidth="1"/>
    <col min="2869" max="2869" width="10.85546875" style="323" bestFit="1" customWidth="1"/>
    <col min="2870" max="2870" width="14.42578125" style="323" bestFit="1" customWidth="1"/>
    <col min="2871" max="2871" width="10.85546875" style="323" bestFit="1" customWidth="1"/>
    <col min="2872" max="2872" width="12.140625" style="323" bestFit="1" customWidth="1"/>
    <col min="2873" max="2875" width="10.85546875" style="323" bestFit="1" customWidth="1"/>
    <col min="2876" max="2876" width="12.140625" style="323" bestFit="1" customWidth="1"/>
    <col min="2877" max="2877" width="10.85546875" style="323" bestFit="1" customWidth="1"/>
    <col min="2878" max="2878" width="12.140625" style="323" bestFit="1" customWidth="1"/>
    <col min="2879" max="2879" width="10.85546875" style="323" bestFit="1" customWidth="1"/>
    <col min="2880" max="2880" width="12.140625" style="323" bestFit="1" customWidth="1"/>
    <col min="2881" max="2881" width="10.85546875" style="323" bestFit="1" customWidth="1"/>
    <col min="2882" max="2882" width="14.42578125" style="323" bestFit="1" customWidth="1"/>
    <col min="2883" max="3049" width="6.85546875" style="323"/>
    <col min="3050" max="3050" width="6.85546875" style="323" customWidth="1"/>
    <col min="3051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9" width="7.28515625" style="323" bestFit="1" customWidth="1"/>
    <col min="3080" max="3080" width="10.85546875" style="323" bestFit="1" customWidth="1"/>
    <col min="3081" max="3081" width="8.5703125" style="323" bestFit="1" customWidth="1"/>
    <col min="3082" max="3082" width="10.85546875" style="323" bestFit="1" customWidth="1"/>
    <col min="3083" max="3083" width="8.5703125" style="323" bestFit="1" customWidth="1"/>
    <col min="3084" max="3084" width="12.140625" style="323" bestFit="1" customWidth="1"/>
    <col min="3085" max="3085" width="8.5703125" style="323" bestFit="1" customWidth="1"/>
    <col min="3086" max="3086" width="12.140625" style="323" bestFit="1" customWidth="1"/>
    <col min="3087" max="3087" width="8.5703125" style="323" bestFit="1" customWidth="1"/>
    <col min="3088" max="3088" width="12.140625" style="323" bestFit="1" customWidth="1"/>
    <col min="3089" max="3089" width="8.5703125" style="323" bestFit="1" customWidth="1"/>
    <col min="3090" max="3090" width="14.42578125" style="323" bestFit="1" customWidth="1"/>
    <col min="3091" max="3091" width="8.5703125" style="323" bestFit="1" customWidth="1"/>
    <col min="3092" max="3092" width="10.85546875" style="323" bestFit="1" customWidth="1"/>
    <col min="3093" max="3093" width="8.5703125" style="323" bestFit="1" customWidth="1"/>
    <col min="3094" max="3094" width="12.140625" style="323" bestFit="1" customWidth="1"/>
    <col min="3095" max="3095" width="8.5703125" style="323" bestFit="1" customWidth="1"/>
    <col min="3096" max="3096" width="12.140625" style="323" bestFit="1" customWidth="1"/>
    <col min="3097" max="3097" width="8.5703125" style="323" bestFit="1" customWidth="1"/>
    <col min="3098" max="3098" width="12.140625" style="323" bestFit="1" customWidth="1"/>
    <col min="3099" max="3099" width="10.85546875" style="323" bestFit="1" customWidth="1"/>
    <col min="3100" max="3100" width="12.140625" style="323" bestFit="1" customWidth="1"/>
    <col min="3101" max="3101" width="10.85546875" style="323" bestFit="1" customWidth="1"/>
    <col min="3102" max="3102" width="14.42578125" style="323" bestFit="1" customWidth="1"/>
    <col min="3103" max="3107" width="10.85546875" style="323" bestFit="1" customWidth="1"/>
    <col min="3108" max="3108" width="12.140625" style="323" bestFit="1" customWidth="1"/>
    <col min="3109" max="3109" width="10.85546875" style="323" bestFit="1" customWidth="1"/>
    <col min="3110" max="3110" width="12.140625" style="323" bestFit="1" customWidth="1"/>
    <col min="3111" max="3111" width="10.85546875" style="323" bestFit="1" customWidth="1"/>
    <col min="3112" max="3112" width="12.140625" style="323" bestFit="1" customWidth="1"/>
    <col min="3113" max="3113" width="10.85546875" style="323" bestFit="1" customWidth="1"/>
    <col min="3114" max="3114" width="14.42578125" style="323" bestFit="1" customWidth="1"/>
    <col min="3115" max="3117" width="10.85546875" style="323" bestFit="1" customWidth="1"/>
    <col min="3118" max="3118" width="12.140625" style="323" bestFit="1" customWidth="1"/>
    <col min="3119" max="3119" width="10.85546875" style="323" bestFit="1" customWidth="1"/>
    <col min="3120" max="3120" width="12.140625" style="323" bestFit="1" customWidth="1"/>
    <col min="3121" max="3123" width="10.85546875" style="323" bestFit="1" customWidth="1"/>
    <col min="3124" max="3124" width="12.140625" style="323" bestFit="1" customWidth="1"/>
    <col min="3125" max="3125" width="10.85546875" style="323" bestFit="1" customWidth="1"/>
    <col min="3126" max="3126" width="14.42578125" style="323" bestFit="1" customWidth="1"/>
    <col min="3127" max="3127" width="10.85546875" style="323" bestFit="1" customWidth="1"/>
    <col min="3128" max="3128" width="12.140625" style="323" bestFit="1" customWidth="1"/>
    <col min="3129" max="3131" width="10.85546875" style="323" bestFit="1" customWidth="1"/>
    <col min="3132" max="3132" width="12.140625" style="323" bestFit="1" customWidth="1"/>
    <col min="3133" max="3133" width="10.85546875" style="323" bestFit="1" customWidth="1"/>
    <col min="3134" max="3134" width="12.140625" style="323" bestFit="1" customWidth="1"/>
    <col min="3135" max="3135" width="10.85546875" style="323" bestFit="1" customWidth="1"/>
    <col min="3136" max="3136" width="12.140625" style="323" bestFit="1" customWidth="1"/>
    <col min="3137" max="3137" width="10.85546875" style="323" bestFit="1" customWidth="1"/>
    <col min="3138" max="3138" width="14.42578125" style="323" bestFit="1" customWidth="1"/>
    <col min="3139" max="3305" width="6.85546875" style="323"/>
    <col min="3306" max="3306" width="6.85546875" style="323" customWidth="1"/>
    <col min="3307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5" width="7.28515625" style="323" bestFit="1" customWidth="1"/>
    <col min="3336" max="3336" width="10.85546875" style="323" bestFit="1" customWidth="1"/>
    <col min="3337" max="3337" width="8.5703125" style="323" bestFit="1" customWidth="1"/>
    <col min="3338" max="3338" width="10.85546875" style="323" bestFit="1" customWidth="1"/>
    <col min="3339" max="3339" width="8.5703125" style="323" bestFit="1" customWidth="1"/>
    <col min="3340" max="3340" width="12.140625" style="323" bestFit="1" customWidth="1"/>
    <col min="3341" max="3341" width="8.5703125" style="323" bestFit="1" customWidth="1"/>
    <col min="3342" max="3342" width="12.140625" style="323" bestFit="1" customWidth="1"/>
    <col min="3343" max="3343" width="8.5703125" style="323" bestFit="1" customWidth="1"/>
    <col min="3344" max="3344" width="12.140625" style="323" bestFit="1" customWidth="1"/>
    <col min="3345" max="3345" width="8.5703125" style="323" bestFit="1" customWidth="1"/>
    <col min="3346" max="3346" width="14.42578125" style="323" bestFit="1" customWidth="1"/>
    <col min="3347" max="3347" width="8.5703125" style="323" bestFit="1" customWidth="1"/>
    <col min="3348" max="3348" width="10.85546875" style="323" bestFit="1" customWidth="1"/>
    <col min="3349" max="3349" width="8.5703125" style="323" bestFit="1" customWidth="1"/>
    <col min="3350" max="3350" width="12.140625" style="323" bestFit="1" customWidth="1"/>
    <col min="3351" max="3351" width="8.5703125" style="323" bestFit="1" customWidth="1"/>
    <col min="3352" max="3352" width="12.140625" style="323" bestFit="1" customWidth="1"/>
    <col min="3353" max="3353" width="8.5703125" style="323" bestFit="1" customWidth="1"/>
    <col min="3354" max="3354" width="12.140625" style="323" bestFit="1" customWidth="1"/>
    <col min="3355" max="3355" width="10.85546875" style="323" bestFit="1" customWidth="1"/>
    <col min="3356" max="3356" width="12.140625" style="323" bestFit="1" customWidth="1"/>
    <col min="3357" max="3357" width="10.85546875" style="323" bestFit="1" customWidth="1"/>
    <col min="3358" max="3358" width="14.42578125" style="323" bestFit="1" customWidth="1"/>
    <col min="3359" max="3363" width="10.85546875" style="323" bestFit="1" customWidth="1"/>
    <col min="3364" max="3364" width="12.140625" style="323" bestFit="1" customWidth="1"/>
    <col min="3365" max="3365" width="10.85546875" style="323" bestFit="1" customWidth="1"/>
    <col min="3366" max="3366" width="12.140625" style="323" bestFit="1" customWidth="1"/>
    <col min="3367" max="3367" width="10.85546875" style="323" bestFit="1" customWidth="1"/>
    <col min="3368" max="3368" width="12.140625" style="323" bestFit="1" customWidth="1"/>
    <col min="3369" max="3369" width="10.85546875" style="323" bestFit="1" customWidth="1"/>
    <col min="3370" max="3370" width="14.42578125" style="323" bestFit="1" customWidth="1"/>
    <col min="3371" max="3373" width="10.85546875" style="323" bestFit="1" customWidth="1"/>
    <col min="3374" max="3374" width="12.140625" style="323" bestFit="1" customWidth="1"/>
    <col min="3375" max="3375" width="10.85546875" style="323" bestFit="1" customWidth="1"/>
    <col min="3376" max="3376" width="12.140625" style="323" bestFit="1" customWidth="1"/>
    <col min="3377" max="3379" width="10.85546875" style="323" bestFit="1" customWidth="1"/>
    <col min="3380" max="3380" width="12.140625" style="323" bestFit="1" customWidth="1"/>
    <col min="3381" max="3381" width="10.85546875" style="323" bestFit="1" customWidth="1"/>
    <col min="3382" max="3382" width="14.42578125" style="323" bestFit="1" customWidth="1"/>
    <col min="3383" max="3383" width="10.85546875" style="323" bestFit="1" customWidth="1"/>
    <col min="3384" max="3384" width="12.140625" style="323" bestFit="1" customWidth="1"/>
    <col min="3385" max="3387" width="10.85546875" style="323" bestFit="1" customWidth="1"/>
    <col min="3388" max="3388" width="12.140625" style="323" bestFit="1" customWidth="1"/>
    <col min="3389" max="3389" width="10.85546875" style="323" bestFit="1" customWidth="1"/>
    <col min="3390" max="3390" width="12.140625" style="323" bestFit="1" customWidth="1"/>
    <col min="3391" max="3391" width="10.85546875" style="323" bestFit="1" customWidth="1"/>
    <col min="3392" max="3392" width="12.140625" style="323" bestFit="1" customWidth="1"/>
    <col min="3393" max="3393" width="10.85546875" style="323" bestFit="1" customWidth="1"/>
    <col min="3394" max="3394" width="14.42578125" style="323" bestFit="1" customWidth="1"/>
    <col min="3395" max="3561" width="6.85546875" style="323"/>
    <col min="3562" max="3562" width="6.85546875" style="323" customWidth="1"/>
    <col min="3563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1" width="7.28515625" style="323" bestFit="1" customWidth="1"/>
    <col min="3592" max="3592" width="10.85546875" style="323" bestFit="1" customWidth="1"/>
    <col min="3593" max="3593" width="8.5703125" style="323" bestFit="1" customWidth="1"/>
    <col min="3594" max="3594" width="10.85546875" style="323" bestFit="1" customWidth="1"/>
    <col min="3595" max="3595" width="8.5703125" style="323" bestFit="1" customWidth="1"/>
    <col min="3596" max="3596" width="12.140625" style="323" bestFit="1" customWidth="1"/>
    <col min="3597" max="3597" width="8.5703125" style="323" bestFit="1" customWidth="1"/>
    <col min="3598" max="3598" width="12.140625" style="323" bestFit="1" customWidth="1"/>
    <col min="3599" max="3599" width="8.5703125" style="323" bestFit="1" customWidth="1"/>
    <col min="3600" max="3600" width="12.140625" style="323" bestFit="1" customWidth="1"/>
    <col min="3601" max="3601" width="8.5703125" style="323" bestFit="1" customWidth="1"/>
    <col min="3602" max="3602" width="14.42578125" style="323" bestFit="1" customWidth="1"/>
    <col min="3603" max="3603" width="8.5703125" style="323" bestFit="1" customWidth="1"/>
    <col min="3604" max="3604" width="10.85546875" style="323" bestFit="1" customWidth="1"/>
    <col min="3605" max="3605" width="8.5703125" style="323" bestFit="1" customWidth="1"/>
    <col min="3606" max="3606" width="12.140625" style="323" bestFit="1" customWidth="1"/>
    <col min="3607" max="3607" width="8.5703125" style="323" bestFit="1" customWidth="1"/>
    <col min="3608" max="3608" width="12.140625" style="323" bestFit="1" customWidth="1"/>
    <col min="3609" max="3609" width="8.5703125" style="323" bestFit="1" customWidth="1"/>
    <col min="3610" max="3610" width="12.140625" style="323" bestFit="1" customWidth="1"/>
    <col min="3611" max="3611" width="10.85546875" style="323" bestFit="1" customWidth="1"/>
    <col min="3612" max="3612" width="12.140625" style="323" bestFit="1" customWidth="1"/>
    <col min="3613" max="3613" width="10.85546875" style="323" bestFit="1" customWidth="1"/>
    <col min="3614" max="3614" width="14.42578125" style="323" bestFit="1" customWidth="1"/>
    <col min="3615" max="3619" width="10.85546875" style="323" bestFit="1" customWidth="1"/>
    <col min="3620" max="3620" width="12.140625" style="323" bestFit="1" customWidth="1"/>
    <col min="3621" max="3621" width="10.85546875" style="323" bestFit="1" customWidth="1"/>
    <col min="3622" max="3622" width="12.140625" style="323" bestFit="1" customWidth="1"/>
    <col min="3623" max="3623" width="10.85546875" style="323" bestFit="1" customWidth="1"/>
    <col min="3624" max="3624" width="12.140625" style="323" bestFit="1" customWidth="1"/>
    <col min="3625" max="3625" width="10.85546875" style="323" bestFit="1" customWidth="1"/>
    <col min="3626" max="3626" width="14.42578125" style="323" bestFit="1" customWidth="1"/>
    <col min="3627" max="3629" width="10.85546875" style="323" bestFit="1" customWidth="1"/>
    <col min="3630" max="3630" width="12.140625" style="323" bestFit="1" customWidth="1"/>
    <col min="3631" max="3631" width="10.85546875" style="323" bestFit="1" customWidth="1"/>
    <col min="3632" max="3632" width="12.140625" style="323" bestFit="1" customWidth="1"/>
    <col min="3633" max="3635" width="10.85546875" style="323" bestFit="1" customWidth="1"/>
    <col min="3636" max="3636" width="12.140625" style="323" bestFit="1" customWidth="1"/>
    <col min="3637" max="3637" width="10.85546875" style="323" bestFit="1" customWidth="1"/>
    <col min="3638" max="3638" width="14.42578125" style="323" bestFit="1" customWidth="1"/>
    <col min="3639" max="3639" width="10.85546875" style="323" bestFit="1" customWidth="1"/>
    <col min="3640" max="3640" width="12.140625" style="323" bestFit="1" customWidth="1"/>
    <col min="3641" max="3643" width="10.85546875" style="323" bestFit="1" customWidth="1"/>
    <col min="3644" max="3644" width="12.140625" style="323" bestFit="1" customWidth="1"/>
    <col min="3645" max="3645" width="10.85546875" style="323" bestFit="1" customWidth="1"/>
    <col min="3646" max="3646" width="12.140625" style="323" bestFit="1" customWidth="1"/>
    <col min="3647" max="3647" width="10.85546875" style="323" bestFit="1" customWidth="1"/>
    <col min="3648" max="3648" width="12.140625" style="323" bestFit="1" customWidth="1"/>
    <col min="3649" max="3649" width="10.85546875" style="323" bestFit="1" customWidth="1"/>
    <col min="3650" max="3650" width="14.42578125" style="323" bestFit="1" customWidth="1"/>
    <col min="3651" max="3817" width="6.85546875" style="323"/>
    <col min="3818" max="3818" width="6.85546875" style="323" customWidth="1"/>
    <col min="3819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7" width="7.28515625" style="323" bestFit="1" customWidth="1"/>
    <col min="3848" max="3848" width="10.85546875" style="323" bestFit="1" customWidth="1"/>
    <col min="3849" max="3849" width="8.5703125" style="323" bestFit="1" customWidth="1"/>
    <col min="3850" max="3850" width="10.85546875" style="323" bestFit="1" customWidth="1"/>
    <col min="3851" max="3851" width="8.5703125" style="323" bestFit="1" customWidth="1"/>
    <col min="3852" max="3852" width="12.140625" style="323" bestFit="1" customWidth="1"/>
    <col min="3853" max="3853" width="8.5703125" style="323" bestFit="1" customWidth="1"/>
    <col min="3854" max="3854" width="12.140625" style="323" bestFit="1" customWidth="1"/>
    <col min="3855" max="3855" width="8.5703125" style="323" bestFit="1" customWidth="1"/>
    <col min="3856" max="3856" width="12.140625" style="323" bestFit="1" customWidth="1"/>
    <col min="3857" max="3857" width="8.5703125" style="323" bestFit="1" customWidth="1"/>
    <col min="3858" max="3858" width="14.42578125" style="323" bestFit="1" customWidth="1"/>
    <col min="3859" max="3859" width="8.5703125" style="323" bestFit="1" customWidth="1"/>
    <col min="3860" max="3860" width="10.85546875" style="323" bestFit="1" customWidth="1"/>
    <col min="3861" max="3861" width="8.5703125" style="323" bestFit="1" customWidth="1"/>
    <col min="3862" max="3862" width="12.140625" style="323" bestFit="1" customWidth="1"/>
    <col min="3863" max="3863" width="8.5703125" style="323" bestFit="1" customWidth="1"/>
    <col min="3864" max="3864" width="12.140625" style="323" bestFit="1" customWidth="1"/>
    <col min="3865" max="3865" width="8.5703125" style="323" bestFit="1" customWidth="1"/>
    <col min="3866" max="3866" width="12.140625" style="323" bestFit="1" customWidth="1"/>
    <col min="3867" max="3867" width="10.85546875" style="323" bestFit="1" customWidth="1"/>
    <col min="3868" max="3868" width="12.140625" style="323" bestFit="1" customWidth="1"/>
    <col min="3869" max="3869" width="10.85546875" style="323" bestFit="1" customWidth="1"/>
    <col min="3870" max="3870" width="14.42578125" style="323" bestFit="1" customWidth="1"/>
    <col min="3871" max="3875" width="10.85546875" style="323" bestFit="1" customWidth="1"/>
    <col min="3876" max="3876" width="12.140625" style="323" bestFit="1" customWidth="1"/>
    <col min="3877" max="3877" width="10.85546875" style="323" bestFit="1" customWidth="1"/>
    <col min="3878" max="3878" width="12.140625" style="323" bestFit="1" customWidth="1"/>
    <col min="3879" max="3879" width="10.85546875" style="323" bestFit="1" customWidth="1"/>
    <col min="3880" max="3880" width="12.140625" style="323" bestFit="1" customWidth="1"/>
    <col min="3881" max="3881" width="10.85546875" style="323" bestFit="1" customWidth="1"/>
    <col min="3882" max="3882" width="14.42578125" style="323" bestFit="1" customWidth="1"/>
    <col min="3883" max="3885" width="10.85546875" style="323" bestFit="1" customWidth="1"/>
    <col min="3886" max="3886" width="12.140625" style="323" bestFit="1" customWidth="1"/>
    <col min="3887" max="3887" width="10.85546875" style="323" bestFit="1" customWidth="1"/>
    <col min="3888" max="3888" width="12.140625" style="323" bestFit="1" customWidth="1"/>
    <col min="3889" max="3891" width="10.85546875" style="323" bestFit="1" customWidth="1"/>
    <col min="3892" max="3892" width="12.140625" style="323" bestFit="1" customWidth="1"/>
    <col min="3893" max="3893" width="10.85546875" style="323" bestFit="1" customWidth="1"/>
    <col min="3894" max="3894" width="14.42578125" style="323" bestFit="1" customWidth="1"/>
    <col min="3895" max="3895" width="10.85546875" style="323" bestFit="1" customWidth="1"/>
    <col min="3896" max="3896" width="12.140625" style="323" bestFit="1" customWidth="1"/>
    <col min="3897" max="3899" width="10.85546875" style="323" bestFit="1" customWidth="1"/>
    <col min="3900" max="3900" width="12.140625" style="323" bestFit="1" customWidth="1"/>
    <col min="3901" max="3901" width="10.85546875" style="323" bestFit="1" customWidth="1"/>
    <col min="3902" max="3902" width="12.140625" style="323" bestFit="1" customWidth="1"/>
    <col min="3903" max="3903" width="10.85546875" style="323" bestFit="1" customWidth="1"/>
    <col min="3904" max="3904" width="12.140625" style="323" bestFit="1" customWidth="1"/>
    <col min="3905" max="3905" width="10.85546875" style="323" bestFit="1" customWidth="1"/>
    <col min="3906" max="3906" width="14.42578125" style="323" bestFit="1" customWidth="1"/>
    <col min="3907" max="4073" width="6.85546875" style="323"/>
    <col min="4074" max="4074" width="6.85546875" style="323" customWidth="1"/>
    <col min="4075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3" width="7.28515625" style="323" bestFit="1" customWidth="1"/>
    <col min="4104" max="4104" width="10.85546875" style="323" bestFit="1" customWidth="1"/>
    <col min="4105" max="4105" width="8.5703125" style="323" bestFit="1" customWidth="1"/>
    <col min="4106" max="4106" width="10.85546875" style="323" bestFit="1" customWidth="1"/>
    <col min="4107" max="4107" width="8.5703125" style="323" bestFit="1" customWidth="1"/>
    <col min="4108" max="4108" width="12.140625" style="323" bestFit="1" customWidth="1"/>
    <col min="4109" max="4109" width="8.5703125" style="323" bestFit="1" customWidth="1"/>
    <col min="4110" max="4110" width="12.140625" style="323" bestFit="1" customWidth="1"/>
    <col min="4111" max="4111" width="8.5703125" style="323" bestFit="1" customWidth="1"/>
    <col min="4112" max="4112" width="12.140625" style="323" bestFit="1" customWidth="1"/>
    <col min="4113" max="4113" width="8.5703125" style="323" bestFit="1" customWidth="1"/>
    <col min="4114" max="4114" width="14.42578125" style="323" bestFit="1" customWidth="1"/>
    <col min="4115" max="4115" width="8.5703125" style="323" bestFit="1" customWidth="1"/>
    <col min="4116" max="4116" width="10.85546875" style="323" bestFit="1" customWidth="1"/>
    <col min="4117" max="4117" width="8.5703125" style="323" bestFit="1" customWidth="1"/>
    <col min="4118" max="4118" width="12.140625" style="323" bestFit="1" customWidth="1"/>
    <col min="4119" max="4119" width="8.5703125" style="323" bestFit="1" customWidth="1"/>
    <col min="4120" max="4120" width="12.140625" style="323" bestFit="1" customWidth="1"/>
    <col min="4121" max="4121" width="8.5703125" style="323" bestFit="1" customWidth="1"/>
    <col min="4122" max="4122" width="12.140625" style="323" bestFit="1" customWidth="1"/>
    <col min="4123" max="4123" width="10.85546875" style="323" bestFit="1" customWidth="1"/>
    <col min="4124" max="4124" width="12.140625" style="323" bestFit="1" customWidth="1"/>
    <col min="4125" max="4125" width="10.85546875" style="323" bestFit="1" customWidth="1"/>
    <col min="4126" max="4126" width="14.42578125" style="323" bestFit="1" customWidth="1"/>
    <col min="4127" max="4131" width="10.85546875" style="323" bestFit="1" customWidth="1"/>
    <col min="4132" max="4132" width="12.140625" style="323" bestFit="1" customWidth="1"/>
    <col min="4133" max="4133" width="10.85546875" style="323" bestFit="1" customWidth="1"/>
    <col min="4134" max="4134" width="12.140625" style="323" bestFit="1" customWidth="1"/>
    <col min="4135" max="4135" width="10.85546875" style="323" bestFit="1" customWidth="1"/>
    <col min="4136" max="4136" width="12.140625" style="323" bestFit="1" customWidth="1"/>
    <col min="4137" max="4137" width="10.85546875" style="323" bestFit="1" customWidth="1"/>
    <col min="4138" max="4138" width="14.42578125" style="323" bestFit="1" customWidth="1"/>
    <col min="4139" max="4141" width="10.85546875" style="323" bestFit="1" customWidth="1"/>
    <col min="4142" max="4142" width="12.140625" style="323" bestFit="1" customWidth="1"/>
    <col min="4143" max="4143" width="10.85546875" style="323" bestFit="1" customWidth="1"/>
    <col min="4144" max="4144" width="12.140625" style="323" bestFit="1" customWidth="1"/>
    <col min="4145" max="4147" width="10.85546875" style="323" bestFit="1" customWidth="1"/>
    <col min="4148" max="4148" width="12.140625" style="323" bestFit="1" customWidth="1"/>
    <col min="4149" max="4149" width="10.85546875" style="323" bestFit="1" customWidth="1"/>
    <col min="4150" max="4150" width="14.42578125" style="323" bestFit="1" customWidth="1"/>
    <col min="4151" max="4151" width="10.85546875" style="323" bestFit="1" customWidth="1"/>
    <col min="4152" max="4152" width="12.140625" style="323" bestFit="1" customWidth="1"/>
    <col min="4153" max="4155" width="10.85546875" style="323" bestFit="1" customWidth="1"/>
    <col min="4156" max="4156" width="12.140625" style="323" bestFit="1" customWidth="1"/>
    <col min="4157" max="4157" width="10.85546875" style="323" bestFit="1" customWidth="1"/>
    <col min="4158" max="4158" width="12.140625" style="323" bestFit="1" customWidth="1"/>
    <col min="4159" max="4159" width="10.85546875" style="323" bestFit="1" customWidth="1"/>
    <col min="4160" max="4160" width="12.140625" style="323" bestFit="1" customWidth="1"/>
    <col min="4161" max="4161" width="10.85546875" style="323" bestFit="1" customWidth="1"/>
    <col min="4162" max="4162" width="14.42578125" style="323" bestFit="1" customWidth="1"/>
    <col min="4163" max="4329" width="6.85546875" style="323"/>
    <col min="4330" max="4330" width="6.85546875" style="323" customWidth="1"/>
    <col min="4331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9" width="7.28515625" style="323" bestFit="1" customWidth="1"/>
    <col min="4360" max="4360" width="10.85546875" style="323" bestFit="1" customWidth="1"/>
    <col min="4361" max="4361" width="8.5703125" style="323" bestFit="1" customWidth="1"/>
    <col min="4362" max="4362" width="10.85546875" style="323" bestFit="1" customWidth="1"/>
    <col min="4363" max="4363" width="8.5703125" style="323" bestFit="1" customWidth="1"/>
    <col min="4364" max="4364" width="12.140625" style="323" bestFit="1" customWidth="1"/>
    <col min="4365" max="4365" width="8.5703125" style="323" bestFit="1" customWidth="1"/>
    <col min="4366" max="4366" width="12.140625" style="323" bestFit="1" customWidth="1"/>
    <col min="4367" max="4367" width="8.5703125" style="323" bestFit="1" customWidth="1"/>
    <col min="4368" max="4368" width="12.140625" style="323" bestFit="1" customWidth="1"/>
    <col min="4369" max="4369" width="8.5703125" style="323" bestFit="1" customWidth="1"/>
    <col min="4370" max="4370" width="14.42578125" style="323" bestFit="1" customWidth="1"/>
    <col min="4371" max="4371" width="8.5703125" style="323" bestFit="1" customWidth="1"/>
    <col min="4372" max="4372" width="10.85546875" style="323" bestFit="1" customWidth="1"/>
    <col min="4373" max="4373" width="8.5703125" style="323" bestFit="1" customWidth="1"/>
    <col min="4374" max="4374" width="12.140625" style="323" bestFit="1" customWidth="1"/>
    <col min="4375" max="4375" width="8.5703125" style="323" bestFit="1" customWidth="1"/>
    <col min="4376" max="4376" width="12.140625" style="323" bestFit="1" customWidth="1"/>
    <col min="4377" max="4377" width="8.5703125" style="323" bestFit="1" customWidth="1"/>
    <col min="4378" max="4378" width="12.140625" style="323" bestFit="1" customWidth="1"/>
    <col min="4379" max="4379" width="10.85546875" style="323" bestFit="1" customWidth="1"/>
    <col min="4380" max="4380" width="12.140625" style="323" bestFit="1" customWidth="1"/>
    <col min="4381" max="4381" width="10.85546875" style="323" bestFit="1" customWidth="1"/>
    <col min="4382" max="4382" width="14.42578125" style="323" bestFit="1" customWidth="1"/>
    <col min="4383" max="4387" width="10.85546875" style="323" bestFit="1" customWidth="1"/>
    <col min="4388" max="4388" width="12.140625" style="323" bestFit="1" customWidth="1"/>
    <col min="4389" max="4389" width="10.85546875" style="323" bestFit="1" customWidth="1"/>
    <col min="4390" max="4390" width="12.140625" style="323" bestFit="1" customWidth="1"/>
    <col min="4391" max="4391" width="10.85546875" style="323" bestFit="1" customWidth="1"/>
    <col min="4392" max="4392" width="12.140625" style="323" bestFit="1" customWidth="1"/>
    <col min="4393" max="4393" width="10.85546875" style="323" bestFit="1" customWidth="1"/>
    <col min="4394" max="4394" width="14.42578125" style="323" bestFit="1" customWidth="1"/>
    <col min="4395" max="4397" width="10.85546875" style="323" bestFit="1" customWidth="1"/>
    <col min="4398" max="4398" width="12.140625" style="323" bestFit="1" customWidth="1"/>
    <col min="4399" max="4399" width="10.85546875" style="323" bestFit="1" customWidth="1"/>
    <col min="4400" max="4400" width="12.140625" style="323" bestFit="1" customWidth="1"/>
    <col min="4401" max="4403" width="10.85546875" style="323" bestFit="1" customWidth="1"/>
    <col min="4404" max="4404" width="12.140625" style="323" bestFit="1" customWidth="1"/>
    <col min="4405" max="4405" width="10.85546875" style="323" bestFit="1" customWidth="1"/>
    <col min="4406" max="4406" width="14.42578125" style="323" bestFit="1" customWidth="1"/>
    <col min="4407" max="4407" width="10.85546875" style="323" bestFit="1" customWidth="1"/>
    <col min="4408" max="4408" width="12.140625" style="323" bestFit="1" customWidth="1"/>
    <col min="4409" max="4411" width="10.85546875" style="323" bestFit="1" customWidth="1"/>
    <col min="4412" max="4412" width="12.140625" style="323" bestFit="1" customWidth="1"/>
    <col min="4413" max="4413" width="10.85546875" style="323" bestFit="1" customWidth="1"/>
    <col min="4414" max="4414" width="12.140625" style="323" bestFit="1" customWidth="1"/>
    <col min="4415" max="4415" width="10.85546875" style="323" bestFit="1" customWidth="1"/>
    <col min="4416" max="4416" width="12.140625" style="323" bestFit="1" customWidth="1"/>
    <col min="4417" max="4417" width="10.85546875" style="323" bestFit="1" customWidth="1"/>
    <col min="4418" max="4418" width="14.42578125" style="323" bestFit="1" customWidth="1"/>
    <col min="4419" max="4585" width="6.85546875" style="323"/>
    <col min="4586" max="4586" width="6.85546875" style="323" customWidth="1"/>
    <col min="4587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5" width="7.28515625" style="323" bestFit="1" customWidth="1"/>
    <col min="4616" max="4616" width="10.85546875" style="323" bestFit="1" customWidth="1"/>
    <col min="4617" max="4617" width="8.5703125" style="323" bestFit="1" customWidth="1"/>
    <col min="4618" max="4618" width="10.85546875" style="323" bestFit="1" customWidth="1"/>
    <col min="4619" max="4619" width="8.5703125" style="323" bestFit="1" customWidth="1"/>
    <col min="4620" max="4620" width="12.140625" style="323" bestFit="1" customWidth="1"/>
    <col min="4621" max="4621" width="8.5703125" style="323" bestFit="1" customWidth="1"/>
    <col min="4622" max="4622" width="12.140625" style="323" bestFit="1" customWidth="1"/>
    <col min="4623" max="4623" width="8.5703125" style="323" bestFit="1" customWidth="1"/>
    <col min="4624" max="4624" width="12.140625" style="323" bestFit="1" customWidth="1"/>
    <col min="4625" max="4625" width="8.5703125" style="323" bestFit="1" customWidth="1"/>
    <col min="4626" max="4626" width="14.42578125" style="323" bestFit="1" customWidth="1"/>
    <col min="4627" max="4627" width="8.5703125" style="323" bestFit="1" customWidth="1"/>
    <col min="4628" max="4628" width="10.85546875" style="323" bestFit="1" customWidth="1"/>
    <col min="4629" max="4629" width="8.5703125" style="323" bestFit="1" customWidth="1"/>
    <col min="4630" max="4630" width="12.140625" style="323" bestFit="1" customWidth="1"/>
    <col min="4631" max="4631" width="8.5703125" style="323" bestFit="1" customWidth="1"/>
    <col min="4632" max="4632" width="12.140625" style="323" bestFit="1" customWidth="1"/>
    <col min="4633" max="4633" width="8.5703125" style="323" bestFit="1" customWidth="1"/>
    <col min="4634" max="4634" width="12.140625" style="323" bestFit="1" customWidth="1"/>
    <col min="4635" max="4635" width="10.85546875" style="323" bestFit="1" customWidth="1"/>
    <col min="4636" max="4636" width="12.140625" style="323" bestFit="1" customWidth="1"/>
    <col min="4637" max="4637" width="10.85546875" style="323" bestFit="1" customWidth="1"/>
    <col min="4638" max="4638" width="14.42578125" style="323" bestFit="1" customWidth="1"/>
    <col min="4639" max="4643" width="10.85546875" style="323" bestFit="1" customWidth="1"/>
    <col min="4644" max="4644" width="12.140625" style="323" bestFit="1" customWidth="1"/>
    <col min="4645" max="4645" width="10.85546875" style="323" bestFit="1" customWidth="1"/>
    <col min="4646" max="4646" width="12.140625" style="323" bestFit="1" customWidth="1"/>
    <col min="4647" max="4647" width="10.85546875" style="323" bestFit="1" customWidth="1"/>
    <col min="4648" max="4648" width="12.140625" style="323" bestFit="1" customWidth="1"/>
    <col min="4649" max="4649" width="10.85546875" style="323" bestFit="1" customWidth="1"/>
    <col min="4650" max="4650" width="14.42578125" style="323" bestFit="1" customWidth="1"/>
    <col min="4651" max="4653" width="10.85546875" style="323" bestFit="1" customWidth="1"/>
    <col min="4654" max="4654" width="12.140625" style="323" bestFit="1" customWidth="1"/>
    <col min="4655" max="4655" width="10.85546875" style="323" bestFit="1" customWidth="1"/>
    <col min="4656" max="4656" width="12.140625" style="323" bestFit="1" customWidth="1"/>
    <col min="4657" max="4659" width="10.85546875" style="323" bestFit="1" customWidth="1"/>
    <col min="4660" max="4660" width="12.140625" style="323" bestFit="1" customWidth="1"/>
    <col min="4661" max="4661" width="10.85546875" style="323" bestFit="1" customWidth="1"/>
    <col min="4662" max="4662" width="14.42578125" style="323" bestFit="1" customWidth="1"/>
    <col min="4663" max="4663" width="10.85546875" style="323" bestFit="1" customWidth="1"/>
    <col min="4664" max="4664" width="12.140625" style="323" bestFit="1" customWidth="1"/>
    <col min="4665" max="4667" width="10.85546875" style="323" bestFit="1" customWidth="1"/>
    <col min="4668" max="4668" width="12.140625" style="323" bestFit="1" customWidth="1"/>
    <col min="4669" max="4669" width="10.85546875" style="323" bestFit="1" customWidth="1"/>
    <col min="4670" max="4670" width="12.140625" style="323" bestFit="1" customWidth="1"/>
    <col min="4671" max="4671" width="10.85546875" style="323" bestFit="1" customWidth="1"/>
    <col min="4672" max="4672" width="12.140625" style="323" bestFit="1" customWidth="1"/>
    <col min="4673" max="4673" width="10.85546875" style="323" bestFit="1" customWidth="1"/>
    <col min="4674" max="4674" width="14.42578125" style="323" bestFit="1" customWidth="1"/>
    <col min="4675" max="4841" width="6.85546875" style="323"/>
    <col min="4842" max="4842" width="6.85546875" style="323" customWidth="1"/>
    <col min="4843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1" width="7.28515625" style="323" bestFit="1" customWidth="1"/>
    <col min="4872" max="4872" width="10.85546875" style="323" bestFit="1" customWidth="1"/>
    <col min="4873" max="4873" width="8.5703125" style="323" bestFit="1" customWidth="1"/>
    <col min="4874" max="4874" width="10.85546875" style="323" bestFit="1" customWidth="1"/>
    <col min="4875" max="4875" width="8.5703125" style="323" bestFit="1" customWidth="1"/>
    <col min="4876" max="4876" width="12.140625" style="323" bestFit="1" customWidth="1"/>
    <col min="4877" max="4877" width="8.5703125" style="323" bestFit="1" customWidth="1"/>
    <col min="4878" max="4878" width="12.140625" style="323" bestFit="1" customWidth="1"/>
    <col min="4879" max="4879" width="8.5703125" style="323" bestFit="1" customWidth="1"/>
    <col min="4880" max="4880" width="12.140625" style="323" bestFit="1" customWidth="1"/>
    <col min="4881" max="4881" width="8.5703125" style="323" bestFit="1" customWidth="1"/>
    <col min="4882" max="4882" width="14.42578125" style="323" bestFit="1" customWidth="1"/>
    <col min="4883" max="4883" width="8.5703125" style="323" bestFit="1" customWidth="1"/>
    <col min="4884" max="4884" width="10.85546875" style="323" bestFit="1" customWidth="1"/>
    <col min="4885" max="4885" width="8.5703125" style="323" bestFit="1" customWidth="1"/>
    <col min="4886" max="4886" width="12.140625" style="323" bestFit="1" customWidth="1"/>
    <col min="4887" max="4887" width="8.5703125" style="323" bestFit="1" customWidth="1"/>
    <col min="4888" max="4888" width="12.140625" style="323" bestFit="1" customWidth="1"/>
    <col min="4889" max="4889" width="8.5703125" style="323" bestFit="1" customWidth="1"/>
    <col min="4890" max="4890" width="12.140625" style="323" bestFit="1" customWidth="1"/>
    <col min="4891" max="4891" width="10.85546875" style="323" bestFit="1" customWidth="1"/>
    <col min="4892" max="4892" width="12.140625" style="323" bestFit="1" customWidth="1"/>
    <col min="4893" max="4893" width="10.85546875" style="323" bestFit="1" customWidth="1"/>
    <col min="4894" max="4894" width="14.42578125" style="323" bestFit="1" customWidth="1"/>
    <col min="4895" max="4899" width="10.85546875" style="323" bestFit="1" customWidth="1"/>
    <col min="4900" max="4900" width="12.140625" style="323" bestFit="1" customWidth="1"/>
    <col min="4901" max="4901" width="10.85546875" style="323" bestFit="1" customWidth="1"/>
    <col min="4902" max="4902" width="12.140625" style="323" bestFit="1" customWidth="1"/>
    <col min="4903" max="4903" width="10.85546875" style="323" bestFit="1" customWidth="1"/>
    <col min="4904" max="4904" width="12.140625" style="323" bestFit="1" customWidth="1"/>
    <col min="4905" max="4905" width="10.85546875" style="323" bestFit="1" customWidth="1"/>
    <col min="4906" max="4906" width="14.42578125" style="323" bestFit="1" customWidth="1"/>
    <col min="4907" max="4909" width="10.85546875" style="323" bestFit="1" customWidth="1"/>
    <col min="4910" max="4910" width="12.140625" style="323" bestFit="1" customWidth="1"/>
    <col min="4911" max="4911" width="10.85546875" style="323" bestFit="1" customWidth="1"/>
    <col min="4912" max="4912" width="12.140625" style="323" bestFit="1" customWidth="1"/>
    <col min="4913" max="4915" width="10.85546875" style="323" bestFit="1" customWidth="1"/>
    <col min="4916" max="4916" width="12.140625" style="323" bestFit="1" customWidth="1"/>
    <col min="4917" max="4917" width="10.85546875" style="323" bestFit="1" customWidth="1"/>
    <col min="4918" max="4918" width="14.42578125" style="323" bestFit="1" customWidth="1"/>
    <col min="4919" max="4919" width="10.85546875" style="323" bestFit="1" customWidth="1"/>
    <col min="4920" max="4920" width="12.140625" style="323" bestFit="1" customWidth="1"/>
    <col min="4921" max="4923" width="10.85546875" style="323" bestFit="1" customWidth="1"/>
    <col min="4924" max="4924" width="12.140625" style="323" bestFit="1" customWidth="1"/>
    <col min="4925" max="4925" width="10.85546875" style="323" bestFit="1" customWidth="1"/>
    <col min="4926" max="4926" width="12.140625" style="323" bestFit="1" customWidth="1"/>
    <col min="4927" max="4927" width="10.85546875" style="323" bestFit="1" customWidth="1"/>
    <col min="4928" max="4928" width="12.140625" style="323" bestFit="1" customWidth="1"/>
    <col min="4929" max="4929" width="10.85546875" style="323" bestFit="1" customWidth="1"/>
    <col min="4930" max="4930" width="14.42578125" style="323" bestFit="1" customWidth="1"/>
    <col min="4931" max="5097" width="6.85546875" style="323"/>
    <col min="5098" max="5098" width="6.85546875" style="323" customWidth="1"/>
    <col min="5099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7" width="7.28515625" style="323" bestFit="1" customWidth="1"/>
    <col min="5128" max="5128" width="10.85546875" style="323" bestFit="1" customWidth="1"/>
    <col min="5129" max="5129" width="8.5703125" style="323" bestFit="1" customWidth="1"/>
    <col min="5130" max="5130" width="10.85546875" style="323" bestFit="1" customWidth="1"/>
    <col min="5131" max="5131" width="8.5703125" style="323" bestFit="1" customWidth="1"/>
    <col min="5132" max="5132" width="12.140625" style="323" bestFit="1" customWidth="1"/>
    <col min="5133" max="5133" width="8.5703125" style="323" bestFit="1" customWidth="1"/>
    <col min="5134" max="5134" width="12.140625" style="323" bestFit="1" customWidth="1"/>
    <col min="5135" max="5135" width="8.5703125" style="323" bestFit="1" customWidth="1"/>
    <col min="5136" max="5136" width="12.140625" style="323" bestFit="1" customWidth="1"/>
    <col min="5137" max="5137" width="8.5703125" style="323" bestFit="1" customWidth="1"/>
    <col min="5138" max="5138" width="14.42578125" style="323" bestFit="1" customWidth="1"/>
    <col min="5139" max="5139" width="8.5703125" style="323" bestFit="1" customWidth="1"/>
    <col min="5140" max="5140" width="10.85546875" style="323" bestFit="1" customWidth="1"/>
    <col min="5141" max="5141" width="8.5703125" style="323" bestFit="1" customWidth="1"/>
    <col min="5142" max="5142" width="12.140625" style="323" bestFit="1" customWidth="1"/>
    <col min="5143" max="5143" width="8.5703125" style="323" bestFit="1" customWidth="1"/>
    <col min="5144" max="5144" width="12.140625" style="323" bestFit="1" customWidth="1"/>
    <col min="5145" max="5145" width="8.5703125" style="323" bestFit="1" customWidth="1"/>
    <col min="5146" max="5146" width="12.140625" style="323" bestFit="1" customWidth="1"/>
    <col min="5147" max="5147" width="10.85546875" style="323" bestFit="1" customWidth="1"/>
    <col min="5148" max="5148" width="12.140625" style="323" bestFit="1" customWidth="1"/>
    <col min="5149" max="5149" width="10.85546875" style="323" bestFit="1" customWidth="1"/>
    <col min="5150" max="5150" width="14.42578125" style="323" bestFit="1" customWidth="1"/>
    <col min="5151" max="5155" width="10.85546875" style="323" bestFit="1" customWidth="1"/>
    <col min="5156" max="5156" width="12.140625" style="323" bestFit="1" customWidth="1"/>
    <col min="5157" max="5157" width="10.85546875" style="323" bestFit="1" customWidth="1"/>
    <col min="5158" max="5158" width="12.140625" style="323" bestFit="1" customWidth="1"/>
    <col min="5159" max="5159" width="10.85546875" style="323" bestFit="1" customWidth="1"/>
    <col min="5160" max="5160" width="12.140625" style="323" bestFit="1" customWidth="1"/>
    <col min="5161" max="5161" width="10.85546875" style="323" bestFit="1" customWidth="1"/>
    <col min="5162" max="5162" width="14.42578125" style="323" bestFit="1" customWidth="1"/>
    <col min="5163" max="5165" width="10.85546875" style="323" bestFit="1" customWidth="1"/>
    <col min="5166" max="5166" width="12.140625" style="323" bestFit="1" customWidth="1"/>
    <col min="5167" max="5167" width="10.85546875" style="323" bestFit="1" customWidth="1"/>
    <col min="5168" max="5168" width="12.140625" style="323" bestFit="1" customWidth="1"/>
    <col min="5169" max="5171" width="10.85546875" style="323" bestFit="1" customWidth="1"/>
    <col min="5172" max="5172" width="12.140625" style="323" bestFit="1" customWidth="1"/>
    <col min="5173" max="5173" width="10.85546875" style="323" bestFit="1" customWidth="1"/>
    <col min="5174" max="5174" width="14.42578125" style="323" bestFit="1" customWidth="1"/>
    <col min="5175" max="5175" width="10.85546875" style="323" bestFit="1" customWidth="1"/>
    <col min="5176" max="5176" width="12.140625" style="323" bestFit="1" customWidth="1"/>
    <col min="5177" max="5179" width="10.85546875" style="323" bestFit="1" customWidth="1"/>
    <col min="5180" max="5180" width="12.140625" style="323" bestFit="1" customWidth="1"/>
    <col min="5181" max="5181" width="10.85546875" style="323" bestFit="1" customWidth="1"/>
    <col min="5182" max="5182" width="12.140625" style="323" bestFit="1" customWidth="1"/>
    <col min="5183" max="5183" width="10.85546875" style="323" bestFit="1" customWidth="1"/>
    <col min="5184" max="5184" width="12.140625" style="323" bestFit="1" customWidth="1"/>
    <col min="5185" max="5185" width="10.85546875" style="323" bestFit="1" customWidth="1"/>
    <col min="5186" max="5186" width="14.42578125" style="323" bestFit="1" customWidth="1"/>
    <col min="5187" max="5353" width="6.85546875" style="323"/>
    <col min="5354" max="5354" width="6.85546875" style="323" customWidth="1"/>
    <col min="5355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3" width="7.28515625" style="323" bestFit="1" customWidth="1"/>
    <col min="5384" max="5384" width="10.85546875" style="323" bestFit="1" customWidth="1"/>
    <col min="5385" max="5385" width="8.5703125" style="323" bestFit="1" customWidth="1"/>
    <col min="5386" max="5386" width="10.85546875" style="323" bestFit="1" customWidth="1"/>
    <col min="5387" max="5387" width="8.5703125" style="323" bestFit="1" customWidth="1"/>
    <col min="5388" max="5388" width="12.140625" style="323" bestFit="1" customWidth="1"/>
    <col min="5389" max="5389" width="8.5703125" style="323" bestFit="1" customWidth="1"/>
    <col min="5390" max="5390" width="12.140625" style="323" bestFit="1" customWidth="1"/>
    <col min="5391" max="5391" width="8.5703125" style="323" bestFit="1" customWidth="1"/>
    <col min="5392" max="5392" width="12.140625" style="323" bestFit="1" customWidth="1"/>
    <col min="5393" max="5393" width="8.5703125" style="323" bestFit="1" customWidth="1"/>
    <col min="5394" max="5394" width="14.42578125" style="323" bestFit="1" customWidth="1"/>
    <col min="5395" max="5395" width="8.5703125" style="323" bestFit="1" customWidth="1"/>
    <col min="5396" max="5396" width="10.85546875" style="323" bestFit="1" customWidth="1"/>
    <col min="5397" max="5397" width="8.5703125" style="323" bestFit="1" customWidth="1"/>
    <col min="5398" max="5398" width="12.140625" style="323" bestFit="1" customWidth="1"/>
    <col min="5399" max="5399" width="8.5703125" style="323" bestFit="1" customWidth="1"/>
    <col min="5400" max="5400" width="12.140625" style="323" bestFit="1" customWidth="1"/>
    <col min="5401" max="5401" width="8.5703125" style="323" bestFit="1" customWidth="1"/>
    <col min="5402" max="5402" width="12.140625" style="323" bestFit="1" customWidth="1"/>
    <col min="5403" max="5403" width="10.85546875" style="323" bestFit="1" customWidth="1"/>
    <col min="5404" max="5404" width="12.140625" style="323" bestFit="1" customWidth="1"/>
    <col min="5405" max="5405" width="10.85546875" style="323" bestFit="1" customWidth="1"/>
    <col min="5406" max="5406" width="14.42578125" style="323" bestFit="1" customWidth="1"/>
    <col min="5407" max="5411" width="10.85546875" style="323" bestFit="1" customWidth="1"/>
    <col min="5412" max="5412" width="12.140625" style="323" bestFit="1" customWidth="1"/>
    <col min="5413" max="5413" width="10.85546875" style="323" bestFit="1" customWidth="1"/>
    <col min="5414" max="5414" width="12.140625" style="323" bestFit="1" customWidth="1"/>
    <col min="5415" max="5415" width="10.85546875" style="323" bestFit="1" customWidth="1"/>
    <col min="5416" max="5416" width="12.140625" style="323" bestFit="1" customWidth="1"/>
    <col min="5417" max="5417" width="10.85546875" style="323" bestFit="1" customWidth="1"/>
    <col min="5418" max="5418" width="14.42578125" style="323" bestFit="1" customWidth="1"/>
    <col min="5419" max="5421" width="10.85546875" style="323" bestFit="1" customWidth="1"/>
    <col min="5422" max="5422" width="12.140625" style="323" bestFit="1" customWidth="1"/>
    <col min="5423" max="5423" width="10.85546875" style="323" bestFit="1" customWidth="1"/>
    <col min="5424" max="5424" width="12.140625" style="323" bestFit="1" customWidth="1"/>
    <col min="5425" max="5427" width="10.85546875" style="323" bestFit="1" customWidth="1"/>
    <col min="5428" max="5428" width="12.140625" style="323" bestFit="1" customWidth="1"/>
    <col min="5429" max="5429" width="10.85546875" style="323" bestFit="1" customWidth="1"/>
    <col min="5430" max="5430" width="14.42578125" style="323" bestFit="1" customWidth="1"/>
    <col min="5431" max="5431" width="10.85546875" style="323" bestFit="1" customWidth="1"/>
    <col min="5432" max="5432" width="12.140625" style="323" bestFit="1" customWidth="1"/>
    <col min="5433" max="5435" width="10.85546875" style="323" bestFit="1" customWidth="1"/>
    <col min="5436" max="5436" width="12.140625" style="323" bestFit="1" customWidth="1"/>
    <col min="5437" max="5437" width="10.85546875" style="323" bestFit="1" customWidth="1"/>
    <col min="5438" max="5438" width="12.140625" style="323" bestFit="1" customWidth="1"/>
    <col min="5439" max="5439" width="10.85546875" style="323" bestFit="1" customWidth="1"/>
    <col min="5440" max="5440" width="12.140625" style="323" bestFit="1" customWidth="1"/>
    <col min="5441" max="5441" width="10.85546875" style="323" bestFit="1" customWidth="1"/>
    <col min="5442" max="5442" width="14.42578125" style="323" bestFit="1" customWidth="1"/>
    <col min="5443" max="5609" width="6.85546875" style="323"/>
    <col min="5610" max="5610" width="6.85546875" style="323" customWidth="1"/>
    <col min="5611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9" width="7.28515625" style="323" bestFit="1" customWidth="1"/>
    <col min="5640" max="5640" width="10.85546875" style="323" bestFit="1" customWidth="1"/>
    <col min="5641" max="5641" width="8.5703125" style="323" bestFit="1" customWidth="1"/>
    <col min="5642" max="5642" width="10.85546875" style="323" bestFit="1" customWidth="1"/>
    <col min="5643" max="5643" width="8.5703125" style="323" bestFit="1" customWidth="1"/>
    <col min="5644" max="5644" width="12.140625" style="323" bestFit="1" customWidth="1"/>
    <col min="5645" max="5645" width="8.5703125" style="323" bestFit="1" customWidth="1"/>
    <col min="5646" max="5646" width="12.140625" style="323" bestFit="1" customWidth="1"/>
    <col min="5647" max="5647" width="8.5703125" style="323" bestFit="1" customWidth="1"/>
    <col min="5648" max="5648" width="12.140625" style="323" bestFit="1" customWidth="1"/>
    <col min="5649" max="5649" width="8.5703125" style="323" bestFit="1" customWidth="1"/>
    <col min="5650" max="5650" width="14.42578125" style="323" bestFit="1" customWidth="1"/>
    <col min="5651" max="5651" width="8.5703125" style="323" bestFit="1" customWidth="1"/>
    <col min="5652" max="5652" width="10.85546875" style="323" bestFit="1" customWidth="1"/>
    <col min="5653" max="5653" width="8.5703125" style="323" bestFit="1" customWidth="1"/>
    <col min="5654" max="5654" width="12.140625" style="323" bestFit="1" customWidth="1"/>
    <col min="5655" max="5655" width="8.5703125" style="323" bestFit="1" customWidth="1"/>
    <col min="5656" max="5656" width="12.140625" style="323" bestFit="1" customWidth="1"/>
    <col min="5657" max="5657" width="8.5703125" style="323" bestFit="1" customWidth="1"/>
    <col min="5658" max="5658" width="12.140625" style="323" bestFit="1" customWidth="1"/>
    <col min="5659" max="5659" width="10.85546875" style="323" bestFit="1" customWidth="1"/>
    <col min="5660" max="5660" width="12.140625" style="323" bestFit="1" customWidth="1"/>
    <col min="5661" max="5661" width="10.85546875" style="323" bestFit="1" customWidth="1"/>
    <col min="5662" max="5662" width="14.42578125" style="323" bestFit="1" customWidth="1"/>
    <col min="5663" max="5667" width="10.85546875" style="323" bestFit="1" customWidth="1"/>
    <col min="5668" max="5668" width="12.140625" style="323" bestFit="1" customWidth="1"/>
    <col min="5669" max="5669" width="10.85546875" style="323" bestFit="1" customWidth="1"/>
    <col min="5670" max="5670" width="12.140625" style="323" bestFit="1" customWidth="1"/>
    <col min="5671" max="5671" width="10.85546875" style="323" bestFit="1" customWidth="1"/>
    <col min="5672" max="5672" width="12.140625" style="323" bestFit="1" customWidth="1"/>
    <col min="5673" max="5673" width="10.85546875" style="323" bestFit="1" customWidth="1"/>
    <col min="5674" max="5674" width="14.42578125" style="323" bestFit="1" customWidth="1"/>
    <col min="5675" max="5677" width="10.85546875" style="323" bestFit="1" customWidth="1"/>
    <col min="5678" max="5678" width="12.140625" style="323" bestFit="1" customWidth="1"/>
    <col min="5679" max="5679" width="10.85546875" style="323" bestFit="1" customWidth="1"/>
    <col min="5680" max="5680" width="12.140625" style="323" bestFit="1" customWidth="1"/>
    <col min="5681" max="5683" width="10.85546875" style="323" bestFit="1" customWidth="1"/>
    <col min="5684" max="5684" width="12.140625" style="323" bestFit="1" customWidth="1"/>
    <col min="5685" max="5685" width="10.85546875" style="323" bestFit="1" customWidth="1"/>
    <col min="5686" max="5686" width="14.42578125" style="323" bestFit="1" customWidth="1"/>
    <col min="5687" max="5687" width="10.85546875" style="323" bestFit="1" customWidth="1"/>
    <col min="5688" max="5688" width="12.140625" style="323" bestFit="1" customWidth="1"/>
    <col min="5689" max="5691" width="10.85546875" style="323" bestFit="1" customWidth="1"/>
    <col min="5692" max="5692" width="12.140625" style="323" bestFit="1" customWidth="1"/>
    <col min="5693" max="5693" width="10.85546875" style="323" bestFit="1" customWidth="1"/>
    <col min="5694" max="5694" width="12.140625" style="323" bestFit="1" customWidth="1"/>
    <col min="5695" max="5695" width="10.85546875" style="323" bestFit="1" customWidth="1"/>
    <col min="5696" max="5696" width="12.140625" style="323" bestFit="1" customWidth="1"/>
    <col min="5697" max="5697" width="10.85546875" style="323" bestFit="1" customWidth="1"/>
    <col min="5698" max="5698" width="14.42578125" style="323" bestFit="1" customWidth="1"/>
    <col min="5699" max="5865" width="6.85546875" style="323"/>
    <col min="5866" max="5866" width="6.85546875" style="323" customWidth="1"/>
    <col min="5867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5" width="7.28515625" style="323" bestFit="1" customWidth="1"/>
    <col min="5896" max="5896" width="10.85546875" style="323" bestFit="1" customWidth="1"/>
    <col min="5897" max="5897" width="8.5703125" style="323" bestFit="1" customWidth="1"/>
    <col min="5898" max="5898" width="10.85546875" style="323" bestFit="1" customWidth="1"/>
    <col min="5899" max="5899" width="8.5703125" style="323" bestFit="1" customWidth="1"/>
    <col min="5900" max="5900" width="12.140625" style="323" bestFit="1" customWidth="1"/>
    <col min="5901" max="5901" width="8.5703125" style="323" bestFit="1" customWidth="1"/>
    <col min="5902" max="5902" width="12.140625" style="323" bestFit="1" customWidth="1"/>
    <col min="5903" max="5903" width="8.5703125" style="323" bestFit="1" customWidth="1"/>
    <col min="5904" max="5904" width="12.140625" style="323" bestFit="1" customWidth="1"/>
    <col min="5905" max="5905" width="8.5703125" style="323" bestFit="1" customWidth="1"/>
    <col min="5906" max="5906" width="14.42578125" style="323" bestFit="1" customWidth="1"/>
    <col min="5907" max="5907" width="8.5703125" style="323" bestFit="1" customWidth="1"/>
    <col min="5908" max="5908" width="10.85546875" style="323" bestFit="1" customWidth="1"/>
    <col min="5909" max="5909" width="8.5703125" style="323" bestFit="1" customWidth="1"/>
    <col min="5910" max="5910" width="12.140625" style="323" bestFit="1" customWidth="1"/>
    <col min="5911" max="5911" width="8.5703125" style="323" bestFit="1" customWidth="1"/>
    <col min="5912" max="5912" width="12.140625" style="323" bestFit="1" customWidth="1"/>
    <col min="5913" max="5913" width="8.5703125" style="323" bestFit="1" customWidth="1"/>
    <col min="5914" max="5914" width="12.140625" style="323" bestFit="1" customWidth="1"/>
    <col min="5915" max="5915" width="10.85546875" style="323" bestFit="1" customWidth="1"/>
    <col min="5916" max="5916" width="12.140625" style="323" bestFit="1" customWidth="1"/>
    <col min="5917" max="5917" width="10.85546875" style="323" bestFit="1" customWidth="1"/>
    <col min="5918" max="5918" width="14.42578125" style="323" bestFit="1" customWidth="1"/>
    <col min="5919" max="5923" width="10.85546875" style="323" bestFit="1" customWidth="1"/>
    <col min="5924" max="5924" width="12.140625" style="323" bestFit="1" customWidth="1"/>
    <col min="5925" max="5925" width="10.85546875" style="323" bestFit="1" customWidth="1"/>
    <col min="5926" max="5926" width="12.140625" style="323" bestFit="1" customWidth="1"/>
    <col min="5927" max="5927" width="10.85546875" style="323" bestFit="1" customWidth="1"/>
    <col min="5928" max="5928" width="12.140625" style="323" bestFit="1" customWidth="1"/>
    <col min="5929" max="5929" width="10.85546875" style="323" bestFit="1" customWidth="1"/>
    <col min="5930" max="5930" width="14.42578125" style="323" bestFit="1" customWidth="1"/>
    <col min="5931" max="5933" width="10.85546875" style="323" bestFit="1" customWidth="1"/>
    <col min="5934" max="5934" width="12.140625" style="323" bestFit="1" customWidth="1"/>
    <col min="5935" max="5935" width="10.85546875" style="323" bestFit="1" customWidth="1"/>
    <col min="5936" max="5936" width="12.140625" style="323" bestFit="1" customWidth="1"/>
    <col min="5937" max="5939" width="10.85546875" style="323" bestFit="1" customWidth="1"/>
    <col min="5940" max="5940" width="12.140625" style="323" bestFit="1" customWidth="1"/>
    <col min="5941" max="5941" width="10.85546875" style="323" bestFit="1" customWidth="1"/>
    <col min="5942" max="5942" width="14.42578125" style="323" bestFit="1" customWidth="1"/>
    <col min="5943" max="5943" width="10.85546875" style="323" bestFit="1" customWidth="1"/>
    <col min="5944" max="5944" width="12.140625" style="323" bestFit="1" customWidth="1"/>
    <col min="5945" max="5947" width="10.85546875" style="323" bestFit="1" customWidth="1"/>
    <col min="5948" max="5948" width="12.140625" style="323" bestFit="1" customWidth="1"/>
    <col min="5949" max="5949" width="10.85546875" style="323" bestFit="1" customWidth="1"/>
    <col min="5950" max="5950" width="12.140625" style="323" bestFit="1" customWidth="1"/>
    <col min="5951" max="5951" width="10.85546875" style="323" bestFit="1" customWidth="1"/>
    <col min="5952" max="5952" width="12.140625" style="323" bestFit="1" customWidth="1"/>
    <col min="5953" max="5953" width="10.85546875" style="323" bestFit="1" customWidth="1"/>
    <col min="5954" max="5954" width="14.42578125" style="323" bestFit="1" customWidth="1"/>
    <col min="5955" max="6121" width="6.85546875" style="323"/>
    <col min="6122" max="6122" width="6.85546875" style="323" customWidth="1"/>
    <col min="6123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1" width="7.28515625" style="323" bestFit="1" customWidth="1"/>
    <col min="6152" max="6152" width="10.85546875" style="323" bestFit="1" customWidth="1"/>
    <col min="6153" max="6153" width="8.5703125" style="323" bestFit="1" customWidth="1"/>
    <col min="6154" max="6154" width="10.85546875" style="323" bestFit="1" customWidth="1"/>
    <col min="6155" max="6155" width="8.5703125" style="323" bestFit="1" customWidth="1"/>
    <col min="6156" max="6156" width="12.140625" style="323" bestFit="1" customWidth="1"/>
    <col min="6157" max="6157" width="8.5703125" style="323" bestFit="1" customWidth="1"/>
    <col min="6158" max="6158" width="12.140625" style="323" bestFit="1" customWidth="1"/>
    <col min="6159" max="6159" width="8.5703125" style="323" bestFit="1" customWidth="1"/>
    <col min="6160" max="6160" width="12.140625" style="323" bestFit="1" customWidth="1"/>
    <col min="6161" max="6161" width="8.5703125" style="323" bestFit="1" customWidth="1"/>
    <col min="6162" max="6162" width="14.42578125" style="323" bestFit="1" customWidth="1"/>
    <col min="6163" max="6163" width="8.5703125" style="323" bestFit="1" customWidth="1"/>
    <col min="6164" max="6164" width="10.85546875" style="323" bestFit="1" customWidth="1"/>
    <col min="6165" max="6165" width="8.5703125" style="323" bestFit="1" customWidth="1"/>
    <col min="6166" max="6166" width="12.140625" style="323" bestFit="1" customWidth="1"/>
    <col min="6167" max="6167" width="8.5703125" style="323" bestFit="1" customWidth="1"/>
    <col min="6168" max="6168" width="12.140625" style="323" bestFit="1" customWidth="1"/>
    <col min="6169" max="6169" width="8.5703125" style="323" bestFit="1" customWidth="1"/>
    <col min="6170" max="6170" width="12.140625" style="323" bestFit="1" customWidth="1"/>
    <col min="6171" max="6171" width="10.85546875" style="323" bestFit="1" customWidth="1"/>
    <col min="6172" max="6172" width="12.140625" style="323" bestFit="1" customWidth="1"/>
    <col min="6173" max="6173" width="10.85546875" style="323" bestFit="1" customWidth="1"/>
    <col min="6174" max="6174" width="14.42578125" style="323" bestFit="1" customWidth="1"/>
    <col min="6175" max="6179" width="10.85546875" style="323" bestFit="1" customWidth="1"/>
    <col min="6180" max="6180" width="12.140625" style="323" bestFit="1" customWidth="1"/>
    <col min="6181" max="6181" width="10.85546875" style="323" bestFit="1" customWidth="1"/>
    <col min="6182" max="6182" width="12.140625" style="323" bestFit="1" customWidth="1"/>
    <col min="6183" max="6183" width="10.85546875" style="323" bestFit="1" customWidth="1"/>
    <col min="6184" max="6184" width="12.140625" style="323" bestFit="1" customWidth="1"/>
    <col min="6185" max="6185" width="10.85546875" style="323" bestFit="1" customWidth="1"/>
    <col min="6186" max="6186" width="14.42578125" style="323" bestFit="1" customWidth="1"/>
    <col min="6187" max="6189" width="10.85546875" style="323" bestFit="1" customWidth="1"/>
    <col min="6190" max="6190" width="12.140625" style="323" bestFit="1" customWidth="1"/>
    <col min="6191" max="6191" width="10.85546875" style="323" bestFit="1" customWidth="1"/>
    <col min="6192" max="6192" width="12.140625" style="323" bestFit="1" customWidth="1"/>
    <col min="6193" max="6195" width="10.85546875" style="323" bestFit="1" customWidth="1"/>
    <col min="6196" max="6196" width="12.140625" style="323" bestFit="1" customWidth="1"/>
    <col min="6197" max="6197" width="10.85546875" style="323" bestFit="1" customWidth="1"/>
    <col min="6198" max="6198" width="14.42578125" style="323" bestFit="1" customWidth="1"/>
    <col min="6199" max="6199" width="10.85546875" style="323" bestFit="1" customWidth="1"/>
    <col min="6200" max="6200" width="12.140625" style="323" bestFit="1" customWidth="1"/>
    <col min="6201" max="6203" width="10.85546875" style="323" bestFit="1" customWidth="1"/>
    <col min="6204" max="6204" width="12.140625" style="323" bestFit="1" customWidth="1"/>
    <col min="6205" max="6205" width="10.85546875" style="323" bestFit="1" customWidth="1"/>
    <col min="6206" max="6206" width="12.140625" style="323" bestFit="1" customWidth="1"/>
    <col min="6207" max="6207" width="10.85546875" style="323" bestFit="1" customWidth="1"/>
    <col min="6208" max="6208" width="12.140625" style="323" bestFit="1" customWidth="1"/>
    <col min="6209" max="6209" width="10.85546875" style="323" bestFit="1" customWidth="1"/>
    <col min="6210" max="6210" width="14.42578125" style="323" bestFit="1" customWidth="1"/>
    <col min="6211" max="6377" width="6.85546875" style="323"/>
    <col min="6378" max="6378" width="6.85546875" style="323" customWidth="1"/>
    <col min="6379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7" width="7.28515625" style="323" bestFit="1" customWidth="1"/>
    <col min="6408" max="6408" width="10.85546875" style="323" bestFit="1" customWidth="1"/>
    <col min="6409" max="6409" width="8.5703125" style="323" bestFit="1" customWidth="1"/>
    <col min="6410" max="6410" width="10.85546875" style="323" bestFit="1" customWidth="1"/>
    <col min="6411" max="6411" width="8.5703125" style="323" bestFit="1" customWidth="1"/>
    <col min="6412" max="6412" width="12.140625" style="323" bestFit="1" customWidth="1"/>
    <col min="6413" max="6413" width="8.5703125" style="323" bestFit="1" customWidth="1"/>
    <col min="6414" max="6414" width="12.140625" style="323" bestFit="1" customWidth="1"/>
    <col min="6415" max="6415" width="8.5703125" style="323" bestFit="1" customWidth="1"/>
    <col min="6416" max="6416" width="12.140625" style="323" bestFit="1" customWidth="1"/>
    <col min="6417" max="6417" width="8.5703125" style="323" bestFit="1" customWidth="1"/>
    <col min="6418" max="6418" width="14.42578125" style="323" bestFit="1" customWidth="1"/>
    <col min="6419" max="6419" width="8.5703125" style="323" bestFit="1" customWidth="1"/>
    <col min="6420" max="6420" width="10.85546875" style="323" bestFit="1" customWidth="1"/>
    <col min="6421" max="6421" width="8.5703125" style="323" bestFit="1" customWidth="1"/>
    <col min="6422" max="6422" width="12.140625" style="323" bestFit="1" customWidth="1"/>
    <col min="6423" max="6423" width="8.5703125" style="323" bestFit="1" customWidth="1"/>
    <col min="6424" max="6424" width="12.140625" style="323" bestFit="1" customWidth="1"/>
    <col min="6425" max="6425" width="8.5703125" style="323" bestFit="1" customWidth="1"/>
    <col min="6426" max="6426" width="12.140625" style="323" bestFit="1" customWidth="1"/>
    <col min="6427" max="6427" width="10.85546875" style="323" bestFit="1" customWidth="1"/>
    <col min="6428" max="6428" width="12.140625" style="323" bestFit="1" customWidth="1"/>
    <col min="6429" max="6429" width="10.85546875" style="323" bestFit="1" customWidth="1"/>
    <col min="6430" max="6430" width="14.42578125" style="323" bestFit="1" customWidth="1"/>
    <col min="6431" max="6435" width="10.85546875" style="323" bestFit="1" customWidth="1"/>
    <col min="6436" max="6436" width="12.140625" style="323" bestFit="1" customWidth="1"/>
    <col min="6437" max="6437" width="10.85546875" style="323" bestFit="1" customWidth="1"/>
    <col min="6438" max="6438" width="12.140625" style="323" bestFit="1" customWidth="1"/>
    <col min="6439" max="6439" width="10.85546875" style="323" bestFit="1" customWidth="1"/>
    <col min="6440" max="6440" width="12.140625" style="323" bestFit="1" customWidth="1"/>
    <col min="6441" max="6441" width="10.85546875" style="323" bestFit="1" customWidth="1"/>
    <col min="6442" max="6442" width="14.42578125" style="323" bestFit="1" customWidth="1"/>
    <col min="6443" max="6445" width="10.85546875" style="323" bestFit="1" customWidth="1"/>
    <col min="6446" max="6446" width="12.140625" style="323" bestFit="1" customWidth="1"/>
    <col min="6447" max="6447" width="10.85546875" style="323" bestFit="1" customWidth="1"/>
    <col min="6448" max="6448" width="12.140625" style="323" bestFit="1" customWidth="1"/>
    <col min="6449" max="6451" width="10.85546875" style="323" bestFit="1" customWidth="1"/>
    <col min="6452" max="6452" width="12.140625" style="323" bestFit="1" customWidth="1"/>
    <col min="6453" max="6453" width="10.85546875" style="323" bestFit="1" customWidth="1"/>
    <col min="6454" max="6454" width="14.42578125" style="323" bestFit="1" customWidth="1"/>
    <col min="6455" max="6455" width="10.85546875" style="323" bestFit="1" customWidth="1"/>
    <col min="6456" max="6456" width="12.140625" style="323" bestFit="1" customWidth="1"/>
    <col min="6457" max="6459" width="10.85546875" style="323" bestFit="1" customWidth="1"/>
    <col min="6460" max="6460" width="12.140625" style="323" bestFit="1" customWidth="1"/>
    <col min="6461" max="6461" width="10.85546875" style="323" bestFit="1" customWidth="1"/>
    <col min="6462" max="6462" width="12.140625" style="323" bestFit="1" customWidth="1"/>
    <col min="6463" max="6463" width="10.85546875" style="323" bestFit="1" customWidth="1"/>
    <col min="6464" max="6464" width="12.140625" style="323" bestFit="1" customWidth="1"/>
    <col min="6465" max="6465" width="10.85546875" style="323" bestFit="1" customWidth="1"/>
    <col min="6466" max="6466" width="14.42578125" style="323" bestFit="1" customWidth="1"/>
    <col min="6467" max="6633" width="6.85546875" style="323"/>
    <col min="6634" max="6634" width="6.85546875" style="323" customWidth="1"/>
    <col min="6635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3" width="7.28515625" style="323" bestFit="1" customWidth="1"/>
    <col min="6664" max="6664" width="10.85546875" style="323" bestFit="1" customWidth="1"/>
    <col min="6665" max="6665" width="8.5703125" style="323" bestFit="1" customWidth="1"/>
    <col min="6666" max="6666" width="10.85546875" style="323" bestFit="1" customWidth="1"/>
    <col min="6667" max="6667" width="8.5703125" style="323" bestFit="1" customWidth="1"/>
    <col min="6668" max="6668" width="12.140625" style="323" bestFit="1" customWidth="1"/>
    <col min="6669" max="6669" width="8.5703125" style="323" bestFit="1" customWidth="1"/>
    <col min="6670" max="6670" width="12.140625" style="323" bestFit="1" customWidth="1"/>
    <col min="6671" max="6671" width="8.5703125" style="323" bestFit="1" customWidth="1"/>
    <col min="6672" max="6672" width="12.140625" style="323" bestFit="1" customWidth="1"/>
    <col min="6673" max="6673" width="8.5703125" style="323" bestFit="1" customWidth="1"/>
    <col min="6674" max="6674" width="14.42578125" style="323" bestFit="1" customWidth="1"/>
    <col min="6675" max="6675" width="8.5703125" style="323" bestFit="1" customWidth="1"/>
    <col min="6676" max="6676" width="10.85546875" style="323" bestFit="1" customWidth="1"/>
    <col min="6677" max="6677" width="8.5703125" style="323" bestFit="1" customWidth="1"/>
    <col min="6678" max="6678" width="12.140625" style="323" bestFit="1" customWidth="1"/>
    <col min="6679" max="6679" width="8.5703125" style="323" bestFit="1" customWidth="1"/>
    <col min="6680" max="6680" width="12.140625" style="323" bestFit="1" customWidth="1"/>
    <col min="6681" max="6681" width="8.5703125" style="323" bestFit="1" customWidth="1"/>
    <col min="6682" max="6682" width="12.140625" style="323" bestFit="1" customWidth="1"/>
    <col min="6683" max="6683" width="10.85546875" style="323" bestFit="1" customWidth="1"/>
    <col min="6684" max="6684" width="12.140625" style="323" bestFit="1" customWidth="1"/>
    <col min="6685" max="6685" width="10.85546875" style="323" bestFit="1" customWidth="1"/>
    <col min="6686" max="6686" width="14.42578125" style="323" bestFit="1" customWidth="1"/>
    <col min="6687" max="6691" width="10.85546875" style="323" bestFit="1" customWidth="1"/>
    <col min="6692" max="6692" width="12.140625" style="323" bestFit="1" customWidth="1"/>
    <col min="6693" max="6693" width="10.85546875" style="323" bestFit="1" customWidth="1"/>
    <col min="6694" max="6694" width="12.140625" style="323" bestFit="1" customWidth="1"/>
    <col min="6695" max="6695" width="10.85546875" style="323" bestFit="1" customWidth="1"/>
    <col min="6696" max="6696" width="12.140625" style="323" bestFit="1" customWidth="1"/>
    <col min="6697" max="6697" width="10.85546875" style="323" bestFit="1" customWidth="1"/>
    <col min="6698" max="6698" width="14.42578125" style="323" bestFit="1" customWidth="1"/>
    <col min="6699" max="6701" width="10.85546875" style="323" bestFit="1" customWidth="1"/>
    <col min="6702" max="6702" width="12.140625" style="323" bestFit="1" customWidth="1"/>
    <col min="6703" max="6703" width="10.85546875" style="323" bestFit="1" customWidth="1"/>
    <col min="6704" max="6704" width="12.140625" style="323" bestFit="1" customWidth="1"/>
    <col min="6705" max="6707" width="10.85546875" style="323" bestFit="1" customWidth="1"/>
    <col min="6708" max="6708" width="12.140625" style="323" bestFit="1" customWidth="1"/>
    <col min="6709" max="6709" width="10.85546875" style="323" bestFit="1" customWidth="1"/>
    <col min="6710" max="6710" width="14.42578125" style="323" bestFit="1" customWidth="1"/>
    <col min="6711" max="6711" width="10.85546875" style="323" bestFit="1" customWidth="1"/>
    <col min="6712" max="6712" width="12.140625" style="323" bestFit="1" customWidth="1"/>
    <col min="6713" max="6715" width="10.85546875" style="323" bestFit="1" customWidth="1"/>
    <col min="6716" max="6716" width="12.140625" style="323" bestFit="1" customWidth="1"/>
    <col min="6717" max="6717" width="10.85546875" style="323" bestFit="1" customWidth="1"/>
    <col min="6718" max="6718" width="12.140625" style="323" bestFit="1" customWidth="1"/>
    <col min="6719" max="6719" width="10.85546875" style="323" bestFit="1" customWidth="1"/>
    <col min="6720" max="6720" width="12.140625" style="323" bestFit="1" customWidth="1"/>
    <col min="6721" max="6721" width="10.85546875" style="323" bestFit="1" customWidth="1"/>
    <col min="6722" max="6722" width="14.42578125" style="323" bestFit="1" customWidth="1"/>
    <col min="6723" max="6889" width="6.85546875" style="323"/>
    <col min="6890" max="6890" width="6.85546875" style="323" customWidth="1"/>
    <col min="6891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9" width="7.28515625" style="323" bestFit="1" customWidth="1"/>
    <col min="6920" max="6920" width="10.85546875" style="323" bestFit="1" customWidth="1"/>
    <col min="6921" max="6921" width="8.5703125" style="323" bestFit="1" customWidth="1"/>
    <col min="6922" max="6922" width="10.85546875" style="323" bestFit="1" customWidth="1"/>
    <col min="6923" max="6923" width="8.5703125" style="323" bestFit="1" customWidth="1"/>
    <col min="6924" max="6924" width="12.140625" style="323" bestFit="1" customWidth="1"/>
    <col min="6925" max="6925" width="8.5703125" style="323" bestFit="1" customWidth="1"/>
    <col min="6926" max="6926" width="12.140625" style="323" bestFit="1" customWidth="1"/>
    <col min="6927" max="6927" width="8.5703125" style="323" bestFit="1" customWidth="1"/>
    <col min="6928" max="6928" width="12.140625" style="323" bestFit="1" customWidth="1"/>
    <col min="6929" max="6929" width="8.5703125" style="323" bestFit="1" customWidth="1"/>
    <col min="6930" max="6930" width="14.42578125" style="323" bestFit="1" customWidth="1"/>
    <col min="6931" max="6931" width="8.5703125" style="323" bestFit="1" customWidth="1"/>
    <col min="6932" max="6932" width="10.85546875" style="323" bestFit="1" customWidth="1"/>
    <col min="6933" max="6933" width="8.5703125" style="323" bestFit="1" customWidth="1"/>
    <col min="6934" max="6934" width="12.140625" style="323" bestFit="1" customWidth="1"/>
    <col min="6935" max="6935" width="8.5703125" style="323" bestFit="1" customWidth="1"/>
    <col min="6936" max="6936" width="12.140625" style="323" bestFit="1" customWidth="1"/>
    <col min="6937" max="6937" width="8.5703125" style="323" bestFit="1" customWidth="1"/>
    <col min="6938" max="6938" width="12.140625" style="323" bestFit="1" customWidth="1"/>
    <col min="6939" max="6939" width="10.85546875" style="323" bestFit="1" customWidth="1"/>
    <col min="6940" max="6940" width="12.140625" style="323" bestFit="1" customWidth="1"/>
    <col min="6941" max="6941" width="10.85546875" style="323" bestFit="1" customWidth="1"/>
    <col min="6942" max="6942" width="14.42578125" style="323" bestFit="1" customWidth="1"/>
    <col min="6943" max="6947" width="10.85546875" style="323" bestFit="1" customWidth="1"/>
    <col min="6948" max="6948" width="12.140625" style="323" bestFit="1" customWidth="1"/>
    <col min="6949" max="6949" width="10.85546875" style="323" bestFit="1" customWidth="1"/>
    <col min="6950" max="6950" width="12.140625" style="323" bestFit="1" customWidth="1"/>
    <col min="6951" max="6951" width="10.85546875" style="323" bestFit="1" customWidth="1"/>
    <col min="6952" max="6952" width="12.140625" style="323" bestFit="1" customWidth="1"/>
    <col min="6953" max="6953" width="10.85546875" style="323" bestFit="1" customWidth="1"/>
    <col min="6954" max="6954" width="14.42578125" style="323" bestFit="1" customWidth="1"/>
    <col min="6955" max="6957" width="10.85546875" style="323" bestFit="1" customWidth="1"/>
    <col min="6958" max="6958" width="12.140625" style="323" bestFit="1" customWidth="1"/>
    <col min="6959" max="6959" width="10.85546875" style="323" bestFit="1" customWidth="1"/>
    <col min="6960" max="6960" width="12.140625" style="323" bestFit="1" customWidth="1"/>
    <col min="6961" max="6963" width="10.85546875" style="323" bestFit="1" customWidth="1"/>
    <col min="6964" max="6964" width="12.140625" style="323" bestFit="1" customWidth="1"/>
    <col min="6965" max="6965" width="10.85546875" style="323" bestFit="1" customWidth="1"/>
    <col min="6966" max="6966" width="14.42578125" style="323" bestFit="1" customWidth="1"/>
    <col min="6967" max="6967" width="10.85546875" style="323" bestFit="1" customWidth="1"/>
    <col min="6968" max="6968" width="12.140625" style="323" bestFit="1" customWidth="1"/>
    <col min="6969" max="6971" width="10.85546875" style="323" bestFit="1" customWidth="1"/>
    <col min="6972" max="6972" width="12.140625" style="323" bestFit="1" customWidth="1"/>
    <col min="6973" max="6973" width="10.85546875" style="323" bestFit="1" customWidth="1"/>
    <col min="6974" max="6974" width="12.140625" style="323" bestFit="1" customWidth="1"/>
    <col min="6975" max="6975" width="10.85546875" style="323" bestFit="1" customWidth="1"/>
    <col min="6976" max="6976" width="12.140625" style="323" bestFit="1" customWidth="1"/>
    <col min="6977" max="6977" width="10.85546875" style="323" bestFit="1" customWidth="1"/>
    <col min="6978" max="6978" width="14.42578125" style="323" bestFit="1" customWidth="1"/>
    <col min="6979" max="7145" width="6.85546875" style="323"/>
    <col min="7146" max="7146" width="6.85546875" style="323" customWidth="1"/>
    <col min="7147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5" width="7.28515625" style="323" bestFit="1" customWidth="1"/>
    <col min="7176" max="7176" width="10.85546875" style="323" bestFit="1" customWidth="1"/>
    <col min="7177" max="7177" width="8.5703125" style="323" bestFit="1" customWidth="1"/>
    <col min="7178" max="7178" width="10.85546875" style="323" bestFit="1" customWidth="1"/>
    <col min="7179" max="7179" width="8.5703125" style="323" bestFit="1" customWidth="1"/>
    <col min="7180" max="7180" width="12.140625" style="323" bestFit="1" customWidth="1"/>
    <col min="7181" max="7181" width="8.5703125" style="323" bestFit="1" customWidth="1"/>
    <col min="7182" max="7182" width="12.140625" style="323" bestFit="1" customWidth="1"/>
    <col min="7183" max="7183" width="8.5703125" style="323" bestFit="1" customWidth="1"/>
    <col min="7184" max="7184" width="12.140625" style="323" bestFit="1" customWidth="1"/>
    <col min="7185" max="7185" width="8.5703125" style="323" bestFit="1" customWidth="1"/>
    <col min="7186" max="7186" width="14.42578125" style="323" bestFit="1" customWidth="1"/>
    <col min="7187" max="7187" width="8.5703125" style="323" bestFit="1" customWidth="1"/>
    <col min="7188" max="7188" width="10.85546875" style="323" bestFit="1" customWidth="1"/>
    <col min="7189" max="7189" width="8.5703125" style="323" bestFit="1" customWidth="1"/>
    <col min="7190" max="7190" width="12.140625" style="323" bestFit="1" customWidth="1"/>
    <col min="7191" max="7191" width="8.5703125" style="323" bestFit="1" customWidth="1"/>
    <col min="7192" max="7192" width="12.140625" style="323" bestFit="1" customWidth="1"/>
    <col min="7193" max="7193" width="8.5703125" style="323" bestFit="1" customWidth="1"/>
    <col min="7194" max="7194" width="12.140625" style="323" bestFit="1" customWidth="1"/>
    <col min="7195" max="7195" width="10.85546875" style="323" bestFit="1" customWidth="1"/>
    <col min="7196" max="7196" width="12.140625" style="323" bestFit="1" customWidth="1"/>
    <col min="7197" max="7197" width="10.85546875" style="323" bestFit="1" customWidth="1"/>
    <col min="7198" max="7198" width="14.42578125" style="323" bestFit="1" customWidth="1"/>
    <col min="7199" max="7203" width="10.85546875" style="323" bestFit="1" customWidth="1"/>
    <col min="7204" max="7204" width="12.140625" style="323" bestFit="1" customWidth="1"/>
    <col min="7205" max="7205" width="10.85546875" style="323" bestFit="1" customWidth="1"/>
    <col min="7206" max="7206" width="12.140625" style="323" bestFit="1" customWidth="1"/>
    <col min="7207" max="7207" width="10.85546875" style="323" bestFit="1" customWidth="1"/>
    <col min="7208" max="7208" width="12.140625" style="323" bestFit="1" customWidth="1"/>
    <col min="7209" max="7209" width="10.85546875" style="323" bestFit="1" customWidth="1"/>
    <col min="7210" max="7210" width="14.42578125" style="323" bestFit="1" customWidth="1"/>
    <col min="7211" max="7213" width="10.85546875" style="323" bestFit="1" customWidth="1"/>
    <col min="7214" max="7214" width="12.140625" style="323" bestFit="1" customWidth="1"/>
    <col min="7215" max="7215" width="10.85546875" style="323" bestFit="1" customWidth="1"/>
    <col min="7216" max="7216" width="12.140625" style="323" bestFit="1" customWidth="1"/>
    <col min="7217" max="7219" width="10.85546875" style="323" bestFit="1" customWidth="1"/>
    <col min="7220" max="7220" width="12.140625" style="323" bestFit="1" customWidth="1"/>
    <col min="7221" max="7221" width="10.85546875" style="323" bestFit="1" customWidth="1"/>
    <col min="7222" max="7222" width="14.42578125" style="323" bestFit="1" customWidth="1"/>
    <col min="7223" max="7223" width="10.85546875" style="323" bestFit="1" customWidth="1"/>
    <col min="7224" max="7224" width="12.140625" style="323" bestFit="1" customWidth="1"/>
    <col min="7225" max="7227" width="10.85546875" style="323" bestFit="1" customWidth="1"/>
    <col min="7228" max="7228" width="12.140625" style="323" bestFit="1" customWidth="1"/>
    <col min="7229" max="7229" width="10.85546875" style="323" bestFit="1" customWidth="1"/>
    <col min="7230" max="7230" width="12.140625" style="323" bestFit="1" customWidth="1"/>
    <col min="7231" max="7231" width="10.85546875" style="323" bestFit="1" customWidth="1"/>
    <col min="7232" max="7232" width="12.140625" style="323" bestFit="1" customWidth="1"/>
    <col min="7233" max="7233" width="10.85546875" style="323" bestFit="1" customWidth="1"/>
    <col min="7234" max="7234" width="14.42578125" style="323" bestFit="1" customWidth="1"/>
    <col min="7235" max="7401" width="6.85546875" style="323"/>
    <col min="7402" max="7402" width="6.85546875" style="323" customWidth="1"/>
    <col min="7403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1" width="7.28515625" style="323" bestFit="1" customWidth="1"/>
    <col min="7432" max="7432" width="10.85546875" style="323" bestFit="1" customWidth="1"/>
    <col min="7433" max="7433" width="8.5703125" style="323" bestFit="1" customWidth="1"/>
    <col min="7434" max="7434" width="10.85546875" style="323" bestFit="1" customWidth="1"/>
    <col min="7435" max="7435" width="8.5703125" style="323" bestFit="1" customWidth="1"/>
    <col min="7436" max="7436" width="12.140625" style="323" bestFit="1" customWidth="1"/>
    <col min="7437" max="7437" width="8.5703125" style="323" bestFit="1" customWidth="1"/>
    <col min="7438" max="7438" width="12.140625" style="323" bestFit="1" customWidth="1"/>
    <col min="7439" max="7439" width="8.5703125" style="323" bestFit="1" customWidth="1"/>
    <col min="7440" max="7440" width="12.140625" style="323" bestFit="1" customWidth="1"/>
    <col min="7441" max="7441" width="8.5703125" style="323" bestFit="1" customWidth="1"/>
    <col min="7442" max="7442" width="14.42578125" style="323" bestFit="1" customWidth="1"/>
    <col min="7443" max="7443" width="8.5703125" style="323" bestFit="1" customWidth="1"/>
    <col min="7444" max="7444" width="10.85546875" style="323" bestFit="1" customWidth="1"/>
    <col min="7445" max="7445" width="8.5703125" style="323" bestFit="1" customWidth="1"/>
    <col min="7446" max="7446" width="12.140625" style="323" bestFit="1" customWidth="1"/>
    <col min="7447" max="7447" width="8.5703125" style="323" bestFit="1" customWidth="1"/>
    <col min="7448" max="7448" width="12.140625" style="323" bestFit="1" customWidth="1"/>
    <col min="7449" max="7449" width="8.5703125" style="323" bestFit="1" customWidth="1"/>
    <col min="7450" max="7450" width="12.140625" style="323" bestFit="1" customWidth="1"/>
    <col min="7451" max="7451" width="10.85546875" style="323" bestFit="1" customWidth="1"/>
    <col min="7452" max="7452" width="12.140625" style="323" bestFit="1" customWidth="1"/>
    <col min="7453" max="7453" width="10.85546875" style="323" bestFit="1" customWidth="1"/>
    <col min="7454" max="7454" width="14.42578125" style="323" bestFit="1" customWidth="1"/>
    <col min="7455" max="7459" width="10.85546875" style="323" bestFit="1" customWidth="1"/>
    <col min="7460" max="7460" width="12.140625" style="323" bestFit="1" customWidth="1"/>
    <col min="7461" max="7461" width="10.85546875" style="323" bestFit="1" customWidth="1"/>
    <col min="7462" max="7462" width="12.140625" style="323" bestFit="1" customWidth="1"/>
    <col min="7463" max="7463" width="10.85546875" style="323" bestFit="1" customWidth="1"/>
    <col min="7464" max="7464" width="12.140625" style="323" bestFit="1" customWidth="1"/>
    <col min="7465" max="7465" width="10.85546875" style="323" bestFit="1" customWidth="1"/>
    <col min="7466" max="7466" width="14.42578125" style="323" bestFit="1" customWidth="1"/>
    <col min="7467" max="7469" width="10.85546875" style="323" bestFit="1" customWidth="1"/>
    <col min="7470" max="7470" width="12.140625" style="323" bestFit="1" customWidth="1"/>
    <col min="7471" max="7471" width="10.85546875" style="323" bestFit="1" customWidth="1"/>
    <col min="7472" max="7472" width="12.140625" style="323" bestFit="1" customWidth="1"/>
    <col min="7473" max="7475" width="10.85546875" style="323" bestFit="1" customWidth="1"/>
    <col min="7476" max="7476" width="12.140625" style="323" bestFit="1" customWidth="1"/>
    <col min="7477" max="7477" width="10.85546875" style="323" bestFit="1" customWidth="1"/>
    <col min="7478" max="7478" width="14.42578125" style="323" bestFit="1" customWidth="1"/>
    <col min="7479" max="7479" width="10.85546875" style="323" bestFit="1" customWidth="1"/>
    <col min="7480" max="7480" width="12.140625" style="323" bestFit="1" customWidth="1"/>
    <col min="7481" max="7483" width="10.85546875" style="323" bestFit="1" customWidth="1"/>
    <col min="7484" max="7484" width="12.140625" style="323" bestFit="1" customWidth="1"/>
    <col min="7485" max="7485" width="10.85546875" style="323" bestFit="1" customWidth="1"/>
    <col min="7486" max="7486" width="12.140625" style="323" bestFit="1" customWidth="1"/>
    <col min="7487" max="7487" width="10.85546875" style="323" bestFit="1" customWidth="1"/>
    <col min="7488" max="7488" width="12.140625" style="323" bestFit="1" customWidth="1"/>
    <col min="7489" max="7489" width="10.85546875" style="323" bestFit="1" customWidth="1"/>
    <col min="7490" max="7490" width="14.42578125" style="323" bestFit="1" customWidth="1"/>
    <col min="7491" max="7657" width="6.85546875" style="323"/>
    <col min="7658" max="7658" width="6.85546875" style="323" customWidth="1"/>
    <col min="7659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7" width="7.28515625" style="323" bestFit="1" customWidth="1"/>
    <col min="7688" max="7688" width="10.85546875" style="323" bestFit="1" customWidth="1"/>
    <col min="7689" max="7689" width="8.5703125" style="323" bestFit="1" customWidth="1"/>
    <col min="7690" max="7690" width="10.85546875" style="323" bestFit="1" customWidth="1"/>
    <col min="7691" max="7691" width="8.5703125" style="323" bestFit="1" customWidth="1"/>
    <col min="7692" max="7692" width="12.140625" style="323" bestFit="1" customWidth="1"/>
    <col min="7693" max="7693" width="8.5703125" style="323" bestFit="1" customWidth="1"/>
    <col min="7694" max="7694" width="12.140625" style="323" bestFit="1" customWidth="1"/>
    <col min="7695" max="7695" width="8.5703125" style="323" bestFit="1" customWidth="1"/>
    <col min="7696" max="7696" width="12.140625" style="323" bestFit="1" customWidth="1"/>
    <col min="7697" max="7697" width="8.5703125" style="323" bestFit="1" customWidth="1"/>
    <col min="7698" max="7698" width="14.42578125" style="323" bestFit="1" customWidth="1"/>
    <col min="7699" max="7699" width="8.5703125" style="323" bestFit="1" customWidth="1"/>
    <col min="7700" max="7700" width="10.85546875" style="323" bestFit="1" customWidth="1"/>
    <col min="7701" max="7701" width="8.5703125" style="323" bestFit="1" customWidth="1"/>
    <col min="7702" max="7702" width="12.140625" style="323" bestFit="1" customWidth="1"/>
    <col min="7703" max="7703" width="8.5703125" style="323" bestFit="1" customWidth="1"/>
    <col min="7704" max="7704" width="12.140625" style="323" bestFit="1" customWidth="1"/>
    <col min="7705" max="7705" width="8.5703125" style="323" bestFit="1" customWidth="1"/>
    <col min="7706" max="7706" width="12.140625" style="323" bestFit="1" customWidth="1"/>
    <col min="7707" max="7707" width="10.85546875" style="323" bestFit="1" customWidth="1"/>
    <col min="7708" max="7708" width="12.140625" style="323" bestFit="1" customWidth="1"/>
    <col min="7709" max="7709" width="10.85546875" style="323" bestFit="1" customWidth="1"/>
    <col min="7710" max="7710" width="14.42578125" style="323" bestFit="1" customWidth="1"/>
    <col min="7711" max="7715" width="10.85546875" style="323" bestFit="1" customWidth="1"/>
    <col min="7716" max="7716" width="12.140625" style="323" bestFit="1" customWidth="1"/>
    <col min="7717" max="7717" width="10.85546875" style="323" bestFit="1" customWidth="1"/>
    <col min="7718" max="7718" width="12.140625" style="323" bestFit="1" customWidth="1"/>
    <col min="7719" max="7719" width="10.85546875" style="323" bestFit="1" customWidth="1"/>
    <col min="7720" max="7720" width="12.140625" style="323" bestFit="1" customWidth="1"/>
    <col min="7721" max="7721" width="10.85546875" style="323" bestFit="1" customWidth="1"/>
    <col min="7722" max="7722" width="14.42578125" style="323" bestFit="1" customWidth="1"/>
    <col min="7723" max="7725" width="10.85546875" style="323" bestFit="1" customWidth="1"/>
    <col min="7726" max="7726" width="12.140625" style="323" bestFit="1" customWidth="1"/>
    <col min="7727" max="7727" width="10.85546875" style="323" bestFit="1" customWidth="1"/>
    <col min="7728" max="7728" width="12.140625" style="323" bestFit="1" customWidth="1"/>
    <col min="7729" max="7731" width="10.85546875" style="323" bestFit="1" customWidth="1"/>
    <col min="7732" max="7732" width="12.140625" style="323" bestFit="1" customWidth="1"/>
    <col min="7733" max="7733" width="10.85546875" style="323" bestFit="1" customWidth="1"/>
    <col min="7734" max="7734" width="14.42578125" style="323" bestFit="1" customWidth="1"/>
    <col min="7735" max="7735" width="10.85546875" style="323" bestFit="1" customWidth="1"/>
    <col min="7736" max="7736" width="12.140625" style="323" bestFit="1" customWidth="1"/>
    <col min="7737" max="7739" width="10.85546875" style="323" bestFit="1" customWidth="1"/>
    <col min="7740" max="7740" width="12.140625" style="323" bestFit="1" customWidth="1"/>
    <col min="7741" max="7741" width="10.85546875" style="323" bestFit="1" customWidth="1"/>
    <col min="7742" max="7742" width="12.140625" style="323" bestFit="1" customWidth="1"/>
    <col min="7743" max="7743" width="10.85546875" style="323" bestFit="1" customWidth="1"/>
    <col min="7744" max="7744" width="12.140625" style="323" bestFit="1" customWidth="1"/>
    <col min="7745" max="7745" width="10.85546875" style="323" bestFit="1" customWidth="1"/>
    <col min="7746" max="7746" width="14.42578125" style="323" bestFit="1" customWidth="1"/>
    <col min="7747" max="7913" width="6.85546875" style="323"/>
    <col min="7914" max="7914" width="6.85546875" style="323" customWidth="1"/>
    <col min="7915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3" width="7.28515625" style="323" bestFit="1" customWidth="1"/>
    <col min="7944" max="7944" width="10.85546875" style="323" bestFit="1" customWidth="1"/>
    <col min="7945" max="7945" width="8.5703125" style="323" bestFit="1" customWidth="1"/>
    <col min="7946" max="7946" width="10.85546875" style="323" bestFit="1" customWidth="1"/>
    <col min="7947" max="7947" width="8.5703125" style="323" bestFit="1" customWidth="1"/>
    <col min="7948" max="7948" width="12.140625" style="323" bestFit="1" customWidth="1"/>
    <col min="7949" max="7949" width="8.5703125" style="323" bestFit="1" customWidth="1"/>
    <col min="7950" max="7950" width="12.140625" style="323" bestFit="1" customWidth="1"/>
    <col min="7951" max="7951" width="8.5703125" style="323" bestFit="1" customWidth="1"/>
    <col min="7952" max="7952" width="12.140625" style="323" bestFit="1" customWidth="1"/>
    <col min="7953" max="7953" width="8.5703125" style="323" bestFit="1" customWidth="1"/>
    <col min="7954" max="7954" width="14.42578125" style="323" bestFit="1" customWidth="1"/>
    <col min="7955" max="7955" width="8.5703125" style="323" bestFit="1" customWidth="1"/>
    <col min="7956" max="7956" width="10.85546875" style="323" bestFit="1" customWidth="1"/>
    <col min="7957" max="7957" width="8.5703125" style="323" bestFit="1" customWidth="1"/>
    <col min="7958" max="7958" width="12.140625" style="323" bestFit="1" customWidth="1"/>
    <col min="7959" max="7959" width="8.5703125" style="323" bestFit="1" customWidth="1"/>
    <col min="7960" max="7960" width="12.140625" style="323" bestFit="1" customWidth="1"/>
    <col min="7961" max="7961" width="8.5703125" style="323" bestFit="1" customWidth="1"/>
    <col min="7962" max="7962" width="12.140625" style="323" bestFit="1" customWidth="1"/>
    <col min="7963" max="7963" width="10.85546875" style="323" bestFit="1" customWidth="1"/>
    <col min="7964" max="7964" width="12.140625" style="323" bestFit="1" customWidth="1"/>
    <col min="7965" max="7965" width="10.85546875" style="323" bestFit="1" customWidth="1"/>
    <col min="7966" max="7966" width="14.42578125" style="323" bestFit="1" customWidth="1"/>
    <col min="7967" max="7971" width="10.85546875" style="323" bestFit="1" customWidth="1"/>
    <col min="7972" max="7972" width="12.140625" style="323" bestFit="1" customWidth="1"/>
    <col min="7973" max="7973" width="10.85546875" style="323" bestFit="1" customWidth="1"/>
    <col min="7974" max="7974" width="12.140625" style="323" bestFit="1" customWidth="1"/>
    <col min="7975" max="7975" width="10.85546875" style="323" bestFit="1" customWidth="1"/>
    <col min="7976" max="7976" width="12.140625" style="323" bestFit="1" customWidth="1"/>
    <col min="7977" max="7977" width="10.85546875" style="323" bestFit="1" customWidth="1"/>
    <col min="7978" max="7978" width="14.42578125" style="323" bestFit="1" customWidth="1"/>
    <col min="7979" max="7981" width="10.85546875" style="323" bestFit="1" customWidth="1"/>
    <col min="7982" max="7982" width="12.140625" style="323" bestFit="1" customWidth="1"/>
    <col min="7983" max="7983" width="10.85546875" style="323" bestFit="1" customWidth="1"/>
    <col min="7984" max="7984" width="12.140625" style="323" bestFit="1" customWidth="1"/>
    <col min="7985" max="7987" width="10.85546875" style="323" bestFit="1" customWidth="1"/>
    <col min="7988" max="7988" width="12.140625" style="323" bestFit="1" customWidth="1"/>
    <col min="7989" max="7989" width="10.85546875" style="323" bestFit="1" customWidth="1"/>
    <col min="7990" max="7990" width="14.42578125" style="323" bestFit="1" customWidth="1"/>
    <col min="7991" max="7991" width="10.85546875" style="323" bestFit="1" customWidth="1"/>
    <col min="7992" max="7992" width="12.140625" style="323" bestFit="1" customWidth="1"/>
    <col min="7993" max="7995" width="10.85546875" style="323" bestFit="1" customWidth="1"/>
    <col min="7996" max="7996" width="12.140625" style="323" bestFit="1" customWidth="1"/>
    <col min="7997" max="7997" width="10.85546875" style="323" bestFit="1" customWidth="1"/>
    <col min="7998" max="7998" width="12.140625" style="323" bestFit="1" customWidth="1"/>
    <col min="7999" max="7999" width="10.85546875" style="323" bestFit="1" customWidth="1"/>
    <col min="8000" max="8000" width="12.140625" style="323" bestFit="1" customWidth="1"/>
    <col min="8001" max="8001" width="10.85546875" style="323" bestFit="1" customWidth="1"/>
    <col min="8002" max="8002" width="14.42578125" style="323" bestFit="1" customWidth="1"/>
    <col min="8003" max="8169" width="6.85546875" style="323"/>
    <col min="8170" max="8170" width="6.85546875" style="323" customWidth="1"/>
    <col min="8171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9" width="7.28515625" style="323" bestFit="1" customWidth="1"/>
    <col min="8200" max="8200" width="10.85546875" style="323" bestFit="1" customWidth="1"/>
    <col min="8201" max="8201" width="8.5703125" style="323" bestFit="1" customWidth="1"/>
    <col min="8202" max="8202" width="10.85546875" style="323" bestFit="1" customWidth="1"/>
    <col min="8203" max="8203" width="8.5703125" style="323" bestFit="1" customWidth="1"/>
    <col min="8204" max="8204" width="12.140625" style="323" bestFit="1" customWidth="1"/>
    <col min="8205" max="8205" width="8.5703125" style="323" bestFit="1" customWidth="1"/>
    <col min="8206" max="8206" width="12.140625" style="323" bestFit="1" customWidth="1"/>
    <col min="8207" max="8207" width="8.5703125" style="323" bestFit="1" customWidth="1"/>
    <col min="8208" max="8208" width="12.140625" style="323" bestFit="1" customWidth="1"/>
    <col min="8209" max="8209" width="8.5703125" style="323" bestFit="1" customWidth="1"/>
    <col min="8210" max="8210" width="14.42578125" style="323" bestFit="1" customWidth="1"/>
    <col min="8211" max="8211" width="8.5703125" style="323" bestFit="1" customWidth="1"/>
    <col min="8212" max="8212" width="10.85546875" style="323" bestFit="1" customWidth="1"/>
    <col min="8213" max="8213" width="8.5703125" style="323" bestFit="1" customWidth="1"/>
    <col min="8214" max="8214" width="12.140625" style="323" bestFit="1" customWidth="1"/>
    <col min="8215" max="8215" width="8.5703125" style="323" bestFit="1" customWidth="1"/>
    <col min="8216" max="8216" width="12.140625" style="323" bestFit="1" customWidth="1"/>
    <col min="8217" max="8217" width="8.5703125" style="323" bestFit="1" customWidth="1"/>
    <col min="8218" max="8218" width="12.140625" style="323" bestFit="1" customWidth="1"/>
    <col min="8219" max="8219" width="10.85546875" style="323" bestFit="1" customWidth="1"/>
    <col min="8220" max="8220" width="12.140625" style="323" bestFit="1" customWidth="1"/>
    <col min="8221" max="8221" width="10.85546875" style="323" bestFit="1" customWidth="1"/>
    <col min="8222" max="8222" width="14.42578125" style="323" bestFit="1" customWidth="1"/>
    <col min="8223" max="8227" width="10.85546875" style="323" bestFit="1" customWidth="1"/>
    <col min="8228" max="8228" width="12.140625" style="323" bestFit="1" customWidth="1"/>
    <col min="8229" max="8229" width="10.85546875" style="323" bestFit="1" customWidth="1"/>
    <col min="8230" max="8230" width="12.140625" style="323" bestFit="1" customWidth="1"/>
    <col min="8231" max="8231" width="10.85546875" style="323" bestFit="1" customWidth="1"/>
    <col min="8232" max="8232" width="12.140625" style="323" bestFit="1" customWidth="1"/>
    <col min="8233" max="8233" width="10.85546875" style="323" bestFit="1" customWidth="1"/>
    <col min="8234" max="8234" width="14.42578125" style="323" bestFit="1" customWidth="1"/>
    <col min="8235" max="8237" width="10.85546875" style="323" bestFit="1" customWidth="1"/>
    <col min="8238" max="8238" width="12.140625" style="323" bestFit="1" customWidth="1"/>
    <col min="8239" max="8239" width="10.85546875" style="323" bestFit="1" customWidth="1"/>
    <col min="8240" max="8240" width="12.140625" style="323" bestFit="1" customWidth="1"/>
    <col min="8241" max="8243" width="10.85546875" style="323" bestFit="1" customWidth="1"/>
    <col min="8244" max="8244" width="12.140625" style="323" bestFit="1" customWidth="1"/>
    <col min="8245" max="8245" width="10.85546875" style="323" bestFit="1" customWidth="1"/>
    <col min="8246" max="8246" width="14.42578125" style="323" bestFit="1" customWidth="1"/>
    <col min="8247" max="8247" width="10.85546875" style="323" bestFit="1" customWidth="1"/>
    <col min="8248" max="8248" width="12.140625" style="323" bestFit="1" customWidth="1"/>
    <col min="8249" max="8251" width="10.85546875" style="323" bestFit="1" customWidth="1"/>
    <col min="8252" max="8252" width="12.140625" style="323" bestFit="1" customWidth="1"/>
    <col min="8253" max="8253" width="10.85546875" style="323" bestFit="1" customWidth="1"/>
    <col min="8254" max="8254" width="12.140625" style="323" bestFit="1" customWidth="1"/>
    <col min="8255" max="8255" width="10.85546875" style="323" bestFit="1" customWidth="1"/>
    <col min="8256" max="8256" width="12.140625" style="323" bestFit="1" customWidth="1"/>
    <col min="8257" max="8257" width="10.85546875" style="323" bestFit="1" customWidth="1"/>
    <col min="8258" max="8258" width="14.42578125" style="323" bestFit="1" customWidth="1"/>
    <col min="8259" max="8425" width="6.85546875" style="323"/>
    <col min="8426" max="8426" width="6.85546875" style="323" customWidth="1"/>
    <col min="8427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5" width="7.28515625" style="323" bestFit="1" customWidth="1"/>
    <col min="8456" max="8456" width="10.85546875" style="323" bestFit="1" customWidth="1"/>
    <col min="8457" max="8457" width="8.5703125" style="323" bestFit="1" customWidth="1"/>
    <col min="8458" max="8458" width="10.85546875" style="323" bestFit="1" customWidth="1"/>
    <col min="8459" max="8459" width="8.5703125" style="323" bestFit="1" customWidth="1"/>
    <col min="8460" max="8460" width="12.140625" style="323" bestFit="1" customWidth="1"/>
    <col min="8461" max="8461" width="8.5703125" style="323" bestFit="1" customWidth="1"/>
    <col min="8462" max="8462" width="12.140625" style="323" bestFit="1" customWidth="1"/>
    <col min="8463" max="8463" width="8.5703125" style="323" bestFit="1" customWidth="1"/>
    <col min="8464" max="8464" width="12.140625" style="323" bestFit="1" customWidth="1"/>
    <col min="8465" max="8465" width="8.5703125" style="323" bestFit="1" customWidth="1"/>
    <col min="8466" max="8466" width="14.42578125" style="323" bestFit="1" customWidth="1"/>
    <col min="8467" max="8467" width="8.5703125" style="323" bestFit="1" customWidth="1"/>
    <col min="8468" max="8468" width="10.85546875" style="323" bestFit="1" customWidth="1"/>
    <col min="8469" max="8469" width="8.5703125" style="323" bestFit="1" customWidth="1"/>
    <col min="8470" max="8470" width="12.140625" style="323" bestFit="1" customWidth="1"/>
    <col min="8471" max="8471" width="8.5703125" style="323" bestFit="1" customWidth="1"/>
    <col min="8472" max="8472" width="12.140625" style="323" bestFit="1" customWidth="1"/>
    <col min="8473" max="8473" width="8.5703125" style="323" bestFit="1" customWidth="1"/>
    <col min="8474" max="8474" width="12.140625" style="323" bestFit="1" customWidth="1"/>
    <col min="8475" max="8475" width="10.85546875" style="323" bestFit="1" customWidth="1"/>
    <col min="8476" max="8476" width="12.140625" style="323" bestFit="1" customWidth="1"/>
    <col min="8477" max="8477" width="10.85546875" style="323" bestFit="1" customWidth="1"/>
    <col min="8478" max="8478" width="14.42578125" style="323" bestFit="1" customWidth="1"/>
    <col min="8479" max="8483" width="10.85546875" style="323" bestFit="1" customWidth="1"/>
    <col min="8484" max="8484" width="12.140625" style="323" bestFit="1" customWidth="1"/>
    <col min="8485" max="8485" width="10.85546875" style="323" bestFit="1" customWidth="1"/>
    <col min="8486" max="8486" width="12.140625" style="323" bestFit="1" customWidth="1"/>
    <col min="8487" max="8487" width="10.85546875" style="323" bestFit="1" customWidth="1"/>
    <col min="8488" max="8488" width="12.140625" style="323" bestFit="1" customWidth="1"/>
    <col min="8489" max="8489" width="10.85546875" style="323" bestFit="1" customWidth="1"/>
    <col min="8490" max="8490" width="14.42578125" style="323" bestFit="1" customWidth="1"/>
    <col min="8491" max="8493" width="10.85546875" style="323" bestFit="1" customWidth="1"/>
    <col min="8494" max="8494" width="12.140625" style="323" bestFit="1" customWidth="1"/>
    <col min="8495" max="8495" width="10.85546875" style="323" bestFit="1" customWidth="1"/>
    <col min="8496" max="8496" width="12.140625" style="323" bestFit="1" customWidth="1"/>
    <col min="8497" max="8499" width="10.85546875" style="323" bestFit="1" customWidth="1"/>
    <col min="8500" max="8500" width="12.140625" style="323" bestFit="1" customWidth="1"/>
    <col min="8501" max="8501" width="10.85546875" style="323" bestFit="1" customWidth="1"/>
    <col min="8502" max="8502" width="14.42578125" style="323" bestFit="1" customWidth="1"/>
    <col min="8503" max="8503" width="10.85546875" style="323" bestFit="1" customWidth="1"/>
    <col min="8504" max="8504" width="12.140625" style="323" bestFit="1" customWidth="1"/>
    <col min="8505" max="8507" width="10.85546875" style="323" bestFit="1" customWidth="1"/>
    <col min="8508" max="8508" width="12.140625" style="323" bestFit="1" customWidth="1"/>
    <col min="8509" max="8509" width="10.85546875" style="323" bestFit="1" customWidth="1"/>
    <col min="8510" max="8510" width="12.140625" style="323" bestFit="1" customWidth="1"/>
    <col min="8511" max="8511" width="10.85546875" style="323" bestFit="1" customWidth="1"/>
    <col min="8512" max="8512" width="12.140625" style="323" bestFit="1" customWidth="1"/>
    <col min="8513" max="8513" width="10.85546875" style="323" bestFit="1" customWidth="1"/>
    <col min="8514" max="8514" width="14.42578125" style="323" bestFit="1" customWidth="1"/>
    <col min="8515" max="8681" width="6.85546875" style="323"/>
    <col min="8682" max="8682" width="6.85546875" style="323" customWidth="1"/>
    <col min="8683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1" width="7.28515625" style="323" bestFit="1" customWidth="1"/>
    <col min="8712" max="8712" width="10.85546875" style="323" bestFit="1" customWidth="1"/>
    <col min="8713" max="8713" width="8.5703125" style="323" bestFit="1" customWidth="1"/>
    <col min="8714" max="8714" width="10.85546875" style="323" bestFit="1" customWidth="1"/>
    <col min="8715" max="8715" width="8.5703125" style="323" bestFit="1" customWidth="1"/>
    <col min="8716" max="8716" width="12.140625" style="323" bestFit="1" customWidth="1"/>
    <col min="8717" max="8717" width="8.5703125" style="323" bestFit="1" customWidth="1"/>
    <col min="8718" max="8718" width="12.140625" style="323" bestFit="1" customWidth="1"/>
    <col min="8719" max="8719" width="8.5703125" style="323" bestFit="1" customWidth="1"/>
    <col min="8720" max="8720" width="12.140625" style="323" bestFit="1" customWidth="1"/>
    <col min="8721" max="8721" width="8.5703125" style="323" bestFit="1" customWidth="1"/>
    <col min="8722" max="8722" width="14.42578125" style="323" bestFit="1" customWidth="1"/>
    <col min="8723" max="8723" width="8.5703125" style="323" bestFit="1" customWidth="1"/>
    <col min="8724" max="8724" width="10.85546875" style="323" bestFit="1" customWidth="1"/>
    <col min="8725" max="8725" width="8.5703125" style="323" bestFit="1" customWidth="1"/>
    <col min="8726" max="8726" width="12.140625" style="323" bestFit="1" customWidth="1"/>
    <col min="8727" max="8727" width="8.5703125" style="323" bestFit="1" customWidth="1"/>
    <col min="8728" max="8728" width="12.140625" style="323" bestFit="1" customWidth="1"/>
    <col min="8729" max="8729" width="8.5703125" style="323" bestFit="1" customWidth="1"/>
    <col min="8730" max="8730" width="12.140625" style="323" bestFit="1" customWidth="1"/>
    <col min="8731" max="8731" width="10.85546875" style="323" bestFit="1" customWidth="1"/>
    <col min="8732" max="8732" width="12.140625" style="323" bestFit="1" customWidth="1"/>
    <col min="8733" max="8733" width="10.85546875" style="323" bestFit="1" customWidth="1"/>
    <col min="8734" max="8734" width="14.42578125" style="323" bestFit="1" customWidth="1"/>
    <col min="8735" max="8739" width="10.85546875" style="323" bestFit="1" customWidth="1"/>
    <col min="8740" max="8740" width="12.140625" style="323" bestFit="1" customWidth="1"/>
    <col min="8741" max="8741" width="10.85546875" style="323" bestFit="1" customWidth="1"/>
    <col min="8742" max="8742" width="12.140625" style="323" bestFit="1" customWidth="1"/>
    <col min="8743" max="8743" width="10.85546875" style="323" bestFit="1" customWidth="1"/>
    <col min="8744" max="8744" width="12.140625" style="323" bestFit="1" customWidth="1"/>
    <col min="8745" max="8745" width="10.85546875" style="323" bestFit="1" customWidth="1"/>
    <col min="8746" max="8746" width="14.42578125" style="323" bestFit="1" customWidth="1"/>
    <col min="8747" max="8749" width="10.85546875" style="323" bestFit="1" customWidth="1"/>
    <col min="8750" max="8750" width="12.140625" style="323" bestFit="1" customWidth="1"/>
    <col min="8751" max="8751" width="10.85546875" style="323" bestFit="1" customWidth="1"/>
    <col min="8752" max="8752" width="12.140625" style="323" bestFit="1" customWidth="1"/>
    <col min="8753" max="8755" width="10.85546875" style="323" bestFit="1" customWidth="1"/>
    <col min="8756" max="8756" width="12.140625" style="323" bestFit="1" customWidth="1"/>
    <col min="8757" max="8757" width="10.85546875" style="323" bestFit="1" customWidth="1"/>
    <col min="8758" max="8758" width="14.42578125" style="323" bestFit="1" customWidth="1"/>
    <col min="8759" max="8759" width="10.85546875" style="323" bestFit="1" customWidth="1"/>
    <col min="8760" max="8760" width="12.140625" style="323" bestFit="1" customWidth="1"/>
    <col min="8761" max="8763" width="10.85546875" style="323" bestFit="1" customWidth="1"/>
    <col min="8764" max="8764" width="12.140625" style="323" bestFit="1" customWidth="1"/>
    <col min="8765" max="8765" width="10.85546875" style="323" bestFit="1" customWidth="1"/>
    <col min="8766" max="8766" width="12.140625" style="323" bestFit="1" customWidth="1"/>
    <col min="8767" max="8767" width="10.85546875" style="323" bestFit="1" customWidth="1"/>
    <col min="8768" max="8768" width="12.140625" style="323" bestFit="1" customWidth="1"/>
    <col min="8769" max="8769" width="10.85546875" style="323" bestFit="1" customWidth="1"/>
    <col min="8770" max="8770" width="14.42578125" style="323" bestFit="1" customWidth="1"/>
    <col min="8771" max="8937" width="6.85546875" style="323"/>
    <col min="8938" max="8938" width="6.85546875" style="323" customWidth="1"/>
    <col min="8939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7" width="7.28515625" style="323" bestFit="1" customWidth="1"/>
    <col min="8968" max="8968" width="10.85546875" style="323" bestFit="1" customWidth="1"/>
    <col min="8969" max="8969" width="8.5703125" style="323" bestFit="1" customWidth="1"/>
    <col min="8970" max="8970" width="10.85546875" style="323" bestFit="1" customWidth="1"/>
    <col min="8971" max="8971" width="8.5703125" style="323" bestFit="1" customWidth="1"/>
    <col min="8972" max="8972" width="12.140625" style="323" bestFit="1" customWidth="1"/>
    <col min="8973" max="8973" width="8.5703125" style="323" bestFit="1" customWidth="1"/>
    <col min="8974" max="8974" width="12.140625" style="323" bestFit="1" customWidth="1"/>
    <col min="8975" max="8975" width="8.5703125" style="323" bestFit="1" customWidth="1"/>
    <col min="8976" max="8976" width="12.140625" style="323" bestFit="1" customWidth="1"/>
    <col min="8977" max="8977" width="8.5703125" style="323" bestFit="1" customWidth="1"/>
    <col min="8978" max="8978" width="14.42578125" style="323" bestFit="1" customWidth="1"/>
    <col min="8979" max="8979" width="8.5703125" style="323" bestFit="1" customWidth="1"/>
    <col min="8980" max="8980" width="10.85546875" style="323" bestFit="1" customWidth="1"/>
    <col min="8981" max="8981" width="8.5703125" style="323" bestFit="1" customWidth="1"/>
    <col min="8982" max="8982" width="12.140625" style="323" bestFit="1" customWidth="1"/>
    <col min="8983" max="8983" width="8.5703125" style="323" bestFit="1" customWidth="1"/>
    <col min="8984" max="8984" width="12.140625" style="323" bestFit="1" customWidth="1"/>
    <col min="8985" max="8985" width="8.5703125" style="323" bestFit="1" customWidth="1"/>
    <col min="8986" max="8986" width="12.140625" style="323" bestFit="1" customWidth="1"/>
    <col min="8987" max="8987" width="10.85546875" style="323" bestFit="1" customWidth="1"/>
    <col min="8988" max="8988" width="12.140625" style="323" bestFit="1" customWidth="1"/>
    <col min="8989" max="8989" width="10.85546875" style="323" bestFit="1" customWidth="1"/>
    <col min="8990" max="8990" width="14.42578125" style="323" bestFit="1" customWidth="1"/>
    <col min="8991" max="8995" width="10.85546875" style="323" bestFit="1" customWidth="1"/>
    <col min="8996" max="8996" width="12.140625" style="323" bestFit="1" customWidth="1"/>
    <col min="8997" max="8997" width="10.85546875" style="323" bestFit="1" customWidth="1"/>
    <col min="8998" max="8998" width="12.140625" style="323" bestFit="1" customWidth="1"/>
    <col min="8999" max="8999" width="10.85546875" style="323" bestFit="1" customWidth="1"/>
    <col min="9000" max="9000" width="12.140625" style="323" bestFit="1" customWidth="1"/>
    <col min="9001" max="9001" width="10.85546875" style="323" bestFit="1" customWidth="1"/>
    <col min="9002" max="9002" width="14.42578125" style="323" bestFit="1" customWidth="1"/>
    <col min="9003" max="9005" width="10.85546875" style="323" bestFit="1" customWidth="1"/>
    <col min="9006" max="9006" width="12.140625" style="323" bestFit="1" customWidth="1"/>
    <col min="9007" max="9007" width="10.85546875" style="323" bestFit="1" customWidth="1"/>
    <col min="9008" max="9008" width="12.140625" style="323" bestFit="1" customWidth="1"/>
    <col min="9009" max="9011" width="10.85546875" style="323" bestFit="1" customWidth="1"/>
    <col min="9012" max="9012" width="12.140625" style="323" bestFit="1" customWidth="1"/>
    <col min="9013" max="9013" width="10.85546875" style="323" bestFit="1" customWidth="1"/>
    <col min="9014" max="9014" width="14.42578125" style="323" bestFit="1" customWidth="1"/>
    <col min="9015" max="9015" width="10.85546875" style="323" bestFit="1" customWidth="1"/>
    <col min="9016" max="9016" width="12.140625" style="323" bestFit="1" customWidth="1"/>
    <col min="9017" max="9019" width="10.85546875" style="323" bestFit="1" customWidth="1"/>
    <col min="9020" max="9020" width="12.140625" style="323" bestFit="1" customWidth="1"/>
    <col min="9021" max="9021" width="10.85546875" style="323" bestFit="1" customWidth="1"/>
    <col min="9022" max="9022" width="12.140625" style="323" bestFit="1" customWidth="1"/>
    <col min="9023" max="9023" width="10.85546875" style="323" bestFit="1" customWidth="1"/>
    <col min="9024" max="9024" width="12.140625" style="323" bestFit="1" customWidth="1"/>
    <col min="9025" max="9025" width="10.85546875" style="323" bestFit="1" customWidth="1"/>
    <col min="9026" max="9026" width="14.42578125" style="323" bestFit="1" customWidth="1"/>
    <col min="9027" max="9193" width="6.85546875" style="323"/>
    <col min="9194" max="9194" width="6.85546875" style="323" customWidth="1"/>
    <col min="9195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3" width="7.28515625" style="323" bestFit="1" customWidth="1"/>
    <col min="9224" max="9224" width="10.85546875" style="323" bestFit="1" customWidth="1"/>
    <col min="9225" max="9225" width="8.5703125" style="323" bestFit="1" customWidth="1"/>
    <col min="9226" max="9226" width="10.85546875" style="323" bestFit="1" customWidth="1"/>
    <col min="9227" max="9227" width="8.5703125" style="323" bestFit="1" customWidth="1"/>
    <col min="9228" max="9228" width="12.140625" style="323" bestFit="1" customWidth="1"/>
    <col min="9229" max="9229" width="8.5703125" style="323" bestFit="1" customWidth="1"/>
    <col min="9230" max="9230" width="12.140625" style="323" bestFit="1" customWidth="1"/>
    <col min="9231" max="9231" width="8.5703125" style="323" bestFit="1" customWidth="1"/>
    <col min="9232" max="9232" width="12.140625" style="323" bestFit="1" customWidth="1"/>
    <col min="9233" max="9233" width="8.5703125" style="323" bestFit="1" customWidth="1"/>
    <col min="9234" max="9234" width="14.42578125" style="323" bestFit="1" customWidth="1"/>
    <col min="9235" max="9235" width="8.5703125" style="323" bestFit="1" customWidth="1"/>
    <col min="9236" max="9236" width="10.85546875" style="323" bestFit="1" customWidth="1"/>
    <col min="9237" max="9237" width="8.5703125" style="323" bestFit="1" customWidth="1"/>
    <col min="9238" max="9238" width="12.140625" style="323" bestFit="1" customWidth="1"/>
    <col min="9239" max="9239" width="8.5703125" style="323" bestFit="1" customWidth="1"/>
    <col min="9240" max="9240" width="12.140625" style="323" bestFit="1" customWidth="1"/>
    <col min="9241" max="9241" width="8.5703125" style="323" bestFit="1" customWidth="1"/>
    <col min="9242" max="9242" width="12.140625" style="323" bestFit="1" customWidth="1"/>
    <col min="9243" max="9243" width="10.85546875" style="323" bestFit="1" customWidth="1"/>
    <col min="9244" max="9244" width="12.140625" style="323" bestFit="1" customWidth="1"/>
    <col min="9245" max="9245" width="10.85546875" style="323" bestFit="1" customWidth="1"/>
    <col min="9246" max="9246" width="14.42578125" style="323" bestFit="1" customWidth="1"/>
    <col min="9247" max="9251" width="10.85546875" style="323" bestFit="1" customWidth="1"/>
    <col min="9252" max="9252" width="12.140625" style="323" bestFit="1" customWidth="1"/>
    <col min="9253" max="9253" width="10.85546875" style="323" bestFit="1" customWidth="1"/>
    <col min="9254" max="9254" width="12.140625" style="323" bestFit="1" customWidth="1"/>
    <col min="9255" max="9255" width="10.85546875" style="323" bestFit="1" customWidth="1"/>
    <col min="9256" max="9256" width="12.140625" style="323" bestFit="1" customWidth="1"/>
    <col min="9257" max="9257" width="10.85546875" style="323" bestFit="1" customWidth="1"/>
    <col min="9258" max="9258" width="14.42578125" style="323" bestFit="1" customWidth="1"/>
    <col min="9259" max="9261" width="10.85546875" style="323" bestFit="1" customWidth="1"/>
    <col min="9262" max="9262" width="12.140625" style="323" bestFit="1" customWidth="1"/>
    <col min="9263" max="9263" width="10.85546875" style="323" bestFit="1" customWidth="1"/>
    <col min="9264" max="9264" width="12.140625" style="323" bestFit="1" customWidth="1"/>
    <col min="9265" max="9267" width="10.85546875" style="323" bestFit="1" customWidth="1"/>
    <col min="9268" max="9268" width="12.140625" style="323" bestFit="1" customWidth="1"/>
    <col min="9269" max="9269" width="10.85546875" style="323" bestFit="1" customWidth="1"/>
    <col min="9270" max="9270" width="14.42578125" style="323" bestFit="1" customWidth="1"/>
    <col min="9271" max="9271" width="10.85546875" style="323" bestFit="1" customWidth="1"/>
    <col min="9272" max="9272" width="12.140625" style="323" bestFit="1" customWidth="1"/>
    <col min="9273" max="9275" width="10.85546875" style="323" bestFit="1" customWidth="1"/>
    <col min="9276" max="9276" width="12.140625" style="323" bestFit="1" customWidth="1"/>
    <col min="9277" max="9277" width="10.85546875" style="323" bestFit="1" customWidth="1"/>
    <col min="9278" max="9278" width="12.140625" style="323" bestFit="1" customWidth="1"/>
    <col min="9279" max="9279" width="10.85546875" style="323" bestFit="1" customWidth="1"/>
    <col min="9280" max="9280" width="12.140625" style="323" bestFit="1" customWidth="1"/>
    <col min="9281" max="9281" width="10.85546875" style="323" bestFit="1" customWidth="1"/>
    <col min="9282" max="9282" width="14.42578125" style="323" bestFit="1" customWidth="1"/>
    <col min="9283" max="9449" width="6.85546875" style="323"/>
    <col min="9450" max="9450" width="6.85546875" style="323" customWidth="1"/>
    <col min="9451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9" width="7.28515625" style="323" bestFit="1" customWidth="1"/>
    <col min="9480" max="9480" width="10.85546875" style="323" bestFit="1" customWidth="1"/>
    <col min="9481" max="9481" width="8.5703125" style="323" bestFit="1" customWidth="1"/>
    <col min="9482" max="9482" width="10.85546875" style="323" bestFit="1" customWidth="1"/>
    <col min="9483" max="9483" width="8.5703125" style="323" bestFit="1" customWidth="1"/>
    <col min="9484" max="9484" width="12.140625" style="323" bestFit="1" customWidth="1"/>
    <col min="9485" max="9485" width="8.5703125" style="323" bestFit="1" customWidth="1"/>
    <col min="9486" max="9486" width="12.140625" style="323" bestFit="1" customWidth="1"/>
    <col min="9487" max="9487" width="8.5703125" style="323" bestFit="1" customWidth="1"/>
    <col min="9488" max="9488" width="12.140625" style="323" bestFit="1" customWidth="1"/>
    <col min="9489" max="9489" width="8.5703125" style="323" bestFit="1" customWidth="1"/>
    <col min="9490" max="9490" width="14.42578125" style="323" bestFit="1" customWidth="1"/>
    <col min="9491" max="9491" width="8.5703125" style="323" bestFit="1" customWidth="1"/>
    <col min="9492" max="9492" width="10.85546875" style="323" bestFit="1" customWidth="1"/>
    <col min="9493" max="9493" width="8.5703125" style="323" bestFit="1" customWidth="1"/>
    <col min="9494" max="9494" width="12.140625" style="323" bestFit="1" customWidth="1"/>
    <col min="9495" max="9495" width="8.5703125" style="323" bestFit="1" customWidth="1"/>
    <col min="9496" max="9496" width="12.140625" style="323" bestFit="1" customWidth="1"/>
    <col min="9497" max="9497" width="8.5703125" style="323" bestFit="1" customWidth="1"/>
    <col min="9498" max="9498" width="12.140625" style="323" bestFit="1" customWidth="1"/>
    <col min="9499" max="9499" width="10.85546875" style="323" bestFit="1" customWidth="1"/>
    <col min="9500" max="9500" width="12.140625" style="323" bestFit="1" customWidth="1"/>
    <col min="9501" max="9501" width="10.85546875" style="323" bestFit="1" customWidth="1"/>
    <col min="9502" max="9502" width="14.42578125" style="323" bestFit="1" customWidth="1"/>
    <col min="9503" max="9507" width="10.85546875" style="323" bestFit="1" customWidth="1"/>
    <col min="9508" max="9508" width="12.140625" style="323" bestFit="1" customWidth="1"/>
    <col min="9509" max="9509" width="10.85546875" style="323" bestFit="1" customWidth="1"/>
    <col min="9510" max="9510" width="12.140625" style="323" bestFit="1" customWidth="1"/>
    <col min="9511" max="9511" width="10.85546875" style="323" bestFit="1" customWidth="1"/>
    <col min="9512" max="9512" width="12.140625" style="323" bestFit="1" customWidth="1"/>
    <col min="9513" max="9513" width="10.85546875" style="323" bestFit="1" customWidth="1"/>
    <col min="9514" max="9514" width="14.42578125" style="323" bestFit="1" customWidth="1"/>
    <col min="9515" max="9517" width="10.85546875" style="323" bestFit="1" customWidth="1"/>
    <col min="9518" max="9518" width="12.140625" style="323" bestFit="1" customWidth="1"/>
    <col min="9519" max="9519" width="10.85546875" style="323" bestFit="1" customWidth="1"/>
    <col min="9520" max="9520" width="12.140625" style="323" bestFit="1" customWidth="1"/>
    <col min="9521" max="9523" width="10.85546875" style="323" bestFit="1" customWidth="1"/>
    <col min="9524" max="9524" width="12.140625" style="323" bestFit="1" customWidth="1"/>
    <col min="9525" max="9525" width="10.85546875" style="323" bestFit="1" customWidth="1"/>
    <col min="9526" max="9526" width="14.42578125" style="323" bestFit="1" customWidth="1"/>
    <col min="9527" max="9527" width="10.85546875" style="323" bestFit="1" customWidth="1"/>
    <col min="9528" max="9528" width="12.140625" style="323" bestFit="1" customWidth="1"/>
    <col min="9529" max="9531" width="10.85546875" style="323" bestFit="1" customWidth="1"/>
    <col min="9532" max="9532" width="12.140625" style="323" bestFit="1" customWidth="1"/>
    <col min="9533" max="9533" width="10.85546875" style="323" bestFit="1" customWidth="1"/>
    <col min="9534" max="9534" width="12.140625" style="323" bestFit="1" customWidth="1"/>
    <col min="9535" max="9535" width="10.85546875" style="323" bestFit="1" customWidth="1"/>
    <col min="9536" max="9536" width="12.140625" style="323" bestFit="1" customWidth="1"/>
    <col min="9537" max="9537" width="10.85546875" style="323" bestFit="1" customWidth="1"/>
    <col min="9538" max="9538" width="14.42578125" style="323" bestFit="1" customWidth="1"/>
    <col min="9539" max="9705" width="6.85546875" style="323"/>
    <col min="9706" max="9706" width="6.85546875" style="323" customWidth="1"/>
    <col min="9707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5" width="7.28515625" style="323" bestFit="1" customWidth="1"/>
    <col min="9736" max="9736" width="10.85546875" style="323" bestFit="1" customWidth="1"/>
    <col min="9737" max="9737" width="8.5703125" style="323" bestFit="1" customWidth="1"/>
    <col min="9738" max="9738" width="10.85546875" style="323" bestFit="1" customWidth="1"/>
    <col min="9739" max="9739" width="8.5703125" style="323" bestFit="1" customWidth="1"/>
    <col min="9740" max="9740" width="12.140625" style="323" bestFit="1" customWidth="1"/>
    <col min="9741" max="9741" width="8.5703125" style="323" bestFit="1" customWidth="1"/>
    <col min="9742" max="9742" width="12.140625" style="323" bestFit="1" customWidth="1"/>
    <col min="9743" max="9743" width="8.5703125" style="323" bestFit="1" customWidth="1"/>
    <col min="9744" max="9744" width="12.140625" style="323" bestFit="1" customWidth="1"/>
    <col min="9745" max="9745" width="8.5703125" style="323" bestFit="1" customWidth="1"/>
    <col min="9746" max="9746" width="14.42578125" style="323" bestFit="1" customWidth="1"/>
    <col min="9747" max="9747" width="8.5703125" style="323" bestFit="1" customWidth="1"/>
    <col min="9748" max="9748" width="10.85546875" style="323" bestFit="1" customWidth="1"/>
    <col min="9749" max="9749" width="8.5703125" style="323" bestFit="1" customWidth="1"/>
    <col min="9750" max="9750" width="12.140625" style="323" bestFit="1" customWidth="1"/>
    <col min="9751" max="9751" width="8.5703125" style="323" bestFit="1" customWidth="1"/>
    <col min="9752" max="9752" width="12.140625" style="323" bestFit="1" customWidth="1"/>
    <col min="9753" max="9753" width="8.5703125" style="323" bestFit="1" customWidth="1"/>
    <col min="9754" max="9754" width="12.140625" style="323" bestFit="1" customWidth="1"/>
    <col min="9755" max="9755" width="10.85546875" style="323" bestFit="1" customWidth="1"/>
    <col min="9756" max="9756" width="12.140625" style="323" bestFit="1" customWidth="1"/>
    <col min="9757" max="9757" width="10.85546875" style="323" bestFit="1" customWidth="1"/>
    <col min="9758" max="9758" width="14.42578125" style="323" bestFit="1" customWidth="1"/>
    <col min="9759" max="9763" width="10.85546875" style="323" bestFit="1" customWidth="1"/>
    <col min="9764" max="9764" width="12.140625" style="323" bestFit="1" customWidth="1"/>
    <col min="9765" max="9765" width="10.85546875" style="323" bestFit="1" customWidth="1"/>
    <col min="9766" max="9766" width="12.140625" style="323" bestFit="1" customWidth="1"/>
    <col min="9767" max="9767" width="10.85546875" style="323" bestFit="1" customWidth="1"/>
    <col min="9768" max="9768" width="12.140625" style="323" bestFit="1" customWidth="1"/>
    <col min="9769" max="9769" width="10.85546875" style="323" bestFit="1" customWidth="1"/>
    <col min="9770" max="9770" width="14.42578125" style="323" bestFit="1" customWidth="1"/>
    <col min="9771" max="9773" width="10.85546875" style="323" bestFit="1" customWidth="1"/>
    <col min="9774" max="9774" width="12.140625" style="323" bestFit="1" customWidth="1"/>
    <col min="9775" max="9775" width="10.85546875" style="323" bestFit="1" customWidth="1"/>
    <col min="9776" max="9776" width="12.140625" style="323" bestFit="1" customWidth="1"/>
    <col min="9777" max="9779" width="10.85546875" style="323" bestFit="1" customWidth="1"/>
    <col min="9780" max="9780" width="12.140625" style="323" bestFit="1" customWidth="1"/>
    <col min="9781" max="9781" width="10.85546875" style="323" bestFit="1" customWidth="1"/>
    <col min="9782" max="9782" width="14.42578125" style="323" bestFit="1" customWidth="1"/>
    <col min="9783" max="9783" width="10.85546875" style="323" bestFit="1" customWidth="1"/>
    <col min="9784" max="9784" width="12.140625" style="323" bestFit="1" customWidth="1"/>
    <col min="9785" max="9787" width="10.85546875" style="323" bestFit="1" customWidth="1"/>
    <col min="9788" max="9788" width="12.140625" style="323" bestFit="1" customWidth="1"/>
    <col min="9789" max="9789" width="10.85546875" style="323" bestFit="1" customWidth="1"/>
    <col min="9790" max="9790" width="12.140625" style="323" bestFit="1" customWidth="1"/>
    <col min="9791" max="9791" width="10.85546875" style="323" bestFit="1" customWidth="1"/>
    <col min="9792" max="9792" width="12.140625" style="323" bestFit="1" customWidth="1"/>
    <col min="9793" max="9793" width="10.85546875" style="323" bestFit="1" customWidth="1"/>
    <col min="9794" max="9794" width="14.42578125" style="323" bestFit="1" customWidth="1"/>
    <col min="9795" max="9961" width="6.85546875" style="323"/>
    <col min="9962" max="9962" width="6.85546875" style="323" customWidth="1"/>
    <col min="9963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1" width="7.28515625" style="323" bestFit="1" customWidth="1"/>
    <col min="9992" max="9992" width="10.85546875" style="323" bestFit="1" customWidth="1"/>
    <col min="9993" max="9993" width="8.5703125" style="323" bestFit="1" customWidth="1"/>
    <col min="9994" max="9994" width="10.85546875" style="323" bestFit="1" customWidth="1"/>
    <col min="9995" max="9995" width="8.5703125" style="323" bestFit="1" customWidth="1"/>
    <col min="9996" max="9996" width="12.140625" style="323" bestFit="1" customWidth="1"/>
    <col min="9997" max="9997" width="8.5703125" style="323" bestFit="1" customWidth="1"/>
    <col min="9998" max="9998" width="12.140625" style="323" bestFit="1" customWidth="1"/>
    <col min="9999" max="9999" width="8.5703125" style="323" bestFit="1" customWidth="1"/>
    <col min="10000" max="10000" width="12.140625" style="323" bestFit="1" customWidth="1"/>
    <col min="10001" max="10001" width="8.5703125" style="323" bestFit="1" customWidth="1"/>
    <col min="10002" max="10002" width="14.42578125" style="323" bestFit="1" customWidth="1"/>
    <col min="10003" max="10003" width="8.5703125" style="323" bestFit="1" customWidth="1"/>
    <col min="10004" max="10004" width="10.85546875" style="323" bestFit="1" customWidth="1"/>
    <col min="10005" max="10005" width="8.5703125" style="323" bestFit="1" customWidth="1"/>
    <col min="10006" max="10006" width="12.140625" style="323" bestFit="1" customWidth="1"/>
    <col min="10007" max="10007" width="8.5703125" style="323" bestFit="1" customWidth="1"/>
    <col min="10008" max="10008" width="12.140625" style="323" bestFit="1" customWidth="1"/>
    <col min="10009" max="10009" width="8.5703125" style="323" bestFit="1" customWidth="1"/>
    <col min="10010" max="10010" width="12.140625" style="323" bestFit="1" customWidth="1"/>
    <col min="10011" max="10011" width="10.85546875" style="323" bestFit="1" customWidth="1"/>
    <col min="10012" max="10012" width="12.140625" style="323" bestFit="1" customWidth="1"/>
    <col min="10013" max="10013" width="10.85546875" style="323" bestFit="1" customWidth="1"/>
    <col min="10014" max="10014" width="14.42578125" style="323" bestFit="1" customWidth="1"/>
    <col min="10015" max="10019" width="10.85546875" style="323" bestFit="1" customWidth="1"/>
    <col min="10020" max="10020" width="12.140625" style="323" bestFit="1" customWidth="1"/>
    <col min="10021" max="10021" width="10.85546875" style="323" bestFit="1" customWidth="1"/>
    <col min="10022" max="10022" width="12.140625" style="323" bestFit="1" customWidth="1"/>
    <col min="10023" max="10023" width="10.85546875" style="323" bestFit="1" customWidth="1"/>
    <col min="10024" max="10024" width="12.140625" style="323" bestFit="1" customWidth="1"/>
    <col min="10025" max="10025" width="10.85546875" style="323" bestFit="1" customWidth="1"/>
    <col min="10026" max="10026" width="14.42578125" style="323" bestFit="1" customWidth="1"/>
    <col min="10027" max="10029" width="10.85546875" style="323" bestFit="1" customWidth="1"/>
    <col min="10030" max="10030" width="12.140625" style="323" bestFit="1" customWidth="1"/>
    <col min="10031" max="10031" width="10.85546875" style="323" bestFit="1" customWidth="1"/>
    <col min="10032" max="10032" width="12.140625" style="323" bestFit="1" customWidth="1"/>
    <col min="10033" max="10035" width="10.85546875" style="323" bestFit="1" customWidth="1"/>
    <col min="10036" max="10036" width="12.140625" style="323" bestFit="1" customWidth="1"/>
    <col min="10037" max="10037" width="10.85546875" style="323" bestFit="1" customWidth="1"/>
    <col min="10038" max="10038" width="14.42578125" style="323" bestFit="1" customWidth="1"/>
    <col min="10039" max="10039" width="10.85546875" style="323" bestFit="1" customWidth="1"/>
    <col min="10040" max="10040" width="12.140625" style="323" bestFit="1" customWidth="1"/>
    <col min="10041" max="10043" width="10.85546875" style="323" bestFit="1" customWidth="1"/>
    <col min="10044" max="10044" width="12.140625" style="323" bestFit="1" customWidth="1"/>
    <col min="10045" max="10045" width="10.85546875" style="323" bestFit="1" customWidth="1"/>
    <col min="10046" max="10046" width="12.140625" style="323" bestFit="1" customWidth="1"/>
    <col min="10047" max="10047" width="10.85546875" style="323" bestFit="1" customWidth="1"/>
    <col min="10048" max="10048" width="12.140625" style="323" bestFit="1" customWidth="1"/>
    <col min="10049" max="10049" width="10.85546875" style="323" bestFit="1" customWidth="1"/>
    <col min="10050" max="10050" width="14.42578125" style="323" bestFit="1" customWidth="1"/>
    <col min="10051" max="10217" width="6.85546875" style="323"/>
    <col min="10218" max="10218" width="6.85546875" style="323" customWidth="1"/>
    <col min="10219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7" width="7.28515625" style="323" bestFit="1" customWidth="1"/>
    <col min="10248" max="10248" width="10.85546875" style="323" bestFit="1" customWidth="1"/>
    <col min="10249" max="10249" width="8.5703125" style="323" bestFit="1" customWidth="1"/>
    <col min="10250" max="10250" width="10.85546875" style="323" bestFit="1" customWidth="1"/>
    <col min="10251" max="10251" width="8.5703125" style="323" bestFit="1" customWidth="1"/>
    <col min="10252" max="10252" width="12.140625" style="323" bestFit="1" customWidth="1"/>
    <col min="10253" max="10253" width="8.5703125" style="323" bestFit="1" customWidth="1"/>
    <col min="10254" max="10254" width="12.140625" style="323" bestFit="1" customWidth="1"/>
    <col min="10255" max="10255" width="8.5703125" style="323" bestFit="1" customWidth="1"/>
    <col min="10256" max="10256" width="12.140625" style="323" bestFit="1" customWidth="1"/>
    <col min="10257" max="10257" width="8.5703125" style="323" bestFit="1" customWidth="1"/>
    <col min="10258" max="10258" width="14.42578125" style="323" bestFit="1" customWidth="1"/>
    <col min="10259" max="10259" width="8.5703125" style="323" bestFit="1" customWidth="1"/>
    <col min="10260" max="10260" width="10.85546875" style="323" bestFit="1" customWidth="1"/>
    <col min="10261" max="10261" width="8.5703125" style="323" bestFit="1" customWidth="1"/>
    <col min="10262" max="10262" width="12.140625" style="323" bestFit="1" customWidth="1"/>
    <col min="10263" max="10263" width="8.5703125" style="323" bestFit="1" customWidth="1"/>
    <col min="10264" max="10264" width="12.140625" style="323" bestFit="1" customWidth="1"/>
    <col min="10265" max="10265" width="8.5703125" style="323" bestFit="1" customWidth="1"/>
    <col min="10266" max="10266" width="12.140625" style="323" bestFit="1" customWidth="1"/>
    <col min="10267" max="10267" width="10.85546875" style="323" bestFit="1" customWidth="1"/>
    <col min="10268" max="10268" width="12.140625" style="323" bestFit="1" customWidth="1"/>
    <col min="10269" max="10269" width="10.85546875" style="323" bestFit="1" customWidth="1"/>
    <col min="10270" max="10270" width="14.42578125" style="323" bestFit="1" customWidth="1"/>
    <col min="10271" max="10275" width="10.85546875" style="323" bestFit="1" customWidth="1"/>
    <col min="10276" max="10276" width="12.140625" style="323" bestFit="1" customWidth="1"/>
    <col min="10277" max="10277" width="10.85546875" style="323" bestFit="1" customWidth="1"/>
    <col min="10278" max="10278" width="12.140625" style="323" bestFit="1" customWidth="1"/>
    <col min="10279" max="10279" width="10.85546875" style="323" bestFit="1" customWidth="1"/>
    <col min="10280" max="10280" width="12.140625" style="323" bestFit="1" customWidth="1"/>
    <col min="10281" max="10281" width="10.85546875" style="323" bestFit="1" customWidth="1"/>
    <col min="10282" max="10282" width="14.42578125" style="323" bestFit="1" customWidth="1"/>
    <col min="10283" max="10285" width="10.85546875" style="323" bestFit="1" customWidth="1"/>
    <col min="10286" max="10286" width="12.140625" style="323" bestFit="1" customWidth="1"/>
    <col min="10287" max="10287" width="10.85546875" style="323" bestFit="1" customWidth="1"/>
    <col min="10288" max="10288" width="12.140625" style="323" bestFit="1" customWidth="1"/>
    <col min="10289" max="10291" width="10.85546875" style="323" bestFit="1" customWidth="1"/>
    <col min="10292" max="10292" width="12.140625" style="323" bestFit="1" customWidth="1"/>
    <col min="10293" max="10293" width="10.85546875" style="323" bestFit="1" customWidth="1"/>
    <col min="10294" max="10294" width="14.42578125" style="323" bestFit="1" customWidth="1"/>
    <col min="10295" max="10295" width="10.85546875" style="323" bestFit="1" customWidth="1"/>
    <col min="10296" max="10296" width="12.140625" style="323" bestFit="1" customWidth="1"/>
    <col min="10297" max="10299" width="10.85546875" style="323" bestFit="1" customWidth="1"/>
    <col min="10300" max="10300" width="12.140625" style="323" bestFit="1" customWidth="1"/>
    <col min="10301" max="10301" width="10.85546875" style="323" bestFit="1" customWidth="1"/>
    <col min="10302" max="10302" width="12.140625" style="323" bestFit="1" customWidth="1"/>
    <col min="10303" max="10303" width="10.85546875" style="323" bestFit="1" customWidth="1"/>
    <col min="10304" max="10304" width="12.140625" style="323" bestFit="1" customWidth="1"/>
    <col min="10305" max="10305" width="10.85546875" style="323" bestFit="1" customWidth="1"/>
    <col min="10306" max="10306" width="14.42578125" style="323" bestFit="1" customWidth="1"/>
    <col min="10307" max="10473" width="6.85546875" style="323"/>
    <col min="10474" max="10474" width="6.85546875" style="323" customWidth="1"/>
    <col min="10475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3" width="7.28515625" style="323" bestFit="1" customWidth="1"/>
    <col min="10504" max="10504" width="10.85546875" style="323" bestFit="1" customWidth="1"/>
    <col min="10505" max="10505" width="8.5703125" style="323" bestFit="1" customWidth="1"/>
    <col min="10506" max="10506" width="10.85546875" style="323" bestFit="1" customWidth="1"/>
    <col min="10507" max="10507" width="8.5703125" style="323" bestFit="1" customWidth="1"/>
    <col min="10508" max="10508" width="12.140625" style="323" bestFit="1" customWidth="1"/>
    <col min="10509" max="10509" width="8.5703125" style="323" bestFit="1" customWidth="1"/>
    <col min="10510" max="10510" width="12.140625" style="323" bestFit="1" customWidth="1"/>
    <col min="10511" max="10511" width="8.5703125" style="323" bestFit="1" customWidth="1"/>
    <col min="10512" max="10512" width="12.140625" style="323" bestFit="1" customWidth="1"/>
    <col min="10513" max="10513" width="8.5703125" style="323" bestFit="1" customWidth="1"/>
    <col min="10514" max="10514" width="14.42578125" style="323" bestFit="1" customWidth="1"/>
    <col min="10515" max="10515" width="8.5703125" style="323" bestFit="1" customWidth="1"/>
    <col min="10516" max="10516" width="10.85546875" style="323" bestFit="1" customWidth="1"/>
    <col min="10517" max="10517" width="8.5703125" style="323" bestFit="1" customWidth="1"/>
    <col min="10518" max="10518" width="12.140625" style="323" bestFit="1" customWidth="1"/>
    <col min="10519" max="10519" width="8.5703125" style="323" bestFit="1" customWidth="1"/>
    <col min="10520" max="10520" width="12.140625" style="323" bestFit="1" customWidth="1"/>
    <col min="10521" max="10521" width="8.5703125" style="323" bestFit="1" customWidth="1"/>
    <col min="10522" max="10522" width="12.140625" style="323" bestFit="1" customWidth="1"/>
    <col min="10523" max="10523" width="10.85546875" style="323" bestFit="1" customWidth="1"/>
    <col min="10524" max="10524" width="12.140625" style="323" bestFit="1" customWidth="1"/>
    <col min="10525" max="10525" width="10.85546875" style="323" bestFit="1" customWidth="1"/>
    <col min="10526" max="10526" width="14.42578125" style="323" bestFit="1" customWidth="1"/>
    <col min="10527" max="10531" width="10.85546875" style="323" bestFit="1" customWidth="1"/>
    <col min="10532" max="10532" width="12.140625" style="323" bestFit="1" customWidth="1"/>
    <col min="10533" max="10533" width="10.85546875" style="323" bestFit="1" customWidth="1"/>
    <col min="10534" max="10534" width="12.140625" style="323" bestFit="1" customWidth="1"/>
    <col min="10535" max="10535" width="10.85546875" style="323" bestFit="1" customWidth="1"/>
    <col min="10536" max="10536" width="12.140625" style="323" bestFit="1" customWidth="1"/>
    <col min="10537" max="10537" width="10.85546875" style="323" bestFit="1" customWidth="1"/>
    <col min="10538" max="10538" width="14.42578125" style="323" bestFit="1" customWidth="1"/>
    <col min="10539" max="10541" width="10.85546875" style="323" bestFit="1" customWidth="1"/>
    <col min="10542" max="10542" width="12.140625" style="323" bestFit="1" customWidth="1"/>
    <col min="10543" max="10543" width="10.85546875" style="323" bestFit="1" customWidth="1"/>
    <col min="10544" max="10544" width="12.140625" style="323" bestFit="1" customWidth="1"/>
    <col min="10545" max="10547" width="10.85546875" style="323" bestFit="1" customWidth="1"/>
    <col min="10548" max="10548" width="12.140625" style="323" bestFit="1" customWidth="1"/>
    <col min="10549" max="10549" width="10.85546875" style="323" bestFit="1" customWidth="1"/>
    <col min="10550" max="10550" width="14.42578125" style="323" bestFit="1" customWidth="1"/>
    <col min="10551" max="10551" width="10.85546875" style="323" bestFit="1" customWidth="1"/>
    <col min="10552" max="10552" width="12.140625" style="323" bestFit="1" customWidth="1"/>
    <col min="10553" max="10555" width="10.85546875" style="323" bestFit="1" customWidth="1"/>
    <col min="10556" max="10556" width="12.140625" style="323" bestFit="1" customWidth="1"/>
    <col min="10557" max="10557" width="10.85546875" style="323" bestFit="1" customWidth="1"/>
    <col min="10558" max="10558" width="12.140625" style="323" bestFit="1" customWidth="1"/>
    <col min="10559" max="10559" width="10.85546875" style="323" bestFit="1" customWidth="1"/>
    <col min="10560" max="10560" width="12.140625" style="323" bestFit="1" customWidth="1"/>
    <col min="10561" max="10561" width="10.85546875" style="323" bestFit="1" customWidth="1"/>
    <col min="10562" max="10562" width="14.42578125" style="323" bestFit="1" customWidth="1"/>
    <col min="10563" max="10729" width="6.85546875" style="323"/>
    <col min="10730" max="10730" width="6.85546875" style="323" customWidth="1"/>
    <col min="10731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9" width="7.28515625" style="323" bestFit="1" customWidth="1"/>
    <col min="10760" max="10760" width="10.85546875" style="323" bestFit="1" customWidth="1"/>
    <col min="10761" max="10761" width="8.5703125" style="323" bestFit="1" customWidth="1"/>
    <col min="10762" max="10762" width="10.85546875" style="323" bestFit="1" customWidth="1"/>
    <col min="10763" max="10763" width="8.5703125" style="323" bestFit="1" customWidth="1"/>
    <col min="10764" max="10764" width="12.140625" style="323" bestFit="1" customWidth="1"/>
    <col min="10765" max="10765" width="8.5703125" style="323" bestFit="1" customWidth="1"/>
    <col min="10766" max="10766" width="12.140625" style="323" bestFit="1" customWidth="1"/>
    <col min="10767" max="10767" width="8.5703125" style="323" bestFit="1" customWidth="1"/>
    <col min="10768" max="10768" width="12.140625" style="323" bestFit="1" customWidth="1"/>
    <col min="10769" max="10769" width="8.5703125" style="323" bestFit="1" customWidth="1"/>
    <col min="10770" max="10770" width="14.42578125" style="323" bestFit="1" customWidth="1"/>
    <col min="10771" max="10771" width="8.5703125" style="323" bestFit="1" customWidth="1"/>
    <col min="10772" max="10772" width="10.85546875" style="323" bestFit="1" customWidth="1"/>
    <col min="10773" max="10773" width="8.5703125" style="323" bestFit="1" customWidth="1"/>
    <col min="10774" max="10774" width="12.140625" style="323" bestFit="1" customWidth="1"/>
    <col min="10775" max="10775" width="8.5703125" style="323" bestFit="1" customWidth="1"/>
    <col min="10776" max="10776" width="12.140625" style="323" bestFit="1" customWidth="1"/>
    <col min="10777" max="10777" width="8.5703125" style="323" bestFit="1" customWidth="1"/>
    <col min="10778" max="10778" width="12.140625" style="323" bestFit="1" customWidth="1"/>
    <col min="10779" max="10779" width="10.85546875" style="323" bestFit="1" customWidth="1"/>
    <col min="10780" max="10780" width="12.140625" style="323" bestFit="1" customWidth="1"/>
    <col min="10781" max="10781" width="10.85546875" style="323" bestFit="1" customWidth="1"/>
    <col min="10782" max="10782" width="14.42578125" style="323" bestFit="1" customWidth="1"/>
    <col min="10783" max="10787" width="10.85546875" style="323" bestFit="1" customWidth="1"/>
    <col min="10788" max="10788" width="12.140625" style="323" bestFit="1" customWidth="1"/>
    <col min="10789" max="10789" width="10.85546875" style="323" bestFit="1" customWidth="1"/>
    <col min="10790" max="10790" width="12.140625" style="323" bestFit="1" customWidth="1"/>
    <col min="10791" max="10791" width="10.85546875" style="323" bestFit="1" customWidth="1"/>
    <col min="10792" max="10792" width="12.140625" style="323" bestFit="1" customWidth="1"/>
    <col min="10793" max="10793" width="10.85546875" style="323" bestFit="1" customWidth="1"/>
    <col min="10794" max="10794" width="14.42578125" style="323" bestFit="1" customWidth="1"/>
    <col min="10795" max="10797" width="10.85546875" style="323" bestFit="1" customWidth="1"/>
    <col min="10798" max="10798" width="12.140625" style="323" bestFit="1" customWidth="1"/>
    <col min="10799" max="10799" width="10.85546875" style="323" bestFit="1" customWidth="1"/>
    <col min="10800" max="10800" width="12.140625" style="323" bestFit="1" customWidth="1"/>
    <col min="10801" max="10803" width="10.85546875" style="323" bestFit="1" customWidth="1"/>
    <col min="10804" max="10804" width="12.140625" style="323" bestFit="1" customWidth="1"/>
    <col min="10805" max="10805" width="10.85546875" style="323" bestFit="1" customWidth="1"/>
    <col min="10806" max="10806" width="14.42578125" style="323" bestFit="1" customWidth="1"/>
    <col min="10807" max="10807" width="10.85546875" style="323" bestFit="1" customWidth="1"/>
    <col min="10808" max="10808" width="12.140625" style="323" bestFit="1" customWidth="1"/>
    <col min="10809" max="10811" width="10.85546875" style="323" bestFit="1" customWidth="1"/>
    <col min="10812" max="10812" width="12.140625" style="323" bestFit="1" customWidth="1"/>
    <col min="10813" max="10813" width="10.85546875" style="323" bestFit="1" customWidth="1"/>
    <col min="10814" max="10814" width="12.140625" style="323" bestFit="1" customWidth="1"/>
    <col min="10815" max="10815" width="10.85546875" style="323" bestFit="1" customWidth="1"/>
    <col min="10816" max="10816" width="12.140625" style="323" bestFit="1" customWidth="1"/>
    <col min="10817" max="10817" width="10.85546875" style="323" bestFit="1" customWidth="1"/>
    <col min="10818" max="10818" width="14.42578125" style="323" bestFit="1" customWidth="1"/>
    <col min="10819" max="10985" width="6.85546875" style="323"/>
    <col min="10986" max="10986" width="6.85546875" style="323" customWidth="1"/>
    <col min="10987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5" width="7.28515625" style="323" bestFit="1" customWidth="1"/>
    <col min="11016" max="11016" width="10.85546875" style="323" bestFit="1" customWidth="1"/>
    <col min="11017" max="11017" width="8.5703125" style="323" bestFit="1" customWidth="1"/>
    <col min="11018" max="11018" width="10.85546875" style="323" bestFit="1" customWidth="1"/>
    <col min="11019" max="11019" width="8.5703125" style="323" bestFit="1" customWidth="1"/>
    <col min="11020" max="11020" width="12.140625" style="323" bestFit="1" customWidth="1"/>
    <col min="11021" max="11021" width="8.5703125" style="323" bestFit="1" customWidth="1"/>
    <col min="11022" max="11022" width="12.140625" style="323" bestFit="1" customWidth="1"/>
    <col min="11023" max="11023" width="8.5703125" style="323" bestFit="1" customWidth="1"/>
    <col min="11024" max="11024" width="12.140625" style="323" bestFit="1" customWidth="1"/>
    <col min="11025" max="11025" width="8.5703125" style="323" bestFit="1" customWidth="1"/>
    <col min="11026" max="11026" width="14.42578125" style="323" bestFit="1" customWidth="1"/>
    <col min="11027" max="11027" width="8.5703125" style="323" bestFit="1" customWidth="1"/>
    <col min="11028" max="11028" width="10.85546875" style="323" bestFit="1" customWidth="1"/>
    <col min="11029" max="11029" width="8.5703125" style="323" bestFit="1" customWidth="1"/>
    <col min="11030" max="11030" width="12.140625" style="323" bestFit="1" customWidth="1"/>
    <col min="11031" max="11031" width="8.5703125" style="323" bestFit="1" customWidth="1"/>
    <col min="11032" max="11032" width="12.140625" style="323" bestFit="1" customWidth="1"/>
    <col min="11033" max="11033" width="8.5703125" style="323" bestFit="1" customWidth="1"/>
    <col min="11034" max="11034" width="12.140625" style="323" bestFit="1" customWidth="1"/>
    <col min="11035" max="11035" width="10.85546875" style="323" bestFit="1" customWidth="1"/>
    <col min="11036" max="11036" width="12.140625" style="323" bestFit="1" customWidth="1"/>
    <col min="11037" max="11037" width="10.85546875" style="323" bestFit="1" customWidth="1"/>
    <col min="11038" max="11038" width="14.42578125" style="323" bestFit="1" customWidth="1"/>
    <col min="11039" max="11043" width="10.85546875" style="323" bestFit="1" customWidth="1"/>
    <col min="11044" max="11044" width="12.140625" style="323" bestFit="1" customWidth="1"/>
    <col min="11045" max="11045" width="10.85546875" style="323" bestFit="1" customWidth="1"/>
    <col min="11046" max="11046" width="12.140625" style="323" bestFit="1" customWidth="1"/>
    <col min="11047" max="11047" width="10.85546875" style="323" bestFit="1" customWidth="1"/>
    <col min="11048" max="11048" width="12.140625" style="323" bestFit="1" customWidth="1"/>
    <col min="11049" max="11049" width="10.85546875" style="323" bestFit="1" customWidth="1"/>
    <col min="11050" max="11050" width="14.42578125" style="323" bestFit="1" customWidth="1"/>
    <col min="11051" max="11053" width="10.85546875" style="323" bestFit="1" customWidth="1"/>
    <col min="11054" max="11054" width="12.140625" style="323" bestFit="1" customWidth="1"/>
    <col min="11055" max="11055" width="10.85546875" style="323" bestFit="1" customWidth="1"/>
    <col min="11056" max="11056" width="12.140625" style="323" bestFit="1" customWidth="1"/>
    <col min="11057" max="11059" width="10.85546875" style="323" bestFit="1" customWidth="1"/>
    <col min="11060" max="11060" width="12.140625" style="323" bestFit="1" customWidth="1"/>
    <col min="11061" max="11061" width="10.85546875" style="323" bestFit="1" customWidth="1"/>
    <col min="11062" max="11062" width="14.42578125" style="323" bestFit="1" customWidth="1"/>
    <col min="11063" max="11063" width="10.85546875" style="323" bestFit="1" customWidth="1"/>
    <col min="11064" max="11064" width="12.140625" style="323" bestFit="1" customWidth="1"/>
    <col min="11065" max="11067" width="10.85546875" style="323" bestFit="1" customWidth="1"/>
    <col min="11068" max="11068" width="12.140625" style="323" bestFit="1" customWidth="1"/>
    <col min="11069" max="11069" width="10.85546875" style="323" bestFit="1" customWidth="1"/>
    <col min="11070" max="11070" width="12.140625" style="323" bestFit="1" customWidth="1"/>
    <col min="11071" max="11071" width="10.85546875" style="323" bestFit="1" customWidth="1"/>
    <col min="11072" max="11072" width="12.140625" style="323" bestFit="1" customWidth="1"/>
    <col min="11073" max="11073" width="10.85546875" style="323" bestFit="1" customWidth="1"/>
    <col min="11074" max="11074" width="14.42578125" style="323" bestFit="1" customWidth="1"/>
    <col min="11075" max="11241" width="6.85546875" style="323"/>
    <col min="11242" max="11242" width="6.85546875" style="323" customWidth="1"/>
    <col min="11243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1" width="7.28515625" style="323" bestFit="1" customWidth="1"/>
    <col min="11272" max="11272" width="10.85546875" style="323" bestFit="1" customWidth="1"/>
    <col min="11273" max="11273" width="8.5703125" style="323" bestFit="1" customWidth="1"/>
    <col min="11274" max="11274" width="10.85546875" style="323" bestFit="1" customWidth="1"/>
    <col min="11275" max="11275" width="8.5703125" style="323" bestFit="1" customWidth="1"/>
    <col min="11276" max="11276" width="12.140625" style="323" bestFit="1" customWidth="1"/>
    <col min="11277" max="11277" width="8.5703125" style="323" bestFit="1" customWidth="1"/>
    <col min="11278" max="11278" width="12.140625" style="323" bestFit="1" customWidth="1"/>
    <col min="11279" max="11279" width="8.5703125" style="323" bestFit="1" customWidth="1"/>
    <col min="11280" max="11280" width="12.140625" style="323" bestFit="1" customWidth="1"/>
    <col min="11281" max="11281" width="8.5703125" style="323" bestFit="1" customWidth="1"/>
    <col min="11282" max="11282" width="14.42578125" style="323" bestFit="1" customWidth="1"/>
    <col min="11283" max="11283" width="8.5703125" style="323" bestFit="1" customWidth="1"/>
    <col min="11284" max="11284" width="10.85546875" style="323" bestFit="1" customWidth="1"/>
    <col min="11285" max="11285" width="8.5703125" style="323" bestFit="1" customWidth="1"/>
    <col min="11286" max="11286" width="12.140625" style="323" bestFit="1" customWidth="1"/>
    <col min="11287" max="11287" width="8.5703125" style="323" bestFit="1" customWidth="1"/>
    <col min="11288" max="11288" width="12.140625" style="323" bestFit="1" customWidth="1"/>
    <col min="11289" max="11289" width="8.5703125" style="323" bestFit="1" customWidth="1"/>
    <col min="11290" max="11290" width="12.140625" style="323" bestFit="1" customWidth="1"/>
    <col min="11291" max="11291" width="10.85546875" style="323" bestFit="1" customWidth="1"/>
    <col min="11292" max="11292" width="12.140625" style="323" bestFit="1" customWidth="1"/>
    <col min="11293" max="11293" width="10.85546875" style="323" bestFit="1" customWidth="1"/>
    <col min="11294" max="11294" width="14.42578125" style="323" bestFit="1" customWidth="1"/>
    <col min="11295" max="11299" width="10.85546875" style="323" bestFit="1" customWidth="1"/>
    <col min="11300" max="11300" width="12.140625" style="323" bestFit="1" customWidth="1"/>
    <col min="11301" max="11301" width="10.85546875" style="323" bestFit="1" customWidth="1"/>
    <col min="11302" max="11302" width="12.140625" style="323" bestFit="1" customWidth="1"/>
    <col min="11303" max="11303" width="10.85546875" style="323" bestFit="1" customWidth="1"/>
    <col min="11304" max="11304" width="12.140625" style="323" bestFit="1" customWidth="1"/>
    <col min="11305" max="11305" width="10.85546875" style="323" bestFit="1" customWidth="1"/>
    <col min="11306" max="11306" width="14.42578125" style="323" bestFit="1" customWidth="1"/>
    <col min="11307" max="11309" width="10.85546875" style="323" bestFit="1" customWidth="1"/>
    <col min="11310" max="11310" width="12.140625" style="323" bestFit="1" customWidth="1"/>
    <col min="11311" max="11311" width="10.85546875" style="323" bestFit="1" customWidth="1"/>
    <col min="11312" max="11312" width="12.140625" style="323" bestFit="1" customWidth="1"/>
    <col min="11313" max="11315" width="10.85546875" style="323" bestFit="1" customWidth="1"/>
    <col min="11316" max="11316" width="12.140625" style="323" bestFit="1" customWidth="1"/>
    <col min="11317" max="11317" width="10.85546875" style="323" bestFit="1" customWidth="1"/>
    <col min="11318" max="11318" width="14.42578125" style="323" bestFit="1" customWidth="1"/>
    <col min="11319" max="11319" width="10.85546875" style="323" bestFit="1" customWidth="1"/>
    <col min="11320" max="11320" width="12.140625" style="323" bestFit="1" customWidth="1"/>
    <col min="11321" max="11323" width="10.85546875" style="323" bestFit="1" customWidth="1"/>
    <col min="11324" max="11324" width="12.140625" style="323" bestFit="1" customWidth="1"/>
    <col min="11325" max="11325" width="10.85546875" style="323" bestFit="1" customWidth="1"/>
    <col min="11326" max="11326" width="12.140625" style="323" bestFit="1" customWidth="1"/>
    <col min="11327" max="11327" width="10.85546875" style="323" bestFit="1" customWidth="1"/>
    <col min="11328" max="11328" width="12.140625" style="323" bestFit="1" customWidth="1"/>
    <col min="11329" max="11329" width="10.85546875" style="323" bestFit="1" customWidth="1"/>
    <col min="11330" max="11330" width="14.42578125" style="323" bestFit="1" customWidth="1"/>
    <col min="11331" max="11497" width="6.85546875" style="323"/>
    <col min="11498" max="11498" width="6.85546875" style="323" customWidth="1"/>
    <col min="11499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7" width="7.28515625" style="323" bestFit="1" customWidth="1"/>
    <col min="11528" max="11528" width="10.85546875" style="323" bestFit="1" customWidth="1"/>
    <col min="11529" max="11529" width="8.5703125" style="323" bestFit="1" customWidth="1"/>
    <col min="11530" max="11530" width="10.85546875" style="323" bestFit="1" customWidth="1"/>
    <col min="11531" max="11531" width="8.5703125" style="323" bestFit="1" customWidth="1"/>
    <col min="11532" max="11532" width="12.140625" style="323" bestFit="1" customWidth="1"/>
    <col min="11533" max="11533" width="8.5703125" style="323" bestFit="1" customWidth="1"/>
    <col min="11534" max="11534" width="12.140625" style="323" bestFit="1" customWidth="1"/>
    <col min="11535" max="11535" width="8.5703125" style="323" bestFit="1" customWidth="1"/>
    <col min="11536" max="11536" width="12.140625" style="323" bestFit="1" customWidth="1"/>
    <col min="11537" max="11537" width="8.5703125" style="323" bestFit="1" customWidth="1"/>
    <col min="11538" max="11538" width="14.42578125" style="323" bestFit="1" customWidth="1"/>
    <col min="11539" max="11539" width="8.5703125" style="323" bestFit="1" customWidth="1"/>
    <col min="11540" max="11540" width="10.85546875" style="323" bestFit="1" customWidth="1"/>
    <col min="11541" max="11541" width="8.5703125" style="323" bestFit="1" customWidth="1"/>
    <col min="11542" max="11542" width="12.140625" style="323" bestFit="1" customWidth="1"/>
    <col min="11543" max="11543" width="8.5703125" style="323" bestFit="1" customWidth="1"/>
    <col min="11544" max="11544" width="12.140625" style="323" bestFit="1" customWidth="1"/>
    <col min="11545" max="11545" width="8.5703125" style="323" bestFit="1" customWidth="1"/>
    <col min="11546" max="11546" width="12.140625" style="323" bestFit="1" customWidth="1"/>
    <col min="11547" max="11547" width="10.85546875" style="323" bestFit="1" customWidth="1"/>
    <col min="11548" max="11548" width="12.140625" style="323" bestFit="1" customWidth="1"/>
    <col min="11549" max="11549" width="10.85546875" style="323" bestFit="1" customWidth="1"/>
    <col min="11550" max="11550" width="14.42578125" style="323" bestFit="1" customWidth="1"/>
    <col min="11551" max="11555" width="10.85546875" style="323" bestFit="1" customWidth="1"/>
    <col min="11556" max="11556" width="12.140625" style="323" bestFit="1" customWidth="1"/>
    <col min="11557" max="11557" width="10.85546875" style="323" bestFit="1" customWidth="1"/>
    <col min="11558" max="11558" width="12.140625" style="323" bestFit="1" customWidth="1"/>
    <col min="11559" max="11559" width="10.85546875" style="323" bestFit="1" customWidth="1"/>
    <col min="11560" max="11560" width="12.140625" style="323" bestFit="1" customWidth="1"/>
    <col min="11561" max="11561" width="10.85546875" style="323" bestFit="1" customWidth="1"/>
    <col min="11562" max="11562" width="14.42578125" style="323" bestFit="1" customWidth="1"/>
    <col min="11563" max="11565" width="10.85546875" style="323" bestFit="1" customWidth="1"/>
    <col min="11566" max="11566" width="12.140625" style="323" bestFit="1" customWidth="1"/>
    <col min="11567" max="11567" width="10.85546875" style="323" bestFit="1" customWidth="1"/>
    <col min="11568" max="11568" width="12.140625" style="323" bestFit="1" customWidth="1"/>
    <col min="11569" max="11571" width="10.85546875" style="323" bestFit="1" customWidth="1"/>
    <col min="11572" max="11572" width="12.140625" style="323" bestFit="1" customWidth="1"/>
    <col min="11573" max="11573" width="10.85546875" style="323" bestFit="1" customWidth="1"/>
    <col min="11574" max="11574" width="14.42578125" style="323" bestFit="1" customWidth="1"/>
    <col min="11575" max="11575" width="10.85546875" style="323" bestFit="1" customWidth="1"/>
    <col min="11576" max="11576" width="12.140625" style="323" bestFit="1" customWidth="1"/>
    <col min="11577" max="11579" width="10.85546875" style="323" bestFit="1" customWidth="1"/>
    <col min="11580" max="11580" width="12.140625" style="323" bestFit="1" customWidth="1"/>
    <col min="11581" max="11581" width="10.85546875" style="323" bestFit="1" customWidth="1"/>
    <col min="11582" max="11582" width="12.140625" style="323" bestFit="1" customWidth="1"/>
    <col min="11583" max="11583" width="10.85546875" style="323" bestFit="1" customWidth="1"/>
    <col min="11584" max="11584" width="12.140625" style="323" bestFit="1" customWidth="1"/>
    <col min="11585" max="11585" width="10.85546875" style="323" bestFit="1" customWidth="1"/>
    <col min="11586" max="11586" width="14.42578125" style="323" bestFit="1" customWidth="1"/>
    <col min="11587" max="11753" width="6.85546875" style="323"/>
    <col min="11754" max="11754" width="6.85546875" style="323" customWidth="1"/>
    <col min="11755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3" width="7.28515625" style="323" bestFit="1" customWidth="1"/>
    <col min="11784" max="11784" width="10.85546875" style="323" bestFit="1" customWidth="1"/>
    <col min="11785" max="11785" width="8.5703125" style="323" bestFit="1" customWidth="1"/>
    <col min="11786" max="11786" width="10.85546875" style="323" bestFit="1" customWidth="1"/>
    <col min="11787" max="11787" width="8.5703125" style="323" bestFit="1" customWidth="1"/>
    <col min="11788" max="11788" width="12.140625" style="323" bestFit="1" customWidth="1"/>
    <col min="11789" max="11789" width="8.5703125" style="323" bestFit="1" customWidth="1"/>
    <col min="11790" max="11790" width="12.140625" style="323" bestFit="1" customWidth="1"/>
    <col min="11791" max="11791" width="8.5703125" style="323" bestFit="1" customWidth="1"/>
    <col min="11792" max="11792" width="12.140625" style="323" bestFit="1" customWidth="1"/>
    <col min="11793" max="11793" width="8.5703125" style="323" bestFit="1" customWidth="1"/>
    <col min="11794" max="11794" width="14.42578125" style="323" bestFit="1" customWidth="1"/>
    <col min="11795" max="11795" width="8.5703125" style="323" bestFit="1" customWidth="1"/>
    <col min="11796" max="11796" width="10.85546875" style="323" bestFit="1" customWidth="1"/>
    <col min="11797" max="11797" width="8.5703125" style="323" bestFit="1" customWidth="1"/>
    <col min="11798" max="11798" width="12.140625" style="323" bestFit="1" customWidth="1"/>
    <col min="11799" max="11799" width="8.5703125" style="323" bestFit="1" customWidth="1"/>
    <col min="11800" max="11800" width="12.140625" style="323" bestFit="1" customWidth="1"/>
    <col min="11801" max="11801" width="8.5703125" style="323" bestFit="1" customWidth="1"/>
    <col min="11802" max="11802" width="12.140625" style="323" bestFit="1" customWidth="1"/>
    <col min="11803" max="11803" width="10.85546875" style="323" bestFit="1" customWidth="1"/>
    <col min="11804" max="11804" width="12.140625" style="323" bestFit="1" customWidth="1"/>
    <col min="11805" max="11805" width="10.85546875" style="323" bestFit="1" customWidth="1"/>
    <col min="11806" max="11806" width="14.42578125" style="323" bestFit="1" customWidth="1"/>
    <col min="11807" max="11811" width="10.85546875" style="323" bestFit="1" customWidth="1"/>
    <col min="11812" max="11812" width="12.140625" style="323" bestFit="1" customWidth="1"/>
    <col min="11813" max="11813" width="10.85546875" style="323" bestFit="1" customWidth="1"/>
    <col min="11814" max="11814" width="12.140625" style="323" bestFit="1" customWidth="1"/>
    <col min="11815" max="11815" width="10.85546875" style="323" bestFit="1" customWidth="1"/>
    <col min="11816" max="11816" width="12.140625" style="323" bestFit="1" customWidth="1"/>
    <col min="11817" max="11817" width="10.85546875" style="323" bestFit="1" customWidth="1"/>
    <col min="11818" max="11818" width="14.42578125" style="323" bestFit="1" customWidth="1"/>
    <col min="11819" max="11821" width="10.85546875" style="323" bestFit="1" customWidth="1"/>
    <col min="11822" max="11822" width="12.140625" style="323" bestFit="1" customWidth="1"/>
    <col min="11823" max="11823" width="10.85546875" style="323" bestFit="1" customWidth="1"/>
    <col min="11824" max="11824" width="12.140625" style="323" bestFit="1" customWidth="1"/>
    <col min="11825" max="11827" width="10.85546875" style="323" bestFit="1" customWidth="1"/>
    <col min="11828" max="11828" width="12.140625" style="323" bestFit="1" customWidth="1"/>
    <col min="11829" max="11829" width="10.85546875" style="323" bestFit="1" customWidth="1"/>
    <col min="11830" max="11830" width="14.42578125" style="323" bestFit="1" customWidth="1"/>
    <col min="11831" max="11831" width="10.85546875" style="323" bestFit="1" customWidth="1"/>
    <col min="11832" max="11832" width="12.140625" style="323" bestFit="1" customWidth="1"/>
    <col min="11833" max="11835" width="10.85546875" style="323" bestFit="1" customWidth="1"/>
    <col min="11836" max="11836" width="12.140625" style="323" bestFit="1" customWidth="1"/>
    <col min="11837" max="11837" width="10.85546875" style="323" bestFit="1" customWidth="1"/>
    <col min="11838" max="11838" width="12.140625" style="323" bestFit="1" customWidth="1"/>
    <col min="11839" max="11839" width="10.85546875" style="323" bestFit="1" customWidth="1"/>
    <col min="11840" max="11840" width="12.140625" style="323" bestFit="1" customWidth="1"/>
    <col min="11841" max="11841" width="10.85546875" style="323" bestFit="1" customWidth="1"/>
    <col min="11842" max="11842" width="14.42578125" style="323" bestFit="1" customWidth="1"/>
    <col min="11843" max="12009" width="6.85546875" style="323"/>
    <col min="12010" max="12010" width="6.85546875" style="323" customWidth="1"/>
    <col min="12011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9" width="7.28515625" style="323" bestFit="1" customWidth="1"/>
    <col min="12040" max="12040" width="10.85546875" style="323" bestFit="1" customWidth="1"/>
    <col min="12041" max="12041" width="8.5703125" style="323" bestFit="1" customWidth="1"/>
    <col min="12042" max="12042" width="10.85546875" style="323" bestFit="1" customWidth="1"/>
    <col min="12043" max="12043" width="8.5703125" style="323" bestFit="1" customWidth="1"/>
    <col min="12044" max="12044" width="12.140625" style="323" bestFit="1" customWidth="1"/>
    <col min="12045" max="12045" width="8.5703125" style="323" bestFit="1" customWidth="1"/>
    <col min="12046" max="12046" width="12.140625" style="323" bestFit="1" customWidth="1"/>
    <col min="12047" max="12047" width="8.5703125" style="323" bestFit="1" customWidth="1"/>
    <col min="12048" max="12048" width="12.140625" style="323" bestFit="1" customWidth="1"/>
    <col min="12049" max="12049" width="8.5703125" style="323" bestFit="1" customWidth="1"/>
    <col min="12050" max="12050" width="14.42578125" style="323" bestFit="1" customWidth="1"/>
    <col min="12051" max="12051" width="8.5703125" style="323" bestFit="1" customWidth="1"/>
    <col min="12052" max="12052" width="10.85546875" style="323" bestFit="1" customWidth="1"/>
    <col min="12053" max="12053" width="8.5703125" style="323" bestFit="1" customWidth="1"/>
    <col min="12054" max="12054" width="12.140625" style="323" bestFit="1" customWidth="1"/>
    <col min="12055" max="12055" width="8.5703125" style="323" bestFit="1" customWidth="1"/>
    <col min="12056" max="12056" width="12.140625" style="323" bestFit="1" customWidth="1"/>
    <col min="12057" max="12057" width="8.5703125" style="323" bestFit="1" customWidth="1"/>
    <col min="12058" max="12058" width="12.140625" style="323" bestFit="1" customWidth="1"/>
    <col min="12059" max="12059" width="10.85546875" style="323" bestFit="1" customWidth="1"/>
    <col min="12060" max="12060" width="12.140625" style="323" bestFit="1" customWidth="1"/>
    <col min="12061" max="12061" width="10.85546875" style="323" bestFit="1" customWidth="1"/>
    <col min="12062" max="12062" width="14.42578125" style="323" bestFit="1" customWidth="1"/>
    <col min="12063" max="12067" width="10.85546875" style="323" bestFit="1" customWidth="1"/>
    <col min="12068" max="12068" width="12.140625" style="323" bestFit="1" customWidth="1"/>
    <col min="12069" max="12069" width="10.85546875" style="323" bestFit="1" customWidth="1"/>
    <col min="12070" max="12070" width="12.140625" style="323" bestFit="1" customWidth="1"/>
    <col min="12071" max="12071" width="10.85546875" style="323" bestFit="1" customWidth="1"/>
    <col min="12072" max="12072" width="12.140625" style="323" bestFit="1" customWidth="1"/>
    <col min="12073" max="12073" width="10.85546875" style="323" bestFit="1" customWidth="1"/>
    <col min="12074" max="12074" width="14.42578125" style="323" bestFit="1" customWidth="1"/>
    <col min="12075" max="12077" width="10.85546875" style="323" bestFit="1" customWidth="1"/>
    <col min="12078" max="12078" width="12.140625" style="323" bestFit="1" customWidth="1"/>
    <col min="12079" max="12079" width="10.85546875" style="323" bestFit="1" customWidth="1"/>
    <col min="12080" max="12080" width="12.140625" style="323" bestFit="1" customWidth="1"/>
    <col min="12081" max="12083" width="10.85546875" style="323" bestFit="1" customWidth="1"/>
    <col min="12084" max="12084" width="12.140625" style="323" bestFit="1" customWidth="1"/>
    <col min="12085" max="12085" width="10.85546875" style="323" bestFit="1" customWidth="1"/>
    <col min="12086" max="12086" width="14.42578125" style="323" bestFit="1" customWidth="1"/>
    <col min="12087" max="12087" width="10.85546875" style="323" bestFit="1" customWidth="1"/>
    <col min="12088" max="12088" width="12.140625" style="323" bestFit="1" customWidth="1"/>
    <col min="12089" max="12091" width="10.85546875" style="323" bestFit="1" customWidth="1"/>
    <col min="12092" max="12092" width="12.140625" style="323" bestFit="1" customWidth="1"/>
    <col min="12093" max="12093" width="10.85546875" style="323" bestFit="1" customWidth="1"/>
    <col min="12094" max="12094" width="12.140625" style="323" bestFit="1" customWidth="1"/>
    <col min="12095" max="12095" width="10.85546875" style="323" bestFit="1" customWidth="1"/>
    <col min="12096" max="12096" width="12.140625" style="323" bestFit="1" customWidth="1"/>
    <col min="12097" max="12097" width="10.85546875" style="323" bestFit="1" customWidth="1"/>
    <col min="12098" max="12098" width="14.42578125" style="323" bestFit="1" customWidth="1"/>
    <col min="12099" max="12265" width="6.85546875" style="323"/>
    <col min="12266" max="12266" width="6.85546875" style="323" customWidth="1"/>
    <col min="12267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5" width="7.28515625" style="323" bestFit="1" customWidth="1"/>
    <col min="12296" max="12296" width="10.85546875" style="323" bestFit="1" customWidth="1"/>
    <col min="12297" max="12297" width="8.5703125" style="323" bestFit="1" customWidth="1"/>
    <col min="12298" max="12298" width="10.85546875" style="323" bestFit="1" customWidth="1"/>
    <col min="12299" max="12299" width="8.5703125" style="323" bestFit="1" customWidth="1"/>
    <col min="12300" max="12300" width="12.140625" style="323" bestFit="1" customWidth="1"/>
    <col min="12301" max="12301" width="8.5703125" style="323" bestFit="1" customWidth="1"/>
    <col min="12302" max="12302" width="12.140625" style="323" bestFit="1" customWidth="1"/>
    <col min="12303" max="12303" width="8.5703125" style="323" bestFit="1" customWidth="1"/>
    <col min="12304" max="12304" width="12.140625" style="323" bestFit="1" customWidth="1"/>
    <col min="12305" max="12305" width="8.5703125" style="323" bestFit="1" customWidth="1"/>
    <col min="12306" max="12306" width="14.42578125" style="323" bestFit="1" customWidth="1"/>
    <col min="12307" max="12307" width="8.5703125" style="323" bestFit="1" customWidth="1"/>
    <col min="12308" max="12308" width="10.85546875" style="323" bestFit="1" customWidth="1"/>
    <col min="12309" max="12309" width="8.5703125" style="323" bestFit="1" customWidth="1"/>
    <col min="12310" max="12310" width="12.140625" style="323" bestFit="1" customWidth="1"/>
    <col min="12311" max="12311" width="8.5703125" style="323" bestFit="1" customWidth="1"/>
    <col min="12312" max="12312" width="12.140625" style="323" bestFit="1" customWidth="1"/>
    <col min="12313" max="12313" width="8.5703125" style="323" bestFit="1" customWidth="1"/>
    <col min="12314" max="12314" width="12.140625" style="323" bestFit="1" customWidth="1"/>
    <col min="12315" max="12315" width="10.85546875" style="323" bestFit="1" customWidth="1"/>
    <col min="12316" max="12316" width="12.140625" style="323" bestFit="1" customWidth="1"/>
    <col min="12317" max="12317" width="10.85546875" style="323" bestFit="1" customWidth="1"/>
    <col min="12318" max="12318" width="14.42578125" style="323" bestFit="1" customWidth="1"/>
    <col min="12319" max="12323" width="10.85546875" style="323" bestFit="1" customWidth="1"/>
    <col min="12324" max="12324" width="12.140625" style="323" bestFit="1" customWidth="1"/>
    <col min="12325" max="12325" width="10.85546875" style="323" bestFit="1" customWidth="1"/>
    <col min="12326" max="12326" width="12.140625" style="323" bestFit="1" customWidth="1"/>
    <col min="12327" max="12327" width="10.85546875" style="323" bestFit="1" customWidth="1"/>
    <col min="12328" max="12328" width="12.140625" style="323" bestFit="1" customWidth="1"/>
    <col min="12329" max="12329" width="10.85546875" style="323" bestFit="1" customWidth="1"/>
    <col min="12330" max="12330" width="14.42578125" style="323" bestFit="1" customWidth="1"/>
    <col min="12331" max="12333" width="10.85546875" style="323" bestFit="1" customWidth="1"/>
    <col min="12334" max="12334" width="12.140625" style="323" bestFit="1" customWidth="1"/>
    <col min="12335" max="12335" width="10.85546875" style="323" bestFit="1" customWidth="1"/>
    <col min="12336" max="12336" width="12.140625" style="323" bestFit="1" customWidth="1"/>
    <col min="12337" max="12339" width="10.85546875" style="323" bestFit="1" customWidth="1"/>
    <col min="12340" max="12340" width="12.140625" style="323" bestFit="1" customWidth="1"/>
    <col min="12341" max="12341" width="10.85546875" style="323" bestFit="1" customWidth="1"/>
    <col min="12342" max="12342" width="14.42578125" style="323" bestFit="1" customWidth="1"/>
    <col min="12343" max="12343" width="10.85546875" style="323" bestFit="1" customWidth="1"/>
    <col min="12344" max="12344" width="12.140625" style="323" bestFit="1" customWidth="1"/>
    <col min="12345" max="12347" width="10.85546875" style="323" bestFit="1" customWidth="1"/>
    <col min="12348" max="12348" width="12.140625" style="323" bestFit="1" customWidth="1"/>
    <col min="12349" max="12349" width="10.85546875" style="323" bestFit="1" customWidth="1"/>
    <col min="12350" max="12350" width="12.140625" style="323" bestFit="1" customWidth="1"/>
    <col min="12351" max="12351" width="10.85546875" style="323" bestFit="1" customWidth="1"/>
    <col min="12352" max="12352" width="12.140625" style="323" bestFit="1" customWidth="1"/>
    <col min="12353" max="12353" width="10.85546875" style="323" bestFit="1" customWidth="1"/>
    <col min="12354" max="12354" width="14.42578125" style="323" bestFit="1" customWidth="1"/>
    <col min="12355" max="12521" width="6.85546875" style="323"/>
    <col min="12522" max="12522" width="6.85546875" style="323" customWidth="1"/>
    <col min="12523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1" width="7.28515625" style="323" bestFit="1" customWidth="1"/>
    <col min="12552" max="12552" width="10.85546875" style="323" bestFit="1" customWidth="1"/>
    <col min="12553" max="12553" width="8.5703125" style="323" bestFit="1" customWidth="1"/>
    <col min="12554" max="12554" width="10.85546875" style="323" bestFit="1" customWidth="1"/>
    <col min="12555" max="12555" width="8.5703125" style="323" bestFit="1" customWidth="1"/>
    <col min="12556" max="12556" width="12.140625" style="323" bestFit="1" customWidth="1"/>
    <col min="12557" max="12557" width="8.5703125" style="323" bestFit="1" customWidth="1"/>
    <col min="12558" max="12558" width="12.140625" style="323" bestFit="1" customWidth="1"/>
    <col min="12559" max="12559" width="8.5703125" style="323" bestFit="1" customWidth="1"/>
    <col min="12560" max="12560" width="12.140625" style="323" bestFit="1" customWidth="1"/>
    <col min="12561" max="12561" width="8.5703125" style="323" bestFit="1" customWidth="1"/>
    <col min="12562" max="12562" width="14.42578125" style="323" bestFit="1" customWidth="1"/>
    <col min="12563" max="12563" width="8.5703125" style="323" bestFit="1" customWidth="1"/>
    <col min="12564" max="12564" width="10.85546875" style="323" bestFit="1" customWidth="1"/>
    <col min="12565" max="12565" width="8.5703125" style="323" bestFit="1" customWidth="1"/>
    <col min="12566" max="12566" width="12.140625" style="323" bestFit="1" customWidth="1"/>
    <col min="12567" max="12567" width="8.5703125" style="323" bestFit="1" customWidth="1"/>
    <col min="12568" max="12568" width="12.140625" style="323" bestFit="1" customWidth="1"/>
    <col min="12569" max="12569" width="8.5703125" style="323" bestFit="1" customWidth="1"/>
    <col min="12570" max="12570" width="12.140625" style="323" bestFit="1" customWidth="1"/>
    <col min="12571" max="12571" width="10.85546875" style="323" bestFit="1" customWidth="1"/>
    <col min="12572" max="12572" width="12.140625" style="323" bestFit="1" customWidth="1"/>
    <col min="12573" max="12573" width="10.85546875" style="323" bestFit="1" customWidth="1"/>
    <col min="12574" max="12574" width="14.42578125" style="323" bestFit="1" customWidth="1"/>
    <col min="12575" max="12579" width="10.85546875" style="323" bestFit="1" customWidth="1"/>
    <col min="12580" max="12580" width="12.140625" style="323" bestFit="1" customWidth="1"/>
    <col min="12581" max="12581" width="10.85546875" style="323" bestFit="1" customWidth="1"/>
    <col min="12582" max="12582" width="12.140625" style="323" bestFit="1" customWidth="1"/>
    <col min="12583" max="12583" width="10.85546875" style="323" bestFit="1" customWidth="1"/>
    <col min="12584" max="12584" width="12.140625" style="323" bestFit="1" customWidth="1"/>
    <col min="12585" max="12585" width="10.85546875" style="323" bestFit="1" customWidth="1"/>
    <col min="12586" max="12586" width="14.42578125" style="323" bestFit="1" customWidth="1"/>
    <col min="12587" max="12589" width="10.85546875" style="323" bestFit="1" customWidth="1"/>
    <col min="12590" max="12590" width="12.140625" style="323" bestFit="1" customWidth="1"/>
    <col min="12591" max="12591" width="10.85546875" style="323" bestFit="1" customWidth="1"/>
    <col min="12592" max="12592" width="12.140625" style="323" bestFit="1" customWidth="1"/>
    <col min="12593" max="12595" width="10.85546875" style="323" bestFit="1" customWidth="1"/>
    <col min="12596" max="12596" width="12.140625" style="323" bestFit="1" customWidth="1"/>
    <col min="12597" max="12597" width="10.85546875" style="323" bestFit="1" customWidth="1"/>
    <col min="12598" max="12598" width="14.42578125" style="323" bestFit="1" customWidth="1"/>
    <col min="12599" max="12599" width="10.85546875" style="323" bestFit="1" customWidth="1"/>
    <col min="12600" max="12600" width="12.140625" style="323" bestFit="1" customWidth="1"/>
    <col min="12601" max="12603" width="10.85546875" style="323" bestFit="1" customWidth="1"/>
    <col min="12604" max="12604" width="12.140625" style="323" bestFit="1" customWidth="1"/>
    <col min="12605" max="12605" width="10.85546875" style="323" bestFit="1" customWidth="1"/>
    <col min="12606" max="12606" width="12.140625" style="323" bestFit="1" customWidth="1"/>
    <col min="12607" max="12607" width="10.85546875" style="323" bestFit="1" customWidth="1"/>
    <col min="12608" max="12608" width="12.140625" style="323" bestFit="1" customWidth="1"/>
    <col min="12609" max="12609" width="10.85546875" style="323" bestFit="1" customWidth="1"/>
    <col min="12610" max="12610" width="14.42578125" style="323" bestFit="1" customWidth="1"/>
    <col min="12611" max="12777" width="6.85546875" style="323"/>
    <col min="12778" max="12778" width="6.85546875" style="323" customWidth="1"/>
    <col min="12779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7" width="7.28515625" style="323" bestFit="1" customWidth="1"/>
    <col min="12808" max="12808" width="10.85546875" style="323" bestFit="1" customWidth="1"/>
    <col min="12809" max="12809" width="8.5703125" style="323" bestFit="1" customWidth="1"/>
    <col min="12810" max="12810" width="10.85546875" style="323" bestFit="1" customWidth="1"/>
    <col min="12811" max="12811" width="8.5703125" style="323" bestFit="1" customWidth="1"/>
    <col min="12812" max="12812" width="12.140625" style="323" bestFit="1" customWidth="1"/>
    <col min="12813" max="12813" width="8.5703125" style="323" bestFit="1" customWidth="1"/>
    <col min="12814" max="12814" width="12.140625" style="323" bestFit="1" customWidth="1"/>
    <col min="12815" max="12815" width="8.5703125" style="323" bestFit="1" customWidth="1"/>
    <col min="12816" max="12816" width="12.140625" style="323" bestFit="1" customWidth="1"/>
    <col min="12817" max="12817" width="8.5703125" style="323" bestFit="1" customWidth="1"/>
    <col min="12818" max="12818" width="14.42578125" style="323" bestFit="1" customWidth="1"/>
    <col min="12819" max="12819" width="8.5703125" style="323" bestFit="1" customWidth="1"/>
    <col min="12820" max="12820" width="10.85546875" style="323" bestFit="1" customWidth="1"/>
    <col min="12821" max="12821" width="8.5703125" style="323" bestFit="1" customWidth="1"/>
    <col min="12822" max="12822" width="12.140625" style="323" bestFit="1" customWidth="1"/>
    <col min="12823" max="12823" width="8.5703125" style="323" bestFit="1" customWidth="1"/>
    <col min="12824" max="12824" width="12.140625" style="323" bestFit="1" customWidth="1"/>
    <col min="12825" max="12825" width="8.5703125" style="323" bestFit="1" customWidth="1"/>
    <col min="12826" max="12826" width="12.140625" style="323" bestFit="1" customWidth="1"/>
    <col min="12827" max="12827" width="10.85546875" style="323" bestFit="1" customWidth="1"/>
    <col min="12828" max="12828" width="12.140625" style="323" bestFit="1" customWidth="1"/>
    <col min="12829" max="12829" width="10.85546875" style="323" bestFit="1" customWidth="1"/>
    <col min="12830" max="12830" width="14.42578125" style="323" bestFit="1" customWidth="1"/>
    <col min="12831" max="12835" width="10.85546875" style="323" bestFit="1" customWidth="1"/>
    <col min="12836" max="12836" width="12.140625" style="323" bestFit="1" customWidth="1"/>
    <col min="12837" max="12837" width="10.85546875" style="323" bestFit="1" customWidth="1"/>
    <col min="12838" max="12838" width="12.140625" style="323" bestFit="1" customWidth="1"/>
    <col min="12839" max="12839" width="10.85546875" style="323" bestFit="1" customWidth="1"/>
    <col min="12840" max="12840" width="12.140625" style="323" bestFit="1" customWidth="1"/>
    <col min="12841" max="12841" width="10.85546875" style="323" bestFit="1" customWidth="1"/>
    <col min="12842" max="12842" width="14.42578125" style="323" bestFit="1" customWidth="1"/>
    <col min="12843" max="12845" width="10.85546875" style="323" bestFit="1" customWidth="1"/>
    <col min="12846" max="12846" width="12.140625" style="323" bestFit="1" customWidth="1"/>
    <col min="12847" max="12847" width="10.85546875" style="323" bestFit="1" customWidth="1"/>
    <col min="12848" max="12848" width="12.140625" style="323" bestFit="1" customWidth="1"/>
    <col min="12849" max="12851" width="10.85546875" style="323" bestFit="1" customWidth="1"/>
    <col min="12852" max="12852" width="12.140625" style="323" bestFit="1" customWidth="1"/>
    <col min="12853" max="12853" width="10.85546875" style="323" bestFit="1" customWidth="1"/>
    <col min="12854" max="12854" width="14.42578125" style="323" bestFit="1" customWidth="1"/>
    <col min="12855" max="12855" width="10.85546875" style="323" bestFit="1" customWidth="1"/>
    <col min="12856" max="12856" width="12.140625" style="323" bestFit="1" customWidth="1"/>
    <col min="12857" max="12859" width="10.85546875" style="323" bestFit="1" customWidth="1"/>
    <col min="12860" max="12860" width="12.140625" style="323" bestFit="1" customWidth="1"/>
    <col min="12861" max="12861" width="10.85546875" style="323" bestFit="1" customWidth="1"/>
    <col min="12862" max="12862" width="12.140625" style="323" bestFit="1" customWidth="1"/>
    <col min="12863" max="12863" width="10.85546875" style="323" bestFit="1" customWidth="1"/>
    <col min="12864" max="12864" width="12.140625" style="323" bestFit="1" customWidth="1"/>
    <col min="12865" max="12865" width="10.85546875" style="323" bestFit="1" customWidth="1"/>
    <col min="12866" max="12866" width="14.42578125" style="323" bestFit="1" customWidth="1"/>
    <col min="12867" max="13033" width="6.85546875" style="323"/>
    <col min="13034" max="13034" width="6.85546875" style="323" customWidth="1"/>
    <col min="13035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3" width="7.28515625" style="323" bestFit="1" customWidth="1"/>
    <col min="13064" max="13064" width="10.85546875" style="323" bestFit="1" customWidth="1"/>
    <col min="13065" max="13065" width="8.5703125" style="323" bestFit="1" customWidth="1"/>
    <col min="13066" max="13066" width="10.85546875" style="323" bestFit="1" customWidth="1"/>
    <col min="13067" max="13067" width="8.5703125" style="323" bestFit="1" customWidth="1"/>
    <col min="13068" max="13068" width="12.140625" style="323" bestFit="1" customWidth="1"/>
    <col min="13069" max="13069" width="8.5703125" style="323" bestFit="1" customWidth="1"/>
    <col min="13070" max="13070" width="12.140625" style="323" bestFit="1" customWidth="1"/>
    <col min="13071" max="13071" width="8.5703125" style="323" bestFit="1" customWidth="1"/>
    <col min="13072" max="13072" width="12.140625" style="323" bestFit="1" customWidth="1"/>
    <col min="13073" max="13073" width="8.5703125" style="323" bestFit="1" customWidth="1"/>
    <col min="13074" max="13074" width="14.42578125" style="323" bestFit="1" customWidth="1"/>
    <col min="13075" max="13075" width="8.5703125" style="323" bestFit="1" customWidth="1"/>
    <col min="13076" max="13076" width="10.85546875" style="323" bestFit="1" customWidth="1"/>
    <col min="13077" max="13077" width="8.5703125" style="323" bestFit="1" customWidth="1"/>
    <col min="13078" max="13078" width="12.140625" style="323" bestFit="1" customWidth="1"/>
    <col min="13079" max="13079" width="8.5703125" style="323" bestFit="1" customWidth="1"/>
    <col min="13080" max="13080" width="12.140625" style="323" bestFit="1" customWidth="1"/>
    <col min="13081" max="13081" width="8.5703125" style="323" bestFit="1" customWidth="1"/>
    <col min="13082" max="13082" width="12.140625" style="323" bestFit="1" customWidth="1"/>
    <col min="13083" max="13083" width="10.85546875" style="323" bestFit="1" customWidth="1"/>
    <col min="13084" max="13084" width="12.140625" style="323" bestFit="1" customWidth="1"/>
    <col min="13085" max="13085" width="10.85546875" style="323" bestFit="1" customWidth="1"/>
    <col min="13086" max="13086" width="14.42578125" style="323" bestFit="1" customWidth="1"/>
    <col min="13087" max="13091" width="10.85546875" style="323" bestFit="1" customWidth="1"/>
    <col min="13092" max="13092" width="12.140625" style="323" bestFit="1" customWidth="1"/>
    <col min="13093" max="13093" width="10.85546875" style="323" bestFit="1" customWidth="1"/>
    <col min="13094" max="13094" width="12.140625" style="323" bestFit="1" customWidth="1"/>
    <col min="13095" max="13095" width="10.85546875" style="323" bestFit="1" customWidth="1"/>
    <col min="13096" max="13096" width="12.140625" style="323" bestFit="1" customWidth="1"/>
    <col min="13097" max="13097" width="10.85546875" style="323" bestFit="1" customWidth="1"/>
    <col min="13098" max="13098" width="14.42578125" style="323" bestFit="1" customWidth="1"/>
    <col min="13099" max="13101" width="10.85546875" style="323" bestFit="1" customWidth="1"/>
    <col min="13102" max="13102" width="12.140625" style="323" bestFit="1" customWidth="1"/>
    <col min="13103" max="13103" width="10.85546875" style="323" bestFit="1" customWidth="1"/>
    <col min="13104" max="13104" width="12.140625" style="323" bestFit="1" customWidth="1"/>
    <col min="13105" max="13107" width="10.85546875" style="323" bestFit="1" customWidth="1"/>
    <col min="13108" max="13108" width="12.140625" style="323" bestFit="1" customWidth="1"/>
    <col min="13109" max="13109" width="10.85546875" style="323" bestFit="1" customWidth="1"/>
    <col min="13110" max="13110" width="14.42578125" style="323" bestFit="1" customWidth="1"/>
    <col min="13111" max="13111" width="10.85546875" style="323" bestFit="1" customWidth="1"/>
    <col min="13112" max="13112" width="12.140625" style="323" bestFit="1" customWidth="1"/>
    <col min="13113" max="13115" width="10.85546875" style="323" bestFit="1" customWidth="1"/>
    <col min="13116" max="13116" width="12.140625" style="323" bestFit="1" customWidth="1"/>
    <col min="13117" max="13117" width="10.85546875" style="323" bestFit="1" customWidth="1"/>
    <col min="13118" max="13118" width="12.140625" style="323" bestFit="1" customWidth="1"/>
    <col min="13119" max="13119" width="10.85546875" style="323" bestFit="1" customWidth="1"/>
    <col min="13120" max="13120" width="12.140625" style="323" bestFit="1" customWidth="1"/>
    <col min="13121" max="13121" width="10.85546875" style="323" bestFit="1" customWidth="1"/>
    <col min="13122" max="13122" width="14.42578125" style="323" bestFit="1" customWidth="1"/>
    <col min="13123" max="13289" width="6.85546875" style="323"/>
    <col min="13290" max="13290" width="6.85546875" style="323" customWidth="1"/>
    <col min="13291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9" width="7.28515625" style="323" bestFit="1" customWidth="1"/>
    <col min="13320" max="13320" width="10.85546875" style="323" bestFit="1" customWidth="1"/>
    <col min="13321" max="13321" width="8.5703125" style="323" bestFit="1" customWidth="1"/>
    <col min="13322" max="13322" width="10.85546875" style="323" bestFit="1" customWidth="1"/>
    <col min="13323" max="13323" width="8.5703125" style="323" bestFit="1" customWidth="1"/>
    <col min="13324" max="13324" width="12.140625" style="323" bestFit="1" customWidth="1"/>
    <col min="13325" max="13325" width="8.5703125" style="323" bestFit="1" customWidth="1"/>
    <col min="13326" max="13326" width="12.140625" style="323" bestFit="1" customWidth="1"/>
    <col min="13327" max="13327" width="8.5703125" style="323" bestFit="1" customWidth="1"/>
    <col min="13328" max="13328" width="12.140625" style="323" bestFit="1" customWidth="1"/>
    <col min="13329" max="13329" width="8.5703125" style="323" bestFit="1" customWidth="1"/>
    <col min="13330" max="13330" width="14.42578125" style="323" bestFit="1" customWidth="1"/>
    <col min="13331" max="13331" width="8.5703125" style="323" bestFit="1" customWidth="1"/>
    <col min="13332" max="13332" width="10.85546875" style="323" bestFit="1" customWidth="1"/>
    <col min="13333" max="13333" width="8.5703125" style="323" bestFit="1" customWidth="1"/>
    <col min="13334" max="13334" width="12.140625" style="323" bestFit="1" customWidth="1"/>
    <col min="13335" max="13335" width="8.5703125" style="323" bestFit="1" customWidth="1"/>
    <col min="13336" max="13336" width="12.140625" style="323" bestFit="1" customWidth="1"/>
    <col min="13337" max="13337" width="8.5703125" style="323" bestFit="1" customWidth="1"/>
    <col min="13338" max="13338" width="12.140625" style="323" bestFit="1" customWidth="1"/>
    <col min="13339" max="13339" width="10.85546875" style="323" bestFit="1" customWidth="1"/>
    <col min="13340" max="13340" width="12.140625" style="323" bestFit="1" customWidth="1"/>
    <col min="13341" max="13341" width="10.85546875" style="323" bestFit="1" customWidth="1"/>
    <col min="13342" max="13342" width="14.42578125" style="323" bestFit="1" customWidth="1"/>
    <col min="13343" max="13347" width="10.85546875" style="323" bestFit="1" customWidth="1"/>
    <col min="13348" max="13348" width="12.140625" style="323" bestFit="1" customWidth="1"/>
    <col min="13349" max="13349" width="10.85546875" style="323" bestFit="1" customWidth="1"/>
    <col min="13350" max="13350" width="12.140625" style="323" bestFit="1" customWidth="1"/>
    <col min="13351" max="13351" width="10.85546875" style="323" bestFit="1" customWidth="1"/>
    <col min="13352" max="13352" width="12.140625" style="323" bestFit="1" customWidth="1"/>
    <col min="13353" max="13353" width="10.85546875" style="323" bestFit="1" customWidth="1"/>
    <col min="13354" max="13354" width="14.42578125" style="323" bestFit="1" customWidth="1"/>
    <col min="13355" max="13357" width="10.85546875" style="323" bestFit="1" customWidth="1"/>
    <col min="13358" max="13358" width="12.140625" style="323" bestFit="1" customWidth="1"/>
    <col min="13359" max="13359" width="10.85546875" style="323" bestFit="1" customWidth="1"/>
    <col min="13360" max="13360" width="12.140625" style="323" bestFit="1" customWidth="1"/>
    <col min="13361" max="13363" width="10.85546875" style="323" bestFit="1" customWidth="1"/>
    <col min="13364" max="13364" width="12.140625" style="323" bestFit="1" customWidth="1"/>
    <col min="13365" max="13365" width="10.85546875" style="323" bestFit="1" customWidth="1"/>
    <col min="13366" max="13366" width="14.42578125" style="323" bestFit="1" customWidth="1"/>
    <col min="13367" max="13367" width="10.85546875" style="323" bestFit="1" customWidth="1"/>
    <col min="13368" max="13368" width="12.140625" style="323" bestFit="1" customWidth="1"/>
    <col min="13369" max="13371" width="10.85546875" style="323" bestFit="1" customWidth="1"/>
    <col min="13372" max="13372" width="12.140625" style="323" bestFit="1" customWidth="1"/>
    <col min="13373" max="13373" width="10.85546875" style="323" bestFit="1" customWidth="1"/>
    <col min="13374" max="13374" width="12.140625" style="323" bestFit="1" customWidth="1"/>
    <col min="13375" max="13375" width="10.85546875" style="323" bestFit="1" customWidth="1"/>
    <col min="13376" max="13376" width="12.140625" style="323" bestFit="1" customWidth="1"/>
    <col min="13377" max="13377" width="10.85546875" style="323" bestFit="1" customWidth="1"/>
    <col min="13378" max="13378" width="14.42578125" style="323" bestFit="1" customWidth="1"/>
    <col min="13379" max="13545" width="6.85546875" style="323"/>
    <col min="13546" max="13546" width="6.85546875" style="323" customWidth="1"/>
    <col min="13547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5" width="7.28515625" style="323" bestFit="1" customWidth="1"/>
    <col min="13576" max="13576" width="10.85546875" style="323" bestFit="1" customWidth="1"/>
    <col min="13577" max="13577" width="8.5703125" style="323" bestFit="1" customWidth="1"/>
    <col min="13578" max="13578" width="10.85546875" style="323" bestFit="1" customWidth="1"/>
    <col min="13579" max="13579" width="8.5703125" style="323" bestFit="1" customWidth="1"/>
    <col min="13580" max="13580" width="12.140625" style="323" bestFit="1" customWidth="1"/>
    <col min="13581" max="13581" width="8.5703125" style="323" bestFit="1" customWidth="1"/>
    <col min="13582" max="13582" width="12.140625" style="323" bestFit="1" customWidth="1"/>
    <col min="13583" max="13583" width="8.5703125" style="323" bestFit="1" customWidth="1"/>
    <col min="13584" max="13584" width="12.140625" style="323" bestFit="1" customWidth="1"/>
    <col min="13585" max="13585" width="8.5703125" style="323" bestFit="1" customWidth="1"/>
    <col min="13586" max="13586" width="14.42578125" style="323" bestFit="1" customWidth="1"/>
    <col min="13587" max="13587" width="8.5703125" style="323" bestFit="1" customWidth="1"/>
    <col min="13588" max="13588" width="10.85546875" style="323" bestFit="1" customWidth="1"/>
    <col min="13589" max="13589" width="8.5703125" style="323" bestFit="1" customWidth="1"/>
    <col min="13590" max="13590" width="12.140625" style="323" bestFit="1" customWidth="1"/>
    <col min="13591" max="13591" width="8.5703125" style="323" bestFit="1" customWidth="1"/>
    <col min="13592" max="13592" width="12.140625" style="323" bestFit="1" customWidth="1"/>
    <col min="13593" max="13593" width="8.5703125" style="323" bestFit="1" customWidth="1"/>
    <col min="13594" max="13594" width="12.140625" style="323" bestFit="1" customWidth="1"/>
    <col min="13595" max="13595" width="10.85546875" style="323" bestFit="1" customWidth="1"/>
    <col min="13596" max="13596" width="12.140625" style="323" bestFit="1" customWidth="1"/>
    <col min="13597" max="13597" width="10.85546875" style="323" bestFit="1" customWidth="1"/>
    <col min="13598" max="13598" width="14.42578125" style="323" bestFit="1" customWidth="1"/>
    <col min="13599" max="13603" width="10.85546875" style="323" bestFit="1" customWidth="1"/>
    <col min="13604" max="13604" width="12.140625" style="323" bestFit="1" customWidth="1"/>
    <col min="13605" max="13605" width="10.85546875" style="323" bestFit="1" customWidth="1"/>
    <col min="13606" max="13606" width="12.140625" style="323" bestFit="1" customWidth="1"/>
    <col min="13607" max="13607" width="10.85546875" style="323" bestFit="1" customWidth="1"/>
    <col min="13608" max="13608" width="12.140625" style="323" bestFit="1" customWidth="1"/>
    <col min="13609" max="13609" width="10.85546875" style="323" bestFit="1" customWidth="1"/>
    <col min="13610" max="13610" width="14.42578125" style="323" bestFit="1" customWidth="1"/>
    <col min="13611" max="13613" width="10.85546875" style="323" bestFit="1" customWidth="1"/>
    <col min="13614" max="13614" width="12.140625" style="323" bestFit="1" customWidth="1"/>
    <col min="13615" max="13615" width="10.85546875" style="323" bestFit="1" customWidth="1"/>
    <col min="13616" max="13616" width="12.140625" style="323" bestFit="1" customWidth="1"/>
    <col min="13617" max="13619" width="10.85546875" style="323" bestFit="1" customWidth="1"/>
    <col min="13620" max="13620" width="12.140625" style="323" bestFit="1" customWidth="1"/>
    <col min="13621" max="13621" width="10.85546875" style="323" bestFit="1" customWidth="1"/>
    <col min="13622" max="13622" width="14.42578125" style="323" bestFit="1" customWidth="1"/>
    <col min="13623" max="13623" width="10.85546875" style="323" bestFit="1" customWidth="1"/>
    <col min="13624" max="13624" width="12.140625" style="323" bestFit="1" customWidth="1"/>
    <col min="13625" max="13627" width="10.85546875" style="323" bestFit="1" customWidth="1"/>
    <col min="13628" max="13628" width="12.140625" style="323" bestFit="1" customWidth="1"/>
    <col min="13629" max="13629" width="10.85546875" style="323" bestFit="1" customWidth="1"/>
    <col min="13630" max="13630" width="12.140625" style="323" bestFit="1" customWidth="1"/>
    <col min="13631" max="13631" width="10.85546875" style="323" bestFit="1" customWidth="1"/>
    <col min="13632" max="13632" width="12.140625" style="323" bestFit="1" customWidth="1"/>
    <col min="13633" max="13633" width="10.85546875" style="323" bestFit="1" customWidth="1"/>
    <col min="13634" max="13634" width="14.42578125" style="323" bestFit="1" customWidth="1"/>
    <col min="13635" max="13801" width="6.85546875" style="323"/>
    <col min="13802" max="13802" width="6.85546875" style="323" customWidth="1"/>
    <col min="13803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1" width="7.28515625" style="323" bestFit="1" customWidth="1"/>
    <col min="13832" max="13832" width="10.85546875" style="323" bestFit="1" customWidth="1"/>
    <col min="13833" max="13833" width="8.5703125" style="323" bestFit="1" customWidth="1"/>
    <col min="13834" max="13834" width="10.85546875" style="323" bestFit="1" customWidth="1"/>
    <col min="13835" max="13835" width="8.5703125" style="323" bestFit="1" customWidth="1"/>
    <col min="13836" max="13836" width="12.140625" style="323" bestFit="1" customWidth="1"/>
    <col min="13837" max="13837" width="8.5703125" style="323" bestFit="1" customWidth="1"/>
    <col min="13838" max="13838" width="12.140625" style="323" bestFit="1" customWidth="1"/>
    <col min="13839" max="13839" width="8.5703125" style="323" bestFit="1" customWidth="1"/>
    <col min="13840" max="13840" width="12.140625" style="323" bestFit="1" customWidth="1"/>
    <col min="13841" max="13841" width="8.5703125" style="323" bestFit="1" customWidth="1"/>
    <col min="13842" max="13842" width="14.42578125" style="323" bestFit="1" customWidth="1"/>
    <col min="13843" max="13843" width="8.5703125" style="323" bestFit="1" customWidth="1"/>
    <col min="13844" max="13844" width="10.85546875" style="323" bestFit="1" customWidth="1"/>
    <col min="13845" max="13845" width="8.5703125" style="323" bestFit="1" customWidth="1"/>
    <col min="13846" max="13846" width="12.140625" style="323" bestFit="1" customWidth="1"/>
    <col min="13847" max="13847" width="8.5703125" style="323" bestFit="1" customWidth="1"/>
    <col min="13848" max="13848" width="12.140625" style="323" bestFit="1" customWidth="1"/>
    <col min="13849" max="13849" width="8.5703125" style="323" bestFit="1" customWidth="1"/>
    <col min="13850" max="13850" width="12.140625" style="323" bestFit="1" customWidth="1"/>
    <col min="13851" max="13851" width="10.85546875" style="323" bestFit="1" customWidth="1"/>
    <col min="13852" max="13852" width="12.140625" style="323" bestFit="1" customWidth="1"/>
    <col min="13853" max="13853" width="10.85546875" style="323" bestFit="1" customWidth="1"/>
    <col min="13854" max="13854" width="14.42578125" style="323" bestFit="1" customWidth="1"/>
    <col min="13855" max="13859" width="10.85546875" style="323" bestFit="1" customWidth="1"/>
    <col min="13860" max="13860" width="12.140625" style="323" bestFit="1" customWidth="1"/>
    <col min="13861" max="13861" width="10.85546875" style="323" bestFit="1" customWidth="1"/>
    <col min="13862" max="13862" width="12.140625" style="323" bestFit="1" customWidth="1"/>
    <col min="13863" max="13863" width="10.85546875" style="323" bestFit="1" customWidth="1"/>
    <col min="13864" max="13864" width="12.140625" style="323" bestFit="1" customWidth="1"/>
    <col min="13865" max="13865" width="10.85546875" style="323" bestFit="1" customWidth="1"/>
    <col min="13866" max="13866" width="14.42578125" style="323" bestFit="1" customWidth="1"/>
    <col min="13867" max="13869" width="10.85546875" style="323" bestFit="1" customWidth="1"/>
    <col min="13870" max="13870" width="12.140625" style="323" bestFit="1" customWidth="1"/>
    <col min="13871" max="13871" width="10.85546875" style="323" bestFit="1" customWidth="1"/>
    <col min="13872" max="13872" width="12.140625" style="323" bestFit="1" customWidth="1"/>
    <col min="13873" max="13875" width="10.85546875" style="323" bestFit="1" customWidth="1"/>
    <col min="13876" max="13876" width="12.140625" style="323" bestFit="1" customWidth="1"/>
    <col min="13877" max="13877" width="10.85546875" style="323" bestFit="1" customWidth="1"/>
    <col min="13878" max="13878" width="14.42578125" style="323" bestFit="1" customWidth="1"/>
    <col min="13879" max="13879" width="10.85546875" style="323" bestFit="1" customWidth="1"/>
    <col min="13880" max="13880" width="12.140625" style="323" bestFit="1" customWidth="1"/>
    <col min="13881" max="13883" width="10.85546875" style="323" bestFit="1" customWidth="1"/>
    <col min="13884" max="13884" width="12.140625" style="323" bestFit="1" customWidth="1"/>
    <col min="13885" max="13885" width="10.85546875" style="323" bestFit="1" customWidth="1"/>
    <col min="13886" max="13886" width="12.140625" style="323" bestFit="1" customWidth="1"/>
    <col min="13887" max="13887" width="10.85546875" style="323" bestFit="1" customWidth="1"/>
    <col min="13888" max="13888" width="12.140625" style="323" bestFit="1" customWidth="1"/>
    <col min="13889" max="13889" width="10.85546875" style="323" bestFit="1" customWidth="1"/>
    <col min="13890" max="13890" width="14.42578125" style="323" bestFit="1" customWidth="1"/>
    <col min="13891" max="14057" width="6.85546875" style="323"/>
    <col min="14058" max="14058" width="6.85546875" style="323" customWidth="1"/>
    <col min="14059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7" width="7.28515625" style="323" bestFit="1" customWidth="1"/>
    <col min="14088" max="14088" width="10.85546875" style="323" bestFit="1" customWidth="1"/>
    <col min="14089" max="14089" width="8.5703125" style="323" bestFit="1" customWidth="1"/>
    <col min="14090" max="14090" width="10.85546875" style="323" bestFit="1" customWidth="1"/>
    <col min="14091" max="14091" width="8.5703125" style="323" bestFit="1" customWidth="1"/>
    <col min="14092" max="14092" width="12.140625" style="323" bestFit="1" customWidth="1"/>
    <col min="14093" max="14093" width="8.5703125" style="323" bestFit="1" customWidth="1"/>
    <col min="14094" max="14094" width="12.140625" style="323" bestFit="1" customWidth="1"/>
    <col min="14095" max="14095" width="8.5703125" style="323" bestFit="1" customWidth="1"/>
    <col min="14096" max="14096" width="12.140625" style="323" bestFit="1" customWidth="1"/>
    <col min="14097" max="14097" width="8.5703125" style="323" bestFit="1" customWidth="1"/>
    <col min="14098" max="14098" width="14.42578125" style="323" bestFit="1" customWidth="1"/>
    <col min="14099" max="14099" width="8.5703125" style="323" bestFit="1" customWidth="1"/>
    <col min="14100" max="14100" width="10.85546875" style="323" bestFit="1" customWidth="1"/>
    <col min="14101" max="14101" width="8.5703125" style="323" bestFit="1" customWidth="1"/>
    <col min="14102" max="14102" width="12.140625" style="323" bestFit="1" customWidth="1"/>
    <col min="14103" max="14103" width="8.5703125" style="323" bestFit="1" customWidth="1"/>
    <col min="14104" max="14104" width="12.140625" style="323" bestFit="1" customWidth="1"/>
    <col min="14105" max="14105" width="8.5703125" style="323" bestFit="1" customWidth="1"/>
    <col min="14106" max="14106" width="12.140625" style="323" bestFit="1" customWidth="1"/>
    <col min="14107" max="14107" width="10.85546875" style="323" bestFit="1" customWidth="1"/>
    <col min="14108" max="14108" width="12.140625" style="323" bestFit="1" customWidth="1"/>
    <col min="14109" max="14109" width="10.85546875" style="323" bestFit="1" customWidth="1"/>
    <col min="14110" max="14110" width="14.42578125" style="323" bestFit="1" customWidth="1"/>
    <col min="14111" max="14115" width="10.85546875" style="323" bestFit="1" customWidth="1"/>
    <col min="14116" max="14116" width="12.140625" style="323" bestFit="1" customWidth="1"/>
    <col min="14117" max="14117" width="10.85546875" style="323" bestFit="1" customWidth="1"/>
    <col min="14118" max="14118" width="12.140625" style="323" bestFit="1" customWidth="1"/>
    <col min="14119" max="14119" width="10.85546875" style="323" bestFit="1" customWidth="1"/>
    <col min="14120" max="14120" width="12.140625" style="323" bestFit="1" customWidth="1"/>
    <col min="14121" max="14121" width="10.85546875" style="323" bestFit="1" customWidth="1"/>
    <col min="14122" max="14122" width="14.42578125" style="323" bestFit="1" customWidth="1"/>
    <col min="14123" max="14125" width="10.85546875" style="323" bestFit="1" customWidth="1"/>
    <col min="14126" max="14126" width="12.140625" style="323" bestFit="1" customWidth="1"/>
    <col min="14127" max="14127" width="10.85546875" style="323" bestFit="1" customWidth="1"/>
    <col min="14128" max="14128" width="12.140625" style="323" bestFit="1" customWidth="1"/>
    <col min="14129" max="14131" width="10.85546875" style="323" bestFit="1" customWidth="1"/>
    <col min="14132" max="14132" width="12.140625" style="323" bestFit="1" customWidth="1"/>
    <col min="14133" max="14133" width="10.85546875" style="323" bestFit="1" customWidth="1"/>
    <col min="14134" max="14134" width="14.42578125" style="323" bestFit="1" customWidth="1"/>
    <col min="14135" max="14135" width="10.85546875" style="323" bestFit="1" customWidth="1"/>
    <col min="14136" max="14136" width="12.140625" style="323" bestFit="1" customWidth="1"/>
    <col min="14137" max="14139" width="10.85546875" style="323" bestFit="1" customWidth="1"/>
    <col min="14140" max="14140" width="12.140625" style="323" bestFit="1" customWidth="1"/>
    <col min="14141" max="14141" width="10.85546875" style="323" bestFit="1" customWidth="1"/>
    <col min="14142" max="14142" width="12.140625" style="323" bestFit="1" customWidth="1"/>
    <col min="14143" max="14143" width="10.85546875" style="323" bestFit="1" customWidth="1"/>
    <col min="14144" max="14144" width="12.140625" style="323" bestFit="1" customWidth="1"/>
    <col min="14145" max="14145" width="10.85546875" style="323" bestFit="1" customWidth="1"/>
    <col min="14146" max="14146" width="14.42578125" style="323" bestFit="1" customWidth="1"/>
    <col min="14147" max="14313" width="6.85546875" style="323"/>
    <col min="14314" max="14314" width="6.85546875" style="323" customWidth="1"/>
    <col min="14315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3" width="7.28515625" style="323" bestFit="1" customWidth="1"/>
    <col min="14344" max="14344" width="10.85546875" style="323" bestFit="1" customWidth="1"/>
    <col min="14345" max="14345" width="8.5703125" style="323" bestFit="1" customWidth="1"/>
    <col min="14346" max="14346" width="10.85546875" style="323" bestFit="1" customWidth="1"/>
    <col min="14347" max="14347" width="8.5703125" style="323" bestFit="1" customWidth="1"/>
    <col min="14348" max="14348" width="12.140625" style="323" bestFit="1" customWidth="1"/>
    <col min="14349" max="14349" width="8.5703125" style="323" bestFit="1" customWidth="1"/>
    <col min="14350" max="14350" width="12.140625" style="323" bestFit="1" customWidth="1"/>
    <col min="14351" max="14351" width="8.5703125" style="323" bestFit="1" customWidth="1"/>
    <col min="14352" max="14352" width="12.140625" style="323" bestFit="1" customWidth="1"/>
    <col min="14353" max="14353" width="8.5703125" style="323" bestFit="1" customWidth="1"/>
    <col min="14354" max="14354" width="14.42578125" style="323" bestFit="1" customWidth="1"/>
    <col min="14355" max="14355" width="8.5703125" style="323" bestFit="1" customWidth="1"/>
    <col min="14356" max="14356" width="10.85546875" style="323" bestFit="1" customWidth="1"/>
    <col min="14357" max="14357" width="8.5703125" style="323" bestFit="1" customWidth="1"/>
    <col min="14358" max="14358" width="12.140625" style="323" bestFit="1" customWidth="1"/>
    <col min="14359" max="14359" width="8.5703125" style="323" bestFit="1" customWidth="1"/>
    <col min="14360" max="14360" width="12.140625" style="323" bestFit="1" customWidth="1"/>
    <col min="14361" max="14361" width="8.5703125" style="323" bestFit="1" customWidth="1"/>
    <col min="14362" max="14362" width="12.140625" style="323" bestFit="1" customWidth="1"/>
    <col min="14363" max="14363" width="10.85546875" style="323" bestFit="1" customWidth="1"/>
    <col min="14364" max="14364" width="12.140625" style="323" bestFit="1" customWidth="1"/>
    <col min="14365" max="14365" width="10.85546875" style="323" bestFit="1" customWidth="1"/>
    <col min="14366" max="14366" width="14.42578125" style="323" bestFit="1" customWidth="1"/>
    <col min="14367" max="14371" width="10.85546875" style="323" bestFit="1" customWidth="1"/>
    <col min="14372" max="14372" width="12.140625" style="323" bestFit="1" customWidth="1"/>
    <col min="14373" max="14373" width="10.85546875" style="323" bestFit="1" customWidth="1"/>
    <col min="14374" max="14374" width="12.140625" style="323" bestFit="1" customWidth="1"/>
    <col min="14375" max="14375" width="10.85546875" style="323" bestFit="1" customWidth="1"/>
    <col min="14376" max="14376" width="12.140625" style="323" bestFit="1" customWidth="1"/>
    <col min="14377" max="14377" width="10.85546875" style="323" bestFit="1" customWidth="1"/>
    <col min="14378" max="14378" width="14.42578125" style="323" bestFit="1" customWidth="1"/>
    <col min="14379" max="14381" width="10.85546875" style="323" bestFit="1" customWidth="1"/>
    <col min="14382" max="14382" width="12.140625" style="323" bestFit="1" customWidth="1"/>
    <col min="14383" max="14383" width="10.85546875" style="323" bestFit="1" customWidth="1"/>
    <col min="14384" max="14384" width="12.140625" style="323" bestFit="1" customWidth="1"/>
    <col min="14385" max="14387" width="10.85546875" style="323" bestFit="1" customWidth="1"/>
    <col min="14388" max="14388" width="12.140625" style="323" bestFit="1" customWidth="1"/>
    <col min="14389" max="14389" width="10.85546875" style="323" bestFit="1" customWidth="1"/>
    <col min="14390" max="14390" width="14.42578125" style="323" bestFit="1" customWidth="1"/>
    <col min="14391" max="14391" width="10.85546875" style="323" bestFit="1" customWidth="1"/>
    <col min="14392" max="14392" width="12.140625" style="323" bestFit="1" customWidth="1"/>
    <col min="14393" max="14395" width="10.85546875" style="323" bestFit="1" customWidth="1"/>
    <col min="14396" max="14396" width="12.140625" style="323" bestFit="1" customWidth="1"/>
    <col min="14397" max="14397" width="10.85546875" style="323" bestFit="1" customWidth="1"/>
    <col min="14398" max="14398" width="12.140625" style="323" bestFit="1" customWidth="1"/>
    <col min="14399" max="14399" width="10.85546875" style="323" bestFit="1" customWidth="1"/>
    <col min="14400" max="14400" width="12.140625" style="323" bestFit="1" customWidth="1"/>
    <col min="14401" max="14401" width="10.85546875" style="323" bestFit="1" customWidth="1"/>
    <col min="14402" max="14402" width="14.42578125" style="323" bestFit="1" customWidth="1"/>
    <col min="14403" max="14569" width="6.85546875" style="323"/>
    <col min="14570" max="14570" width="6.85546875" style="323" customWidth="1"/>
    <col min="14571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9" width="7.28515625" style="323" bestFit="1" customWidth="1"/>
    <col min="14600" max="14600" width="10.85546875" style="323" bestFit="1" customWidth="1"/>
    <col min="14601" max="14601" width="8.5703125" style="323" bestFit="1" customWidth="1"/>
    <col min="14602" max="14602" width="10.85546875" style="323" bestFit="1" customWidth="1"/>
    <col min="14603" max="14603" width="8.5703125" style="323" bestFit="1" customWidth="1"/>
    <col min="14604" max="14604" width="12.140625" style="323" bestFit="1" customWidth="1"/>
    <col min="14605" max="14605" width="8.5703125" style="323" bestFit="1" customWidth="1"/>
    <col min="14606" max="14606" width="12.140625" style="323" bestFit="1" customWidth="1"/>
    <col min="14607" max="14607" width="8.5703125" style="323" bestFit="1" customWidth="1"/>
    <col min="14608" max="14608" width="12.140625" style="323" bestFit="1" customWidth="1"/>
    <col min="14609" max="14609" width="8.5703125" style="323" bestFit="1" customWidth="1"/>
    <col min="14610" max="14610" width="14.42578125" style="323" bestFit="1" customWidth="1"/>
    <col min="14611" max="14611" width="8.5703125" style="323" bestFit="1" customWidth="1"/>
    <col min="14612" max="14612" width="10.85546875" style="323" bestFit="1" customWidth="1"/>
    <col min="14613" max="14613" width="8.5703125" style="323" bestFit="1" customWidth="1"/>
    <col min="14614" max="14614" width="12.140625" style="323" bestFit="1" customWidth="1"/>
    <col min="14615" max="14615" width="8.5703125" style="323" bestFit="1" customWidth="1"/>
    <col min="14616" max="14616" width="12.140625" style="323" bestFit="1" customWidth="1"/>
    <col min="14617" max="14617" width="8.5703125" style="323" bestFit="1" customWidth="1"/>
    <col min="14618" max="14618" width="12.140625" style="323" bestFit="1" customWidth="1"/>
    <col min="14619" max="14619" width="10.85546875" style="323" bestFit="1" customWidth="1"/>
    <col min="14620" max="14620" width="12.140625" style="323" bestFit="1" customWidth="1"/>
    <col min="14621" max="14621" width="10.85546875" style="323" bestFit="1" customWidth="1"/>
    <col min="14622" max="14622" width="14.42578125" style="323" bestFit="1" customWidth="1"/>
    <col min="14623" max="14627" width="10.85546875" style="323" bestFit="1" customWidth="1"/>
    <col min="14628" max="14628" width="12.140625" style="323" bestFit="1" customWidth="1"/>
    <col min="14629" max="14629" width="10.85546875" style="323" bestFit="1" customWidth="1"/>
    <col min="14630" max="14630" width="12.140625" style="323" bestFit="1" customWidth="1"/>
    <col min="14631" max="14631" width="10.85546875" style="323" bestFit="1" customWidth="1"/>
    <col min="14632" max="14632" width="12.140625" style="323" bestFit="1" customWidth="1"/>
    <col min="14633" max="14633" width="10.85546875" style="323" bestFit="1" customWidth="1"/>
    <col min="14634" max="14634" width="14.42578125" style="323" bestFit="1" customWidth="1"/>
    <col min="14635" max="14637" width="10.85546875" style="323" bestFit="1" customWidth="1"/>
    <col min="14638" max="14638" width="12.140625" style="323" bestFit="1" customWidth="1"/>
    <col min="14639" max="14639" width="10.85546875" style="323" bestFit="1" customWidth="1"/>
    <col min="14640" max="14640" width="12.140625" style="323" bestFit="1" customWidth="1"/>
    <col min="14641" max="14643" width="10.85546875" style="323" bestFit="1" customWidth="1"/>
    <col min="14644" max="14644" width="12.140625" style="323" bestFit="1" customWidth="1"/>
    <col min="14645" max="14645" width="10.85546875" style="323" bestFit="1" customWidth="1"/>
    <col min="14646" max="14646" width="14.42578125" style="323" bestFit="1" customWidth="1"/>
    <col min="14647" max="14647" width="10.85546875" style="323" bestFit="1" customWidth="1"/>
    <col min="14648" max="14648" width="12.140625" style="323" bestFit="1" customWidth="1"/>
    <col min="14649" max="14651" width="10.85546875" style="323" bestFit="1" customWidth="1"/>
    <col min="14652" max="14652" width="12.140625" style="323" bestFit="1" customWidth="1"/>
    <col min="14653" max="14653" width="10.85546875" style="323" bestFit="1" customWidth="1"/>
    <col min="14654" max="14654" width="12.140625" style="323" bestFit="1" customWidth="1"/>
    <col min="14655" max="14655" width="10.85546875" style="323" bestFit="1" customWidth="1"/>
    <col min="14656" max="14656" width="12.140625" style="323" bestFit="1" customWidth="1"/>
    <col min="14657" max="14657" width="10.85546875" style="323" bestFit="1" customWidth="1"/>
    <col min="14658" max="14658" width="14.42578125" style="323" bestFit="1" customWidth="1"/>
    <col min="14659" max="14825" width="6.85546875" style="323"/>
    <col min="14826" max="14826" width="6.85546875" style="323" customWidth="1"/>
    <col min="14827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5" width="7.28515625" style="323" bestFit="1" customWidth="1"/>
    <col min="14856" max="14856" width="10.85546875" style="323" bestFit="1" customWidth="1"/>
    <col min="14857" max="14857" width="8.5703125" style="323" bestFit="1" customWidth="1"/>
    <col min="14858" max="14858" width="10.85546875" style="323" bestFit="1" customWidth="1"/>
    <col min="14859" max="14859" width="8.5703125" style="323" bestFit="1" customWidth="1"/>
    <col min="14860" max="14860" width="12.140625" style="323" bestFit="1" customWidth="1"/>
    <col min="14861" max="14861" width="8.5703125" style="323" bestFit="1" customWidth="1"/>
    <col min="14862" max="14862" width="12.140625" style="323" bestFit="1" customWidth="1"/>
    <col min="14863" max="14863" width="8.5703125" style="323" bestFit="1" customWidth="1"/>
    <col min="14864" max="14864" width="12.140625" style="323" bestFit="1" customWidth="1"/>
    <col min="14865" max="14865" width="8.5703125" style="323" bestFit="1" customWidth="1"/>
    <col min="14866" max="14866" width="14.42578125" style="323" bestFit="1" customWidth="1"/>
    <col min="14867" max="14867" width="8.5703125" style="323" bestFit="1" customWidth="1"/>
    <col min="14868" max="14868" width="10.85546875" style="323" bestFit="1" customWidth="1"/>
    <col min="14869" max="14869" width="8.5703125" style="323" bestFit="1" customWidth="1"/>
    <col min="14870" max="14870" width="12.140625" style="323" bestFit="1" customWidth="1"/>
    <col min="14871" max="14871" width="8.5703125" style="323" bestFit="1" customWidth="1"/>
    <col min="14872" max="14872" width="12.140625" style="323" bestFit="1" customWidth="1"/>
    <col min="14873" max="14873" width="8.5703125" style="323" bestFit="1" customWidth="1"/>
    <col min="14874" max="14874" width="12.140625" style="323" bestFit="1" customWidth="1"/>
    <col min="14875" max="14875" width="10.85546875" style="323" bestFit="1" customWidth="1"/>
    <col min="14876" max="14876" width="12.140625" style="323" bestFit="1" customWidth="1"/>
    <col min="14877" max="14877" width="10.85546875" style="323" bestFit="1" customWidth="1"/>
    <col min="14878" max="14878" width="14.42578125" style="323" bestFit="1" customWidth="1"/>
    <col min="14879" max="14883" width="10.85546875" style="323" bestFit="1" customWidth="1"/>
    <col min="14884" max="14884" width="12.140625" style="323" bestFit="1" customWidth="1"/>
    <col min="14885" max="14885" width="10.85546875" style="323" bestFit="1" customWidth="1"/>
    <col min="14886" max="14886" width="12.140625" style="323" bestFit="1" customWidth="1"/>
    <col min="14887" max="14887" width="10.85546875" style="323" bestFit="1" customWidth="1"/>
    <col min="14888" max="14888" width="12.140625" style="323" bestFit="1" customWidth="1"/>
    <col min="14889" max="14889" width="10.85546875" style="323" bestFit="1" customWidth="1"/>
    <col min="14890" max="14890" width="14.42578125" style="323" bestFit="1" customWidth="1"/>
    <col min="14891" max="14893" width="10.85546875" style="323" bestFit="1" customWidth="1"/>
    <col min="14894" max="14894" width="12.140625" style="323" bestFit="1" customWidth="1"/>
    <col min="14895" max="14895" width="10.85546875" style="323" bestFit="1" customWidth="1"/>
    <col min="14896" max="14896" width="12.140625" style="323" bestFit="1" customWidth="1"/>
    <col min="14897" max="14899" width="10.85546875" style="323" bestFit="1" customWidth="1"/>
    <col min="14900" max="14900" width="12.140625" style="323" bestFit="1" customWidth="1"/>
    <col min="14901" max="14901" width="10.85546875" style="323" bestFit="1" customWidth="1"/>
    <col min="14902" max="14902" width="14.42578125" style="323" bestFit="1" customWidth="1"/>
    <col min="14903" max="14903" width="10.85546875" style="323" bestFit="1" customWidth="1"/>
    <col min="14904" max="14904" width="12.140625" style="323" bestFit="1" customWidth="1"/>
    <col min="14905" max="14907" width="10.85546875" style="323" bestFit="1" customWidth="1"/>
    <col min="14908" max="14908" width="12.140625" style="323" bestFit="1" customWidth="1"/>
    <col min="14909" max="14909" width="10.85546875" style="323" bestFit="1" customWidth="1"/>
    <col min="14910" max="14910" width="12.140625" style="323" bestFit="1" customWidth="1"/>
    <col min="14911" max="14911" width="10.85546875" style="323" bestFit="1" customWidth="1"/>
    <col min="14912" max="14912" width="12.140625" style="323" bestFit="1" customWidth="1"/>
    <col min="14913" max="14913" width="10.85546875" style="323" bestFit="1" customWidth="1"/>
    <col min="14914" max="14914" width="14.42578125" style="323" bestFit="1" customWidth="1"/>
    <col min="14915" max="15081" width="6.85546875" style="323"/>
    <col min="15082" max="15082" width="6.85546875" style="323" customWidth="1"/>
    <col min="15083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1" width="7.28515625" style="323" bestFit="1" customWidth="1"/>
    <col min="15112" max="15112" width="10.85546875" style="323" bestFit="1" customWidth="1"/>
    <col min="15113" max="15113" width="8.5703125" style="323" bestFit="1" customWidth="1"/>
    <col min="15114" max="15114" width="10.85546875" style="323" bestFit="1" customWidth="1"/>
    <col min="15115" max="15115" width="8.5703125" style="323" bestFit="1" customWidth="1"/>
    <col min="15116" max="15116" width="12.140625" style="323" bestFit="1" customWidth="1"/>
    <col min="15117" max="15117" width="8.5703125" style="323" bestFit="1" customWidth="1"/>
    <col min="15118" max="15118" width="12.140625" style="323" bestFit="1" customWidth="1"/>
    <col min="15119" max="15119" width="8.5703125" style="323" bestFit="1" customWidth="1"/>
    <col min="15120" max="15120" width="12.140625" style="323" bestFit="1" customWidth="1"/>
    <col min="15121" max="15121" width="8.5703125" style="323" bestFit="1" customWidth="1"/>
    <col min="15122" max="15122" width="14.42578125" style="323" bestFit="1" customWidth="1"/>
    <col min="15123" max="15123" width="8.5703125" style="323" bestFit="1" customWidth="1"/>
    <col min="15124" max="15124" width="10.85546875" style="323" bestFit="1" customWidth="1"/>
    <col min="15125" max="15125" width="8.5703125" style="323" bestFit="1" customWidth="1"/>
    <col min="15126" max="15126" width="12.140625" style="323" bestFit="1" customWidth="1"/>
    <col min="15127" max="15127" width="8.5703125" style="323" bestFit="1" customWidth="1"/>
    <col min="15128" max="15128" width="12.140625" style="323" bestFit="1" customWidth="1"/>
    <col min="15129" max="15129" width="8.5703125" style="323" bestFit="1" customWidth="1"/>
    <col min="15130" max="15130" width="12.140625" style="323" bestFit="1" customWidth="1"/>
    <col min="15131" max="15131" width="10.85546875" style="323" bestFit="1" customWidth="1"/>
    <col min="15132" max="15132" width="12.140625" style="323" bestFit="1" customWidth="1"/>
    <col min="15133" max="15133" width="10.85546875" style="323" bestFit="1" customWidth="1"/>
    <col min="15134" max="15134" width="14.42578125" style="323" bestFit="1" customWidth="1"/>
    <col min="15135" max="15139" width="10.85546875" style="323" bestFit="1" customWidth="1"/>
    <col min="15140" max="15140" width="12.140625" style="323" bestFit="1" customWidth="1"/>
    <col min="15141" max="15141" width="10.85546875" style="323" bestFit="1" customWidth="1"/>
    <col min="15142" max="15142" width="12.140625" style="323" bestFit="1" customWidth="1"/>
    <col min="15143" max="15143" width="10.85546875" style="323" bestFit="1" customWidth="1"/>
    <col min="15144" max="15144" width="12.140625" style="323" bestFit="1" customWidth="1"/>
    <col min="15145" max="15145" width="10.85546875" style="323" bestFit="1" customWidth="1"/>
    <col min="15146" max="15146" width="14.42578125" style="323" bestFit="1" customWidth="1"/>
    <col min="15147" max="15149" width="10.85546875" style="323" bestFit="1" customWidth="1"/>
    <col min="15150" max="15150" width="12.140625" style="323" bestFit="1" customWidth="1"/>
    <col min="15151" max="15151" width="10.85546875" style="323" bestFit="1" customWidth="1"/>
    <col min="15152" max="15152" width="12.140625" style="323" bestFit="1" customWidth="1"/>
    <col min="15153" max="15155" width="10.85546875" style="323" bestFit="1" customWidth="1"/>
    <col min="15156" max="15156" width="12.140625" style="323" bestFit="1" customWidth="1"/>
    <col min="15157" max="15157" width="10.85546875" style="323" bestFit="1" customWidth="1"/>
    <col min="15158" max="15158" width="14.42578125" style="323" bestFit="1" customWidth="1"/>
    <col min="15159" max="15159" width="10.85546875" style="323" bestFit="1" customWidth="1"/>
    <col min="15160" max="15160" width="12.140625" style="323" bestFit="1" customWidth="1"/>
    <col min="15161" max="15163" width="10.85546875" style="323" bestFit="1" customWidth="1"/>
    <col min="15164" max="15164" width="12.140625" style="323" bestFit="1" customWidth="1"/>
    <col min="15165" max="15165" width="10.85546875" style="323" bestFit="1" customWidth="1"/>
    <col min="15166" max="15166" width="12.140625" style="323" bestFit="1" customWidth="1"/>
    <col min="15167" max="15167" width="10.85546875" style="323" bestFit="1" customWidth="1"/>
    <col min="15168" max="15168" width="12.140625" style="323" bestFit="1" customWidth="1"/>
    <col min="15169" max="15169" width="10.85546875" style="323" bestFit="1" customWidth="1"/>
    <col min="15170" max="15170" width="14.42578125" style="323" bestFit="1" customWidth="1"/>
    <col min="15171" max="15337" width="6.85546875" style="323"/>
    <col min="15338" max="15338" width="6.85546875" style="323" customWidth="1"/>
    <col min="15339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7" width="7.28515625" style="323" bestFit="1" customWidth="1"/>
    <col min="15368" max="15368" width="10.85546875" style="323" bestFit="1" customWidth="1"/>
    <col min="15369" max="15369" width="8.5703125" style="323" bestFit="1" customWidth="1"/>
    <col min="15370" max="15370" width="10.85546875" style="323" bestFit="1" customWidth="1"/>
    <col min="15371" max="15371" width="8.5703125" style="323" bestFit="1" customWidth="1"/>
    <col min="15372" max="15372" width="12.140625" style="323" bestFit="1" customWidth="1"/>
    <col min="15373" max="15373" width="8.5703125" style="323" bestFit="1" customWidth="1"/>
    <col min="15374" max="15374" width="12.140625" style="323" bestFit="1" customWidth="1"/>
    <col min="15375" max="15375" width="8.5703125" style="323" bestFit="1" customWidth="1"/>
    <col min="15376" max="15376" width="12.140625" style="323" bestFit="1" customWidth="1"/>
    <col min="15377" max="15377" width="8.5703125" style="323" bestFit="1" customWidth="1"/>
    <col min="15378" max="15378" width="14.42578125" style="323" bestFit="1" customWidth="1"/>
    <col min="15379" max="15379" width="8.5703125" style="323" bestFit="1" customWidth="1"/>
    <col min="15380" max="15380" width="10.85546875" style="323" bestFit="1" customWidth="1"/>
    <col min="15381" max="15381" width="8.5703125" style="323" bestFit="1" customWidth="1"/>
    <col min="15382" max="15382" width="12.140625" style="323" bestFit="1" customWidth="1"/>
    <col min="15383" max="15383" width="8.5703125" style="323" bestFit="1" customWidth="1"/>
    <col min="15384" max="15384" width="12.140625" style="323" bestFit="1" customWidth="1"/>
    <col min="15385" max="15385" width="8.5703125" style="323" bestFit="1" customWidth="1"/>
    <col min="15386" max="15386" width="12.140625" style="323" bestFit="1" customWidth="1"/>
    <col min="15387" max="15387" width="10.85546875" style="323" bestFit="1" customWidth="1"/>
    <col min="15388" max="15388" width="12.140625" style="323" bestFit="1" customWidth="1"/>
    <col min="15389" max="15389" width="10.85546875" style="323" bestFit="1" customWidth="1"/>
    <col min="15390" max="15390" width="14.42578125" style="323" bestFit="1" customWidth="1"/>
    <col min="15391" max="15395" width="10.85546875" style="323" bestFit="1" customWidth="1"/>
    <col min="15396" max="15396" width="12.140625" style="323" bestFit="1" customWidth="1"/>
    <col min="15397" max="15397" width="10.85546875" style="323" bestFit="1" customWidth="1"/>
    <col min="15398" max="15398" width="12.140625" style="323" bestFit="1" customWidth="1"/>
    <col min="15399" max="15399" width="10.85546875" style="323" bestFit="1" customWidth="1"/>
    <col min="15400" max="15400" width="12.140625" style="323" bestFit="1" customWidth="1"/>
    <col min="15401" max="15401" width="10.85546875" style="323" bestFit="1" customWidth="1"/>
    <col min="15402" max="15402" width="14.42578125" style="323" bestFit="1" customWidth="1"/>
    <col min="15403" max="15405" width="10.85546875" style="323" bestFit="1" customWidth="1"/>
    <col min="15406" max="15406" width="12.140625" style="323" bestFit="1" customWidth="1"/>
    <col min="15407" max="15407" width="10.85546875" style="323" bestFit="1" customWidth="1"/>
    <col min="15408" max="15408" width="12.140625" style="323" bestFit="1" customWidth="1"/>
    <col min="15409" max="15411" width="10.85546875" style="323" bestFit="1" customWidth="1"/>
    <col min="15412" max="15412" width="12.140625" style="323" bestFit="1" customWidth="1"/>
    <col min="15413" max="15413" width="10.85546875" style="323" bestFit="1" customWidth="1"/>
    <col min="15414" max="15414" width="14.42578125" style="323" bestFit="1" customWidth="1"/>
    <col min="15415" max="15415" width="10.85546875" style="323" bestFit="1" customWidth="1"/>
    <col min="15416" max="15416" width="12.140625" style="323" bestFit="1" customWidth="1"/>
    <col min="15417" max="15419" width="10.85546875" style="323" bestFit="1" customWidth="1"/>
    <col min="15420" max="15420" width="12.140625" style="323" bestFit="1" customWidth="1"/>
    <col min="15421" max="15421" width="10.85546875" style="323" bestFit="1" customWidth="1"/>
    <col min="15422" max="15422" width="12.140625" style="323" bestFit="1" customWidth="1"/>
    <col min="15423" max="15423" width="10.85546875" style="323" bestFit="1" customWidth="1"/>
    <col min="15424" max="15424" width="12.140625" style="323" bestFit="1" customWidth="1"/>
    <col min="15425" max="15425" width="10.85546875" style="323" bestFit="1" customWidth="1"/>
    <col min="15426" max="15426" width="14.42578125" style="323" bestFit="1" customWidth="1"/>
    <col min="15427" max="15593" width="6.85546875" style="323"/>
    <col min="15594" max="15594" width="6.85546875" style="323" customWidth="1"/>
    <col min="15595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3" width="7.28515625" style="323" bestFit="1" customWidth="1"/>
    <col min="15624" max="15624" width="10.85546875" style="323" bestFit="1" customWidth="1"/>
    <col min="15625" max="15625" width="8.5703125" style="323" bestFit="1" customWidth="1"/>
    <col min="15626" max="15626" width="10.85546875" style="323" bestFit="1" customWidth="1"/>
    <col min="15627" max="15627" width="8.5703125" style="323" bestFit="1" customWidth="1"/>
    <col min="15628" max="15628" width="12.140625" style="323" bestFit="1" customWidth="1"/>
    <col min="15629" max="15629" width="8.5703125" style="323" bestFit="1" customWidth="1"/>
    <col min="15630" max="15630" width="12.140625" style="323" bestFit="1" customWidth="1"/>
    <col min="15631" max="15631" width="8.5703125" style="323" bestFit="1" customWidth="1"/>
    <col min="15632" max="15632" width="12.140625" style="323" bestFit="1" customWidth="1"/>
    <col min="15633" max="15633" width="8.5703125" style="323" bestFit="1" customWidth="1"/>
    <col min="15634" max="15634" width="14.42578125" style="323" bestFit="1" customWidth="1"/>
    <col min="15635" max="15635" width="8.5703125" style="323" bestFit="1" customWidth="1"/>
    <col min="15636" max="15636" width="10.85546875" style="323" bestFit="1" customWidth="1"/>
    <col min="15637" max="15637" width="8.5703125" style="323" bestFit="1" customWidth="1"/>
    <col min="15638" max="15638" width="12.140625" style="323" bestFit="1" customWidth="1"/>
    <col min="15639" max="15639" width="8.5703125" style="323" bestFit="1" customWidth="1"/>
    <col min="15640" max="15640" width="12.140625" style="323" bestFit="1" customWidth="1"/>
    <col min="15641" max="15641" width="8.5703125" style="323" bestFit="1" customWidth="1"/>
    <col min="15642" max="15642" width="12.140625" style="323" bestFit="1" customWidth="1"/>
    <col min="15643" max="15643" width="10.85546875" style="323" bestFit="1" customWidth="1"/>
    <col min="15644" max="15644" width="12.140625" style="323" bestFit="1" customWidth="1"/>
    <col min="15645" max="15645" width="10.85546875" style="323" bestFit="1" customWidth="1"/>
    <col min="15646" max="15646" width="14.42578125" style="323" bestFit="1" customWidth="1"/>
    <col min="15647" max="15651" width="10.85546875" style="323" bestFit="1" customWidth="1"/>
    <col min="15652" max="15652" width="12.140625" style="323" bestFit="1" customWidth="1"/>
    <col min="15653" max="15653" width="10.85546875" style="323" bestFit="1" customWidth="1"/>
    <col min="15654" max="15654" width="12.140625" style="323" bestFit="1" customWidth="1"/>
    <col min="15655" max="15655" width="10.85546875" style="323" bestFit="1" customWidth="1"/>
    <col min="15656" max="15656" width="12.140625" style="323" bestFit="1" customWidth="1"/>
    <col min="15657" max="15657" width="10.85546875" style="323" bestFit="1" customWidth="1"/>
    <col min="15658" max="15658" width="14.42578125" style="323" bestFit="1" customWidth="1"/>
    <col min="15659" max="15661" width="10.85546875" style="323" bestFit="1" customWidth="1"/>
    <col min="15662" max="15662" width="12.140625" style="323" bestFit="1" customWidth="1"/>
    <col min="15663" max="15663" width="10.85546875" style="323" bestFit="1" customWidth="1"/>
    <col min="15664" max="15664" width="12.140625" style="323" bestFit="1" customWidth="1"/>
    <col min="15665" max="15667" width="10.85546875" style="323" bestFit="1" customWidth="1"/>
    <col min="15668" max="15668" width="12.140625" style="323" bestFit="1" customWidth="1"/>
    <col min="15669" max="15669" width="10.85546875" style="323" bestFit="1" customWidth="1"/>
    <col min="15670" max="15670" width="14.42578125" style="323" bestFit="1" customWidth="1"/>
    <col min="15671" max="15671" width="10.85546875" style="323" bestFit="1" customWidth="1"/>
    <col min="15672" max="15672" width="12.140625" style="323" bestFit="1" customWidth="1"/>
    <col min="15673" max="15675" width="10.85546875" style="323" bestFit="1" customWidth="1"/>
    <col min="15676" max="15676" width="12.140625" style="323" bestFit="1" customWidth="1"/>
    <col min="15677" max="15677" width="10.85546875" style="323" bestFit="1" customWidth="1"/>
    <col min="15678" max="15678" width="12.140625" style="323" bestFit="1" customWidth="1"/>
    <col min="15679" max="15679" width="10.85546875" style="323" bestFit="1" customWidth="1"/>
    <col min="15680" max="15680" width="12.140625" style="323" bestFit="1" customWidth="1"/>
    <col min="15681" max="15681" width="10.85546875" style="323" bestFit="1" customWidth="1"/>
    <col min="15682" max="15682" width="14.42578125" style="323" bestFit="1" customWidth="1"/>
    <col min="15683" max="15849" width="6.85546875" style="323"/>
    <col min="15850" max="15850" width="6.85546875" style="323" customWidth="1"/>
    <col min="15851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9" width="7.28515625" style="323" bestFit="1" customWidth="1"/>
    <col min="15880" max="15880" width="10.85546875" style="323" bestFit="1" customWidth="1"/>
    <col min="15881" max="15881" width="8.5703125" style="323" bestFit="1" customWidth="1"/>
    <col min="15882" max="15882" width="10.85546875" style="323" bestFit="1" customWidth="1"/>
    <col min="15883" max="15883" width="8.5703125" style="323" bestFit="1" customWidth="1"/>
    <col min="15884" max="15884" width="12.140625" style="323" bestFit="1" customWidth="1"/>
    <col min="15885" max="15885" width="8.5703125" style="323" bestFit="1" customWidth="1"/>
    <col min="15886" max="15886" width="12.140625" style="323" bestFit="1" customWidth="1"/>
    <col min="15887" max="15887" width="8.5703125" style="323" bestFit="1" customWidth="1"/>
    <col min="15888" max="15888" width="12.140625" style="323" bestFit="1" customWidth="1"/>
    <col min="15889" max="15889" width="8.5703125" style="323" bestFit="1" customWidth="1"/>
    <col min="15890" max="15890" width="14.42578125" style="323" bestFit="1" customWidth="1"/>
    <col min="15891" max="15891" width="8.5703125" style="323" bestFit="1" customWidth="1"/>
    <col min="15892" max="15892" width="10.85546875" style="323" bestFit="1" customWidth="1"/>
    <col min="15893" max="15893" width="8.5703125" style="323" bestFit="1" customWidth="1"/>
    <col min="15894" max="15894" width="12.140625" style="323" bestFit="1" customWidth="1"/>
    <col min="15895" max="15895" width="8.5703125" style="323" bestFit="1" customWidth="1"/>
    <col min="15896" max="15896" width="12.140625" style="323" bestFit="1" customWidth="1"/>
    <col min="15897" max="15897" width="8.5703125" style="323" bestFit="1" customWidth="1"/>
    <col min="15898" max="15898" width="12.140625" style="323" bestFit="1" customWidth="1"/>
    <col min="15899" max="15899" width="10.85546875" style="323" bestFit="1" customWidth="1"/>
    <col min="15900" max="15900" width="12.140625" style="323" bestFit="1" customWidth="1"/>
    <col min="15901" max="15901" width="10.85546875" style="323" bestFit="1" customWidth="1"/>
    <col min="15902" max="15902" width="14.42578125" style="323" bestFit="1" customWidth="1"/>
    <col min="15903" max="15907" width="10.85546875" style="323" bestFit="1" customWidth="1"/>
    <col min="15908" max="15908" width="12.140625" style="323" bestFit="1" customWidth="1"/>
    <col min="15909" max="15909" width="10.85546875" style="323" bestFit="1" customWidth="1"/>
    <col min="15910" max="15910" width="12.140625" style="323" bestFit="1" customWidth="1"/>
    <col min="15911" max="15911" width="10.85546875" style="323" bestFit="1" customWidth="1"/>
    <col min="15912" max="15912" width="12.140625" style="323" bestFit="1" customWidth="1"/>
    <col min="15913" max="15913" width="10.85546875" style="323" bestFit="1" customWidth="1"/>
    <col min="15914" max="15914" width="14.42578125" style="323" bestFit="1" customWidth="1"/>
    <col min="15915" max="15917" width="10.85546875" style="323" bestFit="1" customWidth="1"/>
    <col min="15918" max="15918" width="12.140625" style="323" bestFit="1" customWidth="1"/>
    <col min="15919" max="15919" width="10.85546875" style="323" bestFit="1" customWidth="1"/>
    <col min="15920" max="15920" width="12.140625" style="323" bestFit="1" customWidth="1"/>
    <col min="15921" max="15923" width="10.85546875" style="323" bestFit="1" customWidth="1"/>
    <col min="15924" max="15924" width="12.140625" style="323" bestFit="1" customWidth="1"/>
    <col min="15925" max="15925" width="10.85546875" style="323" bestFit="1" customWidth="1"/>
    <col min="15926" max="15926" width="14.42578125" style="323" bestFit="1" customWidth="1"/>
    <col min="15927" max="15927" width="10.85546875" style="323" bestFit="1" customWidth="1"/>
    <col min="15928" max="15928" width="12.140625" style="323" bestFit="1" customWidth="1"/>
    <col min="15929" max="15931" width="10.85546875" style="323" bestFit="1" customWidth="1"/>
    <col min="15932" max="15932" width="12.140625" style="323" bestFit="1" customWidth="1"/>
    <col min="15933" max="15933" width="10.85546875" style="323" bestFit="1" customWidth="1"/>
    <col min="15934" max="15934" width="12.140625" style="323" bestFit="1" customWidth="1"/>
    <col min="15935" max="15935" width="10.85546875" style="323" bestFit="1" customWidth="1"/>
    <col min="15936" max="15936" width="12.140625" style="323" bestFit="1" customWidth="1"/>
    <col min="15937" max="15937" width="10.85546875" style="323" bestFit="1" customWidth="1"/>
    <col min="15938" max="15938" width="14.42578125" style="323" bestFit="1" customWidth="1"/>
    <col min="15939" max="16105" width="6.85546875" style="323"/>
    <col min="16106" max="16106" width="6.85546875" style="323" customWidth="1"/>
    <col min="16107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5" width="7.28515625" style="323" bestFit="1" customWidth="1"/>
    <col min="16136" max="16136" width="10.85546875" style="323" bestFit="1" customWidth="1"/>
    <col min="16137" max="16137" width="8.5703125" style="323" bestFit="1" customWidth="1"/>
    <col min="16138" max="16138" width="10.85546875" style="323" bestFit="1" customWidth="1"/>
    <col min="16139" max="16139" width="8.5703125" style="323" bestFit="1" customWidth="1"/>
    <col min="16140" max="16140" width="12.140625" style="323" bestFit="1" customWidth="1"/>
    <col min="16141" max="16141" width="8.5703125" style="323" bestFit="1" customWidth="1"/>
    <col min="16142" max="16142" width="12.140625" style="323" bestFit="1" customWidth="1"/>
    <col min="16143" max="16143" width="8.5703125" style="323" bestFit="1" customWidth="1"/>
    <col min="16144" max="16144" width="12.140625" style="323" bestFit="1" customWidth="1"/>
    <col min="16145" max="16145" width="8.5703125" style="323" bestFit="1" customWidth="1"/>
    <col min="16146" max="16146" width="14.42578125" style="323" bestFit="1" customWidth="1"/>
    <col min="16147" max="16147" width="8.5703125" style="323" bestFit="1" customWidth="1"/>
    <col min="16148" max="16148" width="10.85546875" style="323" bestFit="1" customWidth="1"/>
    <col min="16149" max="16149" width="8.5703125" style="323" bestFit="1" customWidth="1"/>
    <col min="16150" max="16150" width="12.140625" style="323" bestFit="1" customWidth="1"/>
    <col min="16151" max="16151" width="8.5703125" style="323" bestFit="1" customWidth="1"/>
    <col min="16152" max="16152" width="12.140625" style="323" bestFit="1" customWidth="1"/>
    <col min="16153" max="16153" width="8.5703125" style="323" bestFit="1" customWidth="1"/>
    <col min="16154" max="16154" width="12.140625" style="323" bestFit="1" customWidth="1"/>
    <col min="16155" max="16155" width="10.85546875" style="323" bestFit="1" customWidth="1"/>
    <col min="16156" max="16156" width="12.140625" style="323" bestFit="1" customWidth="1"/>
    <col min="16157" max="16157" width="10.85546875" style="323" bestFit="1" customWidth="1"/>
    <col min="16158" max="16158" width="14.42578125" style="323" bestFit="1" customWidth="1"/>
    <col min="16159" max="16163" width="10.85546875" style="323" bestFit="1" customWidth="1"/>
    <col min="16164" max="16164" width="12.140625" style="323" bestFit="1" customWidth="1"/>
    <col min="16165" max="16165" width="10.85546875" style="323" bestFit="1" customWidth="1"/>
    <col min="16166" max="16166" width="12.140625" style="323" bestFit="1" customWidth="1"/>
    <col min="16167" max="16167" width="10.85546875" style="323" bestFit="1" customWidth="1"/>
    <col min="16168" max="16168" width="12.140625" style="323" bestFit="1" customWidth="1"/>
    <col min="16169" max="16169" width="10.85546875" style="323" bestFit="1" customWidth="1"/>
    <col min="16170" max="16170" width="14.42578125" style="323" bestFit="1" customWidth="1"/>
    <col min="16171" max="16173" width="10.85546875" style="323" bestFit="1" customWidth="1"/>
    <col min="16174" max="16174" width="12.140625" style="323" bestFit="1" customWidth="1"/>
    <col min="16175" max="16175" width="10.85546875" style="323" bestFit="1" customWidth="1"/>
    <col min="16176" max="16176" width="12.140625" style="323" bestFit="1" customWidth="1"/>
    <col min="16177" max="16179" width="10.85546875" style="323" bestFit="1" customWidth="1"/>
    <col min="16180" max="16180" width="12.140625" style="323" bestFit="1" customWidth="1"/>
    <col min="16181" max="16181" width="10.85546875" style="323" bestFit="1" customWidth="1"/>
    <col min="16182" max="16182" width="14.42578125" style="323" bestFit="1" customWidth="1"/>
    <col min="16183" max="16183" width="10.85546875" style="323" bestFit="1" customWidth="1"/>
    <col min="16184" max="16184" width="12.140625" style="323" bestFit="1" customWidth="1"/>
    <col min="16185" max="16187" width="10.85546875" style="323" bestFit="1" customWidth="1"/>
    <col min="16188" max="16188" width="12.140625" style="323" bestFit="1" customWidth="1"/>
    <col min="16189" max="16189" width="10.85546875" style="323" bestFit="1" customWidth="1"/>
    <col min="16190" max="16190" width="12.140625" style="323" bestFit="1" customWidth="1"/>
    <col min="16191" max="16191" width="10.85546875" style="323" bestFit="1" customWidth="1"/>
    <col min="16192" max="16192" width="12.140625" style="323" bestFit="1" customWidth="1"/>
    <col min="16193" max="16193" width="10.85546875" style="323" bestFit="1" customWidth="1"/>
    <col min="16194" max="16194" width="14.42578125" style="323" bestFit="1" customWidth="1"/>
    <col min="16195" max="16361" width="6.85546875" style="323"/>
    <col min="16362" max="16362" width="6.85546875" style="323" customWidth="1"/>
    <col min="16363" max="16384" width="6.85546875" style="323"/>
  </cols>
  <sheetData>
    <row r="1" spans="1:66" ht="21">
      <c r="A1" s="320" t="s">
        <v>398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1"/>
    </row>
    <row r="2" spans="1:66">
      <c r="A2" s="324" t="s">
        <v>314</v>
      </c>
    </row>
    <row r="3" spans="1:6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  <c r="AK3" s="1324"/>
      <c r="AL3" s="1324"/>
      <c r="AM3" s="1324"/>
      <c r="AN3" s="1324"/>
      <c r="AO3" s="1324"/>
      <c r="AP3" s="1324"/>
      <c r="AQ3" s="1324"/>
      <c r="AR3" s="1324"/>
      <c r="AS3" s="1324"/>
      <c r="AT3" s="1324"/>
      <c r="AU3" s="1324"/>
      <c r="AV3" s="1324"/>
      <c r="AW3" s="1324"/>
      <c r="AX3" s="1324"/>
      <c r="AY3" s="1324"/>
      <c r="AZ3" s="1324"/>
      <c r="BA3" s="1324"/>
      <c r="BB3" s="1324"/>
      <c r="BC3" s="1324"/>
      <c r="BD3" s="1324"/>
      <c r="BE3" s="1324"/>
      <c r="BF3" s="1324"/>
      <c r="BG3" s="1324"/>
      <c r="BH3" s="1324"/>
      <c r="BI3" s="1324"/>
      <c r="BJ3" s="1324"/>
      <c r="BK3" s="1324"/>
      <c r="BL3" s="1324"/>
      <c r="BM3" s="1324"/>
      <c r="BN3" s="1324"/>
    </row>
    <row r="4" spans="1:66">
      <c r="B4" s="328"/>
      <c r="C4" s="328"/>
      <c r="D4" s="328"/>
      <c r="E4" s="328"/>
      <c r="F4" s="329">
        <v>1000</v>
      </c>
      <c r="G4" s="329">
        <v>5000</v>
      </c>
      <c r="H4" s="329">
        <v>10000</v>
      </c>
      <c r="I4" s="329">
        <v>15000</v>
      </c>
      <c r="J4" s="329">
        <v>20000</v>
      </c>
      <c r="K4" s="329">
        <v>25000</v>
      </c>
      <c r="L4" s="329">
        <v>30000</v>
      </c>
      <c r="M4" s="329">
        <v>35000</v>
      </c>
      <c r="N4" s="329">
        <v>40000</v>
      </c>
      <c r="O4" s="329">
        <v>45000</v>
      </c>
      <c r="P4" s="329">
        <v>50000</v>
      </c>
      <c r="Q4" s="329">
        <v>55000</v>
      </c>
      <c r="R4" s="329">
        <v>60000</v>
      </c>
      <c r="S4" s="329">
        <v>65000</v>
      </c>
      <c r="T4" s="329">
        <v>70000</v>
      </c>
      <c r="U4" s="329">
        <v>75000</v>
      </c>
      <c r="V4" s="329">
        <v>80000</v>
      </c>
      <c r="W4" s="329">
        <v>85000</v>
      </c>
      <c r="X4" s="329">
        <v>90000</v>
      </c>
      <c r="Y4" s="329">
        <v>95000</v>
      </c>
      <c r="Z4" s="329">
        <v>100000</v>
      </c>
      <c r="AA4" s="329">
        <v>105000</v>
      </c>
      <c r="AB4" s="329">
        <v>110000</v>
      </c>
      <c r="AC4" s="329">
        <v>115000</v>
      </c>
      <c r="AD4" s="329">
        <v>120000</v>
      </c>
      <c r="AE4" s="329">
        <v>125000</v>
      </c>
      <c r="AF4" s="329">
        <v>130000</v>
      </c>
      <c r="AG4" s="329">
        <v>135000</v>
      </c>
      <c r="AH4" s="329">
        <v>140000</v>
      </c>
      <c r="AI4" s="329">
        <v>145000</v>
      </c>
      <c r="AJ4" s="329">
        <v>150000</v>
      </c>
      <c r="AK4" s="329">
        <v>155000</v>
      </c>
      <c r="AL4" s="329">
        <v>160000</v>
      </c>
      <c r="AM4" s="329">
        <v>165000</v>
      </c>
      <c r="AN4" s="329">
        <v>170000</v>
      </c>
      <c r="AO4" s="329">
        <v>175000</v>
      </c>
      <c r="AP4" s="329">
        <v>180000</v>
      </c>
      <c r="AQ4" s="329">
        <v>185000</v>
      </c>
      <c r="AR4" s="329">
        <v>190000</v>
      </c>
      <c r="AS4" s="329">
        <v>195000</v>
      </c>
      <c r="AT4" s="329">
        <v>200000</v>
      </c>
      <c r="AU4" s="329">
        <v>205000</v>
      </c>
      <c r="AV4" s="329">
        <v>210000</v>
      </c>
      <c r="AW4" s="329">
        <v>215000</v>
      </c>
      <c r="AX4" s="329">
        <v>220000</v>
      </c>
      <c r="AY4" s="329">
        <v>225000</v>
      </c>
      <c r="AZ4" s="329">
        <v>230000</v>
      </c>
      <c r="BA4" s="329">
        <v>235000</v>
      </c>
      <c r="BB4" s="329">
        <v>240000</v>
      </c>
      <c r="BC4" s="329">
        <v>245000</v>
      </c>
      <c r="BD4" s="329">
        <v>250000</v>
      </c>
      <c r="BE4" s="329">
        <v>255000</v>
      </c>
      <c r="BF4" s="329">
        <v>260000</v>
      </c>
      <c r="BG4" s="329">
        <v>265000</v>
      </c>
      <c r="BH4" s="329">
        <v>270000</v>
      </c>
      <c r="BI4" s="329">
        <v>275000</v>
      </c>
      <c r="BJ4" s="329">
        <v>280000</v>
      </c>
      <c r="BK4" s="329">
        <v>285000</v>
      </c>
      <c r="BL4" s="329">
        <v>290000</v>
      </c>
      <c r="BM4" s="329">
        <v>295000</v>
      </c>
      <c r="BN4" s="329">
        <v>300000</v>
      </c>
    </row>
    <row r="5" spans="1:66">
      <c r="A5" s="331" t="s">
        <v>318</v>
      </c>
      <c r="B5" s="328"/>
      <c r="C5" s="328"/>
      <c r="D5" s="328"/>
      <c r="E5" s="328"/>
      <c r="F5" s="328"/>
      <c r="G5" s="328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</row>
    <row r="6" spans="1:66">
      <c r="A6" s="334">
        <v>1</v>
      </c>
      <c r="B6" s="335" t="s">
        <v>163</v>
      </c>
      <c r="C6" s="336" t="s">
        <v>324</v>
      </c>
      <c r="D6" s="334">
        <v>6.9</v>
      </c>
      <c r="E6" s="337">
        <f>VLOOKUP(B6,MRP!$A$2:$C$120,2,0)</f>
        <v>325</v>
      </c>
      <c r="F6" s="337"/>
      <c r="G6" s="337"/>
      <c r="H6" s="338">
        <f>$D$6*$E$6</f>
        <v>2242.5</v>
      </c>
      <c r="I6" s="338"/>
      <c r="J6" s="338">
        <f>$D$6*$E$6</f>
        <v>2242.5</v>
      </c>
      <c r="K6" s="338"/>
      <c r="L6" s="338">
        <f>$D$6*$E$6</f>
        <v>2242.5</v>
      </c>
      <c r="M6" s="338"/>
      <c r="N6" s="338">
        <f>$D$6*$E$6</f>
        <v>2242.5</v>
      </c>
      <c r="O6" s="338"/>
      <c r="P6" s="338">
        <f t="shared" ref="P6:BN6" si="0">$D$6*$E$6</f>
        <v>2242.5</v>
      </c>
      <c r="Q6" s="338"/>
      <c r="R6" s="338">
        <f t="shared" si="0"/>
        <v>2242.5</v>
      </c>
      <c r="S6" s="338"/>
      <c r="T6" s="338">
        <f t="shared" si="0"/>
        <v>2242.5</v>
      </c>
      <c r="U6" s="338"/>
      <c r="V6" s="338">
        <f t="shared" si="0"/>
        <v>2242.5</v>
      </c>
      <c r="W6" s="338"/>
      <c r="X6" s="338">
        <f t="shared" si="0"/>
        <v>2242.5</v>
      </c>
      <c r="Y6" s="338"/>
      <c r="Z6" s="338">
        <f t="shared" si="0"/>
        <v>2242.5</v>
      </c>
      <c r="AA6" s="338"/>
      <c r="AB6" s="338">
        <f t="shared" si="0"/>
        <v>2242.5</v>
      </c>
      <c r="AC6" s="338"/>
      <c r="AD6" s="338">
        <f t="shared" si="0"/>
        <v>2242.5</v>
      </c>
      <c r="AE6" s="338"/>
      <c r="AF6" s="338">
        <f t="shared" si="0"/>
        <v>2242.5</v>
      </c>
      <c r="AG6" s="338"/>
      <c r="AH6" s="338">
        <f t="shared" si="0"/>
        <v>2242.5</v>
      </c>
      <c r="AI6" s="338"/>
      <c r="AJ6" s="338">
        <f t="shared" si="0"/>
        <v>2242.5</v>
      </c>
      <c r="AK6" s="338"/>
      <c r="AL6" s="338">
        <f t="shared" si="0"/>
        <v>2242.5</v>
      </c>
      <c r="AM6" s="338"/>
      <c r="AN6" s="338">
        <f t="shared" si="0"/>
        <v>2242.5</v>
      </c>
      <c r="AO6" s="338"/>
      <c r="AP6" s="338">
        <f t="shared" si="0"/>
        <v>2242.5</v>
      </c>
      <c r="AQ6" s="338"/>
      <c r="AR6" s="338">
        <f t="shared" si="0"/>
        <v>2242.5</v>
      </c>
      <c r="AS6" s="338"/>
      <c r="AT6" s="338">
        <f t="shared" si="0"/>
        <v>2242.5</v>
      </c>
      <c r="AU6" s="338"/>
      <c r="AV6" s="338">
        <f t="shared" si="0"/>
        <v>2242.5</v>
      </c>
      <c r="AW6" s="338"/>
      <c r="AX6" s="338">
        <f t="shared" si="0"/>
        <v>2242.5</v>
      </c>
      <c r="AY6" s="338"/>
      <c r="AZ6" s="338">
        <f t="shared" si="0"/>
        <v>2242.5</v>
      </c>
      <c r="BA6" s="338"/>
      <c r="BB6" s="338">
        <f t="shared" si="0"/>
        <v>2242.5</v>
      </c>
      <c r="BC6" s="338"/>
      <c r="BD6" s="338">
        <f t="shared" si="0"/>
        <v>2242.5</v>
      </c>
      <c r="BE6" s="338"/>
      <c r="BF6" s="338">
        <f t="shared" si="0"/>
        <v>2242.5</v>
      </c>
      <c r="BG6" s="338"/>
      <c r="BH6" s="338">
        <f t="shared" si="0"/>
        <v>2242.5</v>
      </c>
      <c r="BI6" s="338"/>
      <c r="BJ6" s="338">
        <f t="shared" si="0"/>
        <v>2242.5</v>
      </c>
      <c r="BK6" s="338"/>
      <c r="BL6" s="338">
        <f t="shared" si="0"/>
        <v>2242.5</v>
      </c>
      <c r="BM6" s="338"/>
      <c r="BN6" s="338">
        <f t="shared" si="0"/>
        <v>2242.5</v>
      </c>
    </row>
    <row r="7" spans="1:66">
      <c r="A7" s="334">
        <v>2</v>
      </c>
      <c r="B7" s="339" t="s">
        <v>162</v>
      </c>
      <c r="C7" s="336" t="s">
        <v>16</v>
      </c>
      <c r="D7" s="334">
        <v>1</v>
      </c>
      <c r="E7" s="337">
        <f>VLOOKUP(B7,MRP!$A$2:$C$120,2,0)</f>
        <v>400.5</v>
      </c>
      <c r="F7" s="337"/>
      <c r="G7" s="337"/>
      <c r="H7" s="338">
        <f t="shared" ref="H7:BN7" si="1">$D$7*$E$7</f>
        <v>400.5</v>
      </c>
      <c r="I7" s="338"/>
      <c r="J7" s="338">
        <f t="shared" si="1"/>
        <v>400.5</v>
      </c>
      <c r="K7" s="338"/>
      <c r="L7" s="338">
        <f t="shared" si="1"/>
        <v>400.5</v>
      </c>
      <c r="M7" s="338"/>
      <c r="N7" s="338">
        <f t="shared" si="1"/>
        <v>400.5</v>
      </c>
      <c r="O7" s="338"/>
      <c r="P7" s="338">
        <f t="shared" si="1"/>
        <v>400.5</v>
      </c>
      <c r="Q7" s="338"/>
      <c r="R7" s="338">
        <f t="shared" si="1"/>
        <v>400.5</v>
      </c>
      <c r="S7" s="338"/>
      <c r="T7" s="338">
        <f t="shared" si="1"/>
        <v>400.5</v>
      </c>
      <c r="U7" s="338"/>
      <c r="V7" s="338">
        <f t="shared" si="1"/>
        <v>400.5</v>
      </c>
      <c r="W7" s="338"/>
      <c r="X7" s="338">
        <f t="shared" si="1"/>
        <v>400.5</v>
      </c>
      <c r="Y7" s="338"/>
      <c r="Z7" s="338">
        <f t="shared" si="1"/>
        <v>400.5</v>
      </c>
      <c r="AA7" s="338"/>
      <c r="AB7" s="338">
        <f t="shared" si="1"/>
        <v>400.5</v>
      </c>
      <c r="AC7" s="338"/>
      <c r="AD7" s="338">
        <f t="shared" si="1"/>
        <v>400.5</v>
      </c>
      <c r="AE7" s="338"/>
      <c r="AF7" s="338">
        <f t="shared" si="1"/>
        <v>400.5</v>
      </c>
      <c r="AG7" s="338"/>
      <c r="AH7" s="338">
        <f t="shared" si="1"/>
        <v>400.5</v>
      </c>
      <c r="AI7" s="338"/>
      <c r="AJ7" s="338">
        <f t="shared" si="1"/>
        <v>400.5</v>
      </c>
      <c r="AK7" s="338"/>
      <c r="AL7" s="338">
        <f t="shared" si="1"/>
        <v>400.5</v>
      </c>
      <c r="AM7" s="338"/>
      <c r="AN7" s="338">
        <f t="shared" si="1"/>
        <v>400.5</v>
      </c>
      <c r="AO7" s="338"/>
      <c r="AP7" s="338">
        <f t="shared" si="1"/>
        <v>400.5</v>
      </c>
      <c r="AQ7" s="338"/>
      <c r="AR7" s="338">
        <f t="shared" si="1"/>
        <v>400.5</v>
      </c>
      <c r="AS7" s="338"/>
      <c r="AT7" s="338">
        <f t="shared" si="1"/>
        <v>400.5</v>
      </c>
      <c r="AU7" s="338"/>
      <c r="AV7" s="338">
        <f t="shared" si="1"/>
        <v>400.5</v>
      </c>
      <c r="AW7" s="338"/>
      <c r="AX7" s="338">
        <f t="shared" si="1"/>
        <v>400.5</v>
      </c>
      <c r="AY7" s="338"/>
      <c r="AZ7" s="338">
        <f t="shared" si="1"/>
        <v>400.5</v>
      </c>
      <c r="BA7" s="338"/>
      <c r="BB7" s="338">
        <f t="shared" si="1"/>
        <v>400.5</v>
      </c>
      <c r="BC7" s="338"/>
      <c r="BD7" s="338">
        <f t="shared" si="1"/>
        <v>400.5</v>
      </c>
      <c r="BE7" s="338"/>
      <c r="BF7" s="338">
        <f t="shared" si="1"/>
        <v>400.5</v>
      </c>
      <c r="BG7" s="338"/>
      <c r="BH7" s="338">
        <f t="shared" si="1"/>
        <v>400.5</v>
      </c>
      <c r="BI7" s="338"/>
      <c r="BJ7" s="338">
        <f t="shared" si="1"/>
        <v>400.5</v>
      </c>
      <c r="BK7" s="338"/>
      <c r="BL7" s="338">
        <f t="shared" si="1"/>
        <v>400.5</v>
      </c>
      <c r="BM7" s="338"/>
      <c r="BN7" s="338">
        <f t="shared" si="1"/>
        <v>400.5</v>
      </c>
    </row>
    <row r="8" spans="1:66" s="408" customFormat="1">
      <c r="A8" s="403">
        <v>3</v>
      </c>
      <c r="B8" s="405" t="s">
        <v>433</v>
      </c>
      <c r="C8" s="399" t="s">
        <v>18</v>
      </c>
      <c r="D8" s="397">
        <v>1</v>
      </c>
      <c r="E8" s="400">
        <f>VLOOKUP(B8,MRP!$A$2:$C$120,2,0)</f>
        <v>63</v>
      </c>
      <c r="F8" s="406"/>
      <c r="G8" s="406"/>
      <c r="H8" s="407">
        <f t="shared" ref="H8:BN8" si="2">$D$8*$E$8</f>
        <v>63</v>
      </c>
      <c r="I8" s="407"/>
      <c r="J8" s="407">
        <f t="shared" si="2"/>
        <v>63</v>
      </c>
      <c r="K8" s="407"/>
      <c r="L8" s="407">
        <f t="shared" si="2"/>
        <v>63</v>
      </c>
      <c r="M8" s="407"/>
      <c r="N8" s="407">
        <f t="shared" si="2"/>
        <v>63</v>
      </c>
      <c r="O8" s="407"/>
      <c r="P8" s="407">
        <f t="shared" si="2"/>
        <v>63</v>
      </c>
      <c r="Q8" s="407"/>
      <c r="R8" s="407">
        <f t="shared" si="2"/>
        <v>63</v>
      </c>
      <c r="S8" s="407"/>
      <c r="T8" s="407">
        <f t="shared" si="2"/>
        <v>63</v>
      </c>
      <c r="U8" s="407"/>
      <c r="V8" s="407">
        <f t="shared" si="2"/>
        <v>63</v>
      </c>
      <c r="W8" s="407"/>
      <c r="X8" s="407">
        <f t="shared" si="2"/>
        <v>63</v>
      </c>
      <c r="Y8" s="407"/>
      <c r="Z8" s="407">
        <f t="shared" si="2"/>
        <v>63</v>
      </c>
      <c r="AA8" s="407"/>
      <c r="AB8" s="407">
        <f t="shared" si="2"/>
        <v>63</v>
      </c>
      <c r="AC8" s="407"/>
      <c r="AD8" s="407">
        <f t="shared" si="2"/>
        <v>63</v>
      </c>
      <c r="AE8" s="407"/>
      <c r="AF8" s="407">
        <f t="shared" si="2"/>
        <v>63</v>
      </c>
      <c r="AG8" s="407"/>
      <c r="AH8" s="407">
        <f t="shared" si="2"/>
        <v>63</v>
      </c>
      <c r="AI8" s="407"/>
      <c r="AJ8" s="407">
        <f t="shared" si="2"/>
        <v>63</v>
      </c>
      <c r="AK8" s="407"/>
      <c r="AL8" s="407">
        <f t="shared" si="2"/>
        <v>63</v>
      </c>
      <c r="AM8" s="407"/>
      <c r="AN8" s="407">
        <f t="shared" si="2"/>
        <v>63</v>
      </c>
      <c r="AO8" s="407"/>
      <c r="AP8" s="407">
        <f t="shared" si="2"/>
        <v>63</v>
      </c>
      <c r="AQ8" s="407"/>
      <c r="AR8" s="407">
        <f t="shared" si="2"/>
        <v>63</v>
      </c>
      <c r="AS8" s="407"/>
      <c r="AT8" s="407">
        <f t="shared" si="2"/>
        <v>63</v>
      </c>
      <c r="AU8" s="407"/>
      <c r="AV8" s="407">
        <f t="shared" si="2"/>
        <v>63</v>
      </c>
      <c r="AW8" s="407"/>
      <c r="AX8" s="407">
        <f t="shared" si="2"/>
        <v>63</v>
      </c>
      <c r="AY8" s="407"/>
      <c r="AZ8" s="407">
        <f t="shared" si="2"/>
        <v>63</v>
      </c>
      <c r="BA8" s="407"/>
      <c r="BB8" s="407">
        <f t="shared" si="2"/>
        <v>63</v>
      </c>
      <c r="BC8" s="407"/>
      <c r="BD8" s="407">
        <f t="shared" si="2"/>
        <v>63</v>
      </c>
      <c r="BE8" s="407"/>
      <c r="BF8" s="407">
        <f t="shared" si="2"/>
        <v>63</v>
      </c>
      <c r="BG8" s="407"/>
      <c r="BH8" s="407">
        <f t="shared" si="2"/>
        <v>63</v>
      </c>
      <c r="BI8" s="407"/>
      <c r="BJ8" s="407">
        <f t="shared" si="2"/>
        <v>63</v>
      </c>
      <c r="BK8" s="407"/>
      <c r="BL8" s="407">
        <f t="shared" si="2"/>
        <v>63</v>
      </c>
      <c r="BM8" s="407"/>
      <c r="BN8" s="407">
        <f t="shared" si="2"/>
        <v>63</v>
      </c>
    </row>
    <row r="9" spans="1:66">
      <c r="A9" s="334">
        <v>4</v>
      </c>
      <c r="B9" s="339" t="s">
        <v>155</v>
      </c>
      <c r="C9" s="336" t="s">
        <v>12</v>
      </c>
      <c r="D9" s="334">
        <v>1</v>
      </c>
      <c r="E9" s="337">
        <f>VLOOKUP(B9,MRP!$A$2:$C$120,2,0)</f>
        <v>1710</v>
      </c>
      <c r="F9" s="337"/>
      <c r="G9" s="337"/>
      <c r="H9" s="338"/>
      <c r="I9" s="338"/>
      <c r="J9" s="338"/>
      <c r="K9" s="338"/>
      <c r="L9" s="338">
        <f>$D$9*$E$9</f>
        <v>1710</v>
      </c>
      <c r="M9" s="338"/>
      <c r="N9" s="338"/>
      <c r="O9" s="338"/>
      <c r="P9" s="338"/>
      <c r="Q9" s="338"/>
      <c r="R9" s="338">
        <f>$D$9*$E$9</f>
        <v>1710</v>
      </c>
      <c r="S9" s="338"/>
      <c r="T9" s="338"/>
      <c r="U9" s="338"/>
      <c r="V9" s="338"/>
      <c r="W9" s="338"/>
      <c r="X9" s="338">
        <f>$D$9*$E$9</f>
        <v>1710</v>
      </c>
      <c r="Y9" s="338"/>
      <c r="Z9" s="338"/>
      <c r="AA9" s="338"/>
      <c r="AB9" s="338"/>
      <c r="AC9" s="338"/>
      <c r="AD9" s="338">
        <f>$D$9*$E$9</f>
        <v>1710</v>
      </c>
      <c r="AE9" s="338"/>
      <c r="AF9" s="338"/>
      <c r="AG9" s="338"/>
      <c r="AH9" s="338"/>
      <c r="AI9" s="338"/>
      <c r="AJ9" s="338">
        <f>$D$9*$E$9</f>
        <v>1710</v>
      </c>
      <c r="AK9" s="338"/>
      <c r="AL9" s="338"/>
      <c r="AM9" s="338"/>
      <c r="AN9" s="347"/>
      <c r="AO9" s="347"/>
      <c r="AP9" s="338">
        <f>$D$9*$E$9</f>
        <v>1710</v>
      </c>
      <c r="AQ9" s="347"/>
      <c r="AR9" s="347"/>
      <c r="AS9" s="347"/>
      <c r="AT9" s="338"/>
      <c r="AU9" s="338"/>
      <c r="AV9" s="338">
        <f>$D$9*$E$9</f>
        <v>1710</v>
      </c>
      <c r="AW9" s="338"/>
      <c r="AX9" s="347"/>
      <c r="AY9" s="347"/>
      <c r="AZ9" s="347"/>
      <c r="BA9" s="347"/>
      <c r="BB9" s="338">
        <f>$D$9*$E$9</f>
        <v>1710</v>
      </c>
      <c r="BC9" s="338"/>
      <c r="BD9" s="338"/>
      <c r="BE9" s="338"/>
      <c r="BF9" s="338"/>
      <c r="BG9" s="338"/>
      <c r="BH9" s="338">
        <f>$D$9*$E$9</f>
        <v>1710</v>
      </c>
      <c r="BI9" s="338"/>
      <c r="BJ9" s="338"/>
      <c r="BK9" s="338"/>
      <c r="BL9" s="338"/>
      <c r="BM9" s="338"/>
      <c r="BN9" s="338">
        <f>$D$9*$E$9</f>
        <v>1710</v>
      </c>
    </row>
    <row r="10" spans="1:66">
      <c r="A10" s="334">
        <v>5</v>
      </c>
      <c r="B10" s="339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7"/>
      <c r="H10" s="338"/>
      <c r="I10" s="338"/>
      <c r="J10" s="338"/>
      <c r="K10" s="338"/>
      <c r="L10" s="338">
        <f>$D$10*$E$10</f>
        <v>1840</v>
      </c>
      <c r="M10" s="338"/>
      <c r="N10" s="338"/>
      <c r="O10" s="338"/>
      <c r="P10" s="338"/>
      <c r="Q10" s="338"/>
      <c r="R10" s="338">
        <f>$D$10*$E$10</f>
        <v>1840</v>
      </c>
      <c r="S10" s="338"/>
      <c r="T10" s="338"/>
      <c r="U10" s="338"/>
      <c r="V10" s="338"/>
      <c r="W10" s="338"/>
      <c r="X10" s="338">
        <f>$D$10*$E$10</f>
        <v>1840</v>
      </c>
      <c r="Y10" s="338"/>
      <c r="Z10" s="338"/>
      <c r="AA10" s="338"/>
      <c r="AB10" s="338"/>
      <c r="AC10" s="338"/>
      <c r="AD10" s="338">
        <f>$D$10*$E$10</f>
        <v>1840</v>
      </c>
      <c r="AE10" s="338"/>
      <c r="AF10" s="338"/>
      <c r="AG10" s="338"/>
      <c r="AH10" s="338"/>
      <c r="AI10" s="338"/>
      <c r="AJ10" s="338">
        <f>$D$10*$E$10</f>
        <v>1840</v>
      </c>
      <c r="AK10" s="338"/>
      <c r="AL10" s="338"/>
      <c r="AM10" s="338"/>
      <c r="AN10" s="347"/>
      <c r="AO10" s="347"/>
      <c r="AP10" s="338">
        <f>$D$10*$E$10</f>
        <v>1840</v>
      </c>
      <c r="AQ10" s="338"/>
      <c r="AR10" s="347"/>
      <c r="AS10" s="347"/>
      <c r="AT10" s="338"/>
      <c r="AU10" s="338"/>
      <c r="AV10" s="338">
        <f>$D$10*$E$10</f>
        <v>1840</v>
      </c>
      <c r="AW10" s="338"/>
      <c r="AX10" s="347"/>
      <c r="AY10" s="347"/>
      <c r="AZ10" s="347"/>
      <c r="BA10" s="347"/>
      <c r="BB10" s="338">
        <f>$D$10*$E$10</f>
        <v>1840</v>
      </c>
      <c r="BC10" s="338"/>
      <c r="BD10" s="338"/>
      <c r="BE10" s="338"/>
      <c r="BF10" s="338"/>
      <c r="BG10" s="338"/>
      <c r="BH10" s="338">
        <f>$D$10*$E$10</f>
        <v>1840</v>
      </c>
      <c r="BI10" s="338"/>
      <c r="BJ10" s="338"/>
      <c r="BK10" s="338"/>
      <c r="BL10" s="338"/>
      <c r="BM10" s="338"/>
      <c r="BN10" s="338">
        <f>$D$10*$E$10</f>
        <v>1840</v>
      </c>
    </row>
    <row r="11" spans="1:66">
      <c r="A11" s="341">
        <v>6</v>
      </c>
      <c r="B11" s="335" t="s">
        <v>168</v>
      </c>
      <c r="C11" s="336" t="s">
        <v>47</v>
      </c>
      <c r="D11" s="334">
        <v>9.8000000000000007</v>
      </c>
      <c r="E11" s="337">
        <f>VLOOKUP(B11,MRP!$A$2:$C$120,2,0)</f>
        <v>301</v>
      </c>
      <c r="F11" s="337"/>
      <c r="G11" s="337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>
        <f>D11*E11</f>
        <v>2949.8</v>
      </c>
      <c r="AM11" s="338"/>
      <c r="AN11" s="347"/>
      <c r="AO11" s="347"/>
      <c r="AP11" s="347"/>
      <c r="AQ11" s="347"/>
      <c r="AR11" s="347"/>
      <c r="AS11" s="347"/>
      <c r="AT11" s="347"/>
      <c r="AU11" s="347"/>
      <c r="AV11" s="338"/>
      <c r="AW11" s="338"/>
      <c r="AX11" s="347"/>
      <c r="AY11" s="347"/>
      <c r="AZ11" s="347"/>
      <c r="BA11" s="347"/>
      <c r="BB11" s="338">
        <f>+$E$11*$D$11</f>
        <v>2949.8</v>
      </c>
      <c r="BC11" s="338"/>
      <c r="BD11" s="338"/>
      <c r="BE11" s="338"/>
      <c r="BF11" s="338"/>
      <c r="BG11" s="338"/>
      <c r="BH11" s="338"/>
      <c r="BI11" s="338"/>
      <c r="BJ11" s="347"/>
      <c r="BK11" s="347"/>
      <c r="BL11" s="338"/>
      <c r="BM11" s="338"/>
      <c r="BN11" s="338"/>
    </row>
    <row r="12" spans="1:66">
      <c r="A12" s="334">
        <v>7</v>
      </c>
      <c r="B12" s="335" t="s">
        <v>169</v>
      </c>
      <c r="C12" s="336" t="s">
        <v>25</v>
      </c>
      <c r="D12" s="334">
        <v>3</v>
      </c>
      <c r="E12" s="337">
        <f>VLOOKUP(B12,MRP!$A$2:$C$120,2,0)</f>
        <v>172.5</v>
      </c>
      <c r="F12" s="337"/>
      <c r="G12" s="337"/>
      <c r="H12" s="338"/>
      <c r="I12" s="338"/>
      <c r="J12" s="338"/>
      <c r="K12" s="338"/>
      <c r="L12" s="338"/>
      <c r="M12" s="338"/>
      <c r="N12" s="338">
        <f>$D$12*$E$12</f>
        <v>517.5</v>
      </c>
      <c r="O12" s="338"/>
      <c r="P12" s="338"/>
      <c r="Q12" s="338"/>
      <c r="R12" s="338"/>
      <c r="S12" s="338"/>
      <c r="T12" s="338"/>
      <c r="U12" s="338"/>
      <c r="V12" s="338">
        <f>$D$12*$E$12</f>
        <v>517.5</v>
      </c>
      <c r="W12" s="338"/>
      <c r="X12" s="338"/>
      <c r="Y12" s="338"/>
      <c r="Z12" s="338"/>
      <c r="AA12" s="338"/>
      <c r="AB12" s="338"/>
      <c r="AC12" s="338"/>
      <c r="AD12" s="338">
        <f>$D$12*$E$12</f>
        <v>517.5</v>
      </c>
      <c r="AE12" s="338"/>
      <c r="AF12" s="338"/>
      <c r="AG12" s="338"/>
      <c r="AH12" s="338"/>
      <c r="AI12" s="338"/>
      <c r="AJ12" s="338"/>
      <c r="AK12" s="338"/>
      <c r="AL12" s="338">
        <f>$D$12*$E$12</f>
        <v>517.5</v>
      </c>
      <c r="AM12" s="338"/>
      <c r="AN12" s="347"/>
      <c r="AO12" s="347"/>
      <c r="AP12" s="347"/>
      <c r="AQ12" s="347"/>
      <c r="AR12" s="347"/>
      <c r="AS12" s="347"/>
      <c r="AT12" s="338">
        <f>$D$12*$E$12</f>
        <v>517.5</v>
      </c>
      <c r="AU12" s="338"/>
      <c r="AV12" s="338"/>
      <c r="AW12" s="338"/>
      <c r="AX12" s="347"/>
      <c r="AY12" s="347"/>
      <c r="AZ12" s="347"/>
      <c r="BA12" s="347"/>
      <c r="BB12" s="338">
        <f>$D$12*$E$12</f>
        <v>517.5</v>
      </c>
      <c r="BC12" s="338"/>
      <c r="BD12" s="338"/>
      <c r="BE12" s="338"/>
      <c r="BF12" s="338"/>
      <c r="BG12" s="338"/>
      <c r="BH12" s="338"/>
      <c r="BI12" s="338"/>
      <c r="BJ12" s="338">
        <f>$D$12*$E$12</f>
        <v>517.5</v>
      </c>
      <c r="BK12" s="338"/>
      <c r="BL12" s="338"/>
      <c r="BM12" s="338"/>
      <c r="BN12" s="338"/>
    </row>
    <row r="13" spans="1:66">
      <c r="A13" s="334">
        <v>8</v>
      </c>
      <c r="B13" s="335" t="s">
        <v>170</v>
      </c>
      <c r="C13" s="336" t="s">
        <v>26</v>
      </c>
      <c r="D13" s="334">
        <v>2</v>
      </c>
      <c r="E13" s="337">
        <f>VLOOKUP(B13,MRP!$A$2:$C$120,2,0)</f>
        <v>35.5</v>
      </c>
      <c r="F13" s="337"/>
      <c r="G13" s="337"/>
      <c r="H13" s="338">
        <f t="shared" ref="H13:BN13" si="3">$D$13*$E$13</f>
        <v>71</v>
      </c>
      <c r="I13" s="338"/>
      <c r="J13" s="338">
        <f t="shared" si="3"/>
        <v>71</v>
      </c>
      <c r="K13" s="338"/>
      <c r="L13" s="338">
        <f t="shared" si="3"/>
        <v>71</v>
      </c>
      <c r="M13" s="338"/>
      <c r="N13" s="338">
        <f t="shared" si="3"/>
        <v>71</v>
      </c>
      <c r="O13" s="338"/>
      <c r="P13" s="338">
        <f t="shared" si="3"/>
        <v>71</v>
      </c>
      <c r="Q13" s="338"/>
      <c r="R13" s="338">
        <f t="shared" si="3"/>
        <v>71</v>
      </c>
      <c r="S13" s="338"/>
      <c r="T13" s="338">
        <f t="shared" si="3"/>
        <v>71</v>
      </c>
      <c r="U13" s="338"/>
      <c r="V13" s="338">
        <f t="shared" si="3"/>
        <v>71</v>
      </c>
      <c r="W13" s="338"/>
      <c r="X13" s="338">
        <f t="shared" si="3"/>
        <v>71</v>
      </c>
      <c r="Y13" s="338"/>
      <c r="Z13" s="338">
        <f t="shared" si="3"/>
        <v>71</v>
      </c>
      <c r="AA13" s="338"/>
      <c r="AB13" s="338">
        <f t="shared" si="3"/>
        <v>71</v>
      </c>
      <c r="AC13" s="338"/>
      <c r="AD13" s="338">
        <f t="shared" si="3"/>
        <v>71</v>
      </c>
      <c r="AE13" s="338"/>
      <c r="AF13" s="338">
        <f t="shared" si="3"/>
        <v>71</v>
      </c>
      <c r="AG13" s="338"/>
      <c r="AH13" s="338">
        <f t="shared" si="3"/>
        <v>71</v>
      </c>
      <c r="AI13" s="338"/>
      <c r="AJ13" s="338">
        <f t="shared" si="3"/>
        <v>71</v>
      </c>
      <c r="AK13" s="338"/>
      <c r="AL13" s="338">
        <f t="shared" si="3"/>
        <v>71</v>
      </c>
      <c r="AM13" s="338"/>
      <c r="AN13" s="338">
        <f t="shared" si="3"/>
        <v>71</v>
      </c>
      <c r="AO13" s="338"/>
      <c r="AP13" s="338">
        <f t="shared" si="3"/>
        <v>71</v>
      </c>
      <c r="AQ13" s="338"/>
      <c r="AR13" s="338">
        <f t="shared" si="3"/>
        <v>71</v>
      </c>
      <c r="AS13" s="338"/>
      <c r="AT13" s="338">
        <f t="shared" si="3"/>
        <v>71</v>
      </c>
      <c r="AU13" s="338"/>
      <c r="AV13" s="338">
        <f t="shared" si="3"/>
        <v>71</v>
      </c>
      <c r="AW13" s="338"/>
      <c r="AX13" s="338">
        <f t="shared" si="3"/>
        <v>71</v>
      </c>
      <c r="AY13" s="338"/>
      <c r="AZ13" s="338">
        <f t="shared" si="3"/>
        <v>71</v>
      </c>
      <c r="BA13" s="338"/>
      <c r="BB13" s="338">
        <f t="shared" si="3"/>
        <v>71</v>
      </c>
      <c r="BC13" s="338"/>
      <c r="BD13" s="338">
        <f t="shared" si="3"/>
        <v>71</v>
      </c>
      <c r="BE13" s="338"/>
      <c r="BF13" s="338">
        <f t="shared" si="3"/>
        <v>71</v>
      </c>
      <c r="BG13" s="338"/>
      <c r="BH13" s="338">
        <f t="shared" si="3"/>
        <v>71</v>
      </c>
      <c r="BI13" s="338"/>
      <c r="BJ13" s="338">
        <f t="shared" si="3"/>
        <v>71</v>
      </c>
      <c r="BK13" s="338"/>
      <c r="BL13" s="338">
        <f t="shared" si="3"/>
        <v>71</v>
      </c>
      <c r="BM13" s="338"/>
      <c r="BN13" s="338">
        <f t="shared" si="3"/>
        <v>71</v>
      </c>
    </row>
    <row r="14" spans="1:66">
      <c r="A14" s="334">
        <v>10</v>
      </c>
      <c r="B14" s="339" t="s">
        <v>261</v>
      </c>
      <c r="C14" s="336" t="s">
        <v>11</v>
      </c>
      <c r="D14" s="334">
        <v>1</v>
      </c>
      <c r="E14" s="337">
        <f>VLOOKUP(B14,MRP!$A$2:$C$120,2,0)</f>
        <v>2483</v>
      </c>
      <c r="F14" s="337"/>
      <c r="G14" s="337"/>
      <c r="H14" s="338"/>
      <c r="I14" s="338"/>
      <c r="J14" s="338"/>
      <c r="K14" s="338"/>
      <c r="L14" s="338"/>
      <c r="M14" s="338"/>
      <c r="N14" s="338"/>
      <c r="O14" s="338"/>
      <c r="P14" s="338"/>
      <c r="Q14" s="338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338"/>
      <c r="AH14" s="338"/>
      <c r="AI14" s="338"/>
      <c r="AJ14" s="338">
        <f>$D$14*$E$14</f>
        <v>2483</v>
      </c>
      <c r="AK14" s="338"/>
      <c r="AL14" s="338"/>
      <c r="AM14" s="338"/>
      <c r="AN14" s="347"/>
      <c r="AO14" s="347"/>
      <c r="AP14" s="347"/>
      <c r="AQ14" s="347"/>
      <c r="AR14" s="347"/>
      <c r="AS14" s="347"/>
      <c r="AT14" s="338"/>
      <c r="AU14" s="338"/>
      <c r="AV14" s="338"/>
      <c r="AW14" s="338"/>
      <c r="AX14" s="347"/>
      <c r="AY14" s="347"/>
      <c r="AZ14" s="347"/>
      <c r="BA14" s="347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4"/>
      <c r="BM14" s="334"/>
      <c r="BN14" s="338">
        <f>$D$14*$E$14</f>
        <v>2483</v>
      </c>
    </row>
    <row r="15" spans="1:66">
      <c r="A15" s="334">
        <v>11</v>
      </c>
      <c r="B15" s="339" t="s">
        <v>172</v>
      </c>
      <c r="C15" s="336" t="s">
        <v>2</v>
      </c>
      <c r="D15" s="334">
        <v>3.4</v>
      </c>
      <c r="E15" s="337">
        <f>VLOOKUP(B15,MRP!$A$2:$C$120,2,0)</f>
        <v>315</v>
      </c>
      <c r="F15" s="337"/>
      <c r="G15" s="337"/>
      <c r="H15" s="338"/>
      <c r="I15" s="338"/>
      <c r="J15" s="338"/>
      <c r="K15" s="338"/>
      <c r="L15" s="338"/>
      <c r="M15" s="338"/>
      <c r="N15" s="338">
        <f>$D$15*$E$15</f>
        <v>1071</v>
      </c>
      <c r="O15" s="338"/>
      <c r="P15" s="338"/>
      <c r="Q15" s="338"/>
      <c r="R15" s="338"/>
      <c r="S15" s="338"/>
      <c r="T15" s="338"/>
      <c r="U15" s="338"/>
      <c r="V15" s="338">
        <f>$D$15*$E$15</f>
        <v>1071</v>
      </c>
      <c r="W15" s="338"/>
      <c r="X15" s="338"/>
      <c r="Y15" s="338"/>
      <c r="Z15" s="338"/>
      <c r="AA15" s="338"/>
      <c r="AB15" s="338"/>
      <c r="AC15" s="338"/>
      <c r="AD15" s="338">
        <f>$D$15*$E$15</f>
        <v>1071</v>
      </c>
      <c r="AE15" s="338"/>
      <c r="AF15" s="338"/>
      <c r="AG15" s="338"/>
      <c r="AH15" s="338"/>
      <c r="AI15" s="338"/>
      <c r="AJ15" s="338"/>
      <c r="AK15" s="338"/>
      <c r="AL15" s="338">
        <f>$D$15*$E$15</f>
        <v>1071</v>
      </c>
      <c r="AM15" s="338"/>
      <c r="AN15" s="347"/>
      <c r="AO15" s="347"/>
      <c r="AP15" s="347"/>
      <c r="AQ15" s="347"/>
      <c r="AR15" s="347"/>
      <c r="AS15" s="347"/>
      <c r="AT15" s="338">
        <f>$D$15*$E$15</f>
        <v>1071</v>
      </c>
      <c r="AU15" s="338"/>
      <c r="AV15" s="338"/>
      <c r="AW15" s="338"/>
      <c r="AX15" s="347"/>
      <c r="AY15" s="347"/>
      <c r="AZ15" s="347"/>
      <c r="BA15" s="347"/>
      <c r="BB15" s="338">
        <f>$D$15*$E$15</f>
        <v>1071</v>
      </c>
      <c r="BC15" s="338"/>
      <c r="BD15" s="338"/>
      <c r="BE15" s="338"/>
      <c r="BF15" s="338"/>
      <c r="BG15" s="338"/>
      <c r="BH15" s="338"/>
      <c r="BI15" s="338"/>
      <c r="BJ15" s="338">
        <f>$D$15*$E$15</f>
        <v>1071</v>
      </c>
      <c r="BK15" s="338"/>
      <c r="BL15" s="334"/>
      <c r="BM15" s="334"/>
      <c r="BN15" s="334"/>
    </row>
    <row r="16" spans="1:6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50"/>
      <c r="S16" s="350"/>
      <c r="T16" s="350"/>
      <c r="U16" s="350"/>
      <c r="V16" s="350"/>
      <c r="W16" s="350"/>
      <c r="X16" s="350"/>
      <c r="Y16" s="350"/>
      <c r="Z16" s="350"/>
      <c r="AA16" s="350"/>
      <c r="AB16" s="350"/>
      <c r="AC16" s="350"/>
      <c r="AD16" s="349"/>
      <c r="AE16" s="349"/>
      <c r="AF16" s="349"/>
      <c r="AG16" s="349"/>
      <c r="AH16" s="349"/>
      <c r="AI16" s="349"/>
      <c r="AJ16" s="349"/>
      <c r="AK16" s="349"/>
      <c r="AL16" s="349"/>
      <c r="AM16" s="349"/>
      <c r="AN16" s="349"/>
      <c r="AO16" s="349"/>
    </row>
    <row r="17" spans="1:66" s="328" customFormat="1">
      <c r="B17" s="352" t="s">
        <v>226</v>
      </c>
      <c r="C17" s="353" t="s">
        <v>319</v>
      </c>
      <c r="E17" s="354"/>
      <c r="F17" s="355">
        <f t="shared" ref="F17:BN17" si="4">SUM(F6:F15)</f>
        <v>0</v>
      </c>
      <c r="G17" s="355"/>
      <c r="H17" s="355">
        <f t="shared" si="4"/>
        <v>2777</v>
      </c>
      <c r="I17" s="355"/>
      <c r="J17" s="355">
        <f t="shared" si="4"/>
        <v>2777</v>
      </c>
      <c r="K17" s="355"/>
      <c r="L17" s="355">
        <f t="shared" si="4"/>
        <v>6327</v>
      </c>
      <c r="M17" s="355"/>
      <c r="N17" s="355">
        <f t="shared" si="4"/>
        <v>4365.5</v>
      </c>
      <c r="O17" s="355"/>
      <c r="P17" s="355">
        <f t="shared" si="4"/>
        <v>2777</v>
      </c>
      <c r="Q17" s="355"/>
      <c r="R17" s="355">
        <f t="shared" si="4"/>
        <v>6327</v>
      </c>
      <c r="S17" s="355"/>
      <c r="T17" s="355">
        <f t="shared" si="4"/>
        <v>2777</v>
      </c>
      <c r="U17" s="355"/>
      <c r="V17" s="355">
        <f t="shared" si="4"/>
        <v>4365.5</v>
      </c>
      <c r="W17" s="355"/>
      <c r="X17" s="355">
        <f t="shared" si="4"/>
        <v>6327</v>
      </c>
      <c r="Y17" s="355"/>
      <c r="Z17" s="355">
        <f t="shared" si="4"/>
        <v>2777</v>
      </c>
      <c r="AA17" s="355"/>
      <c r="AB17" s="355">
        <f t="shared" si="4"/>
        <v>2777</v>
      </c>
      <c r="AC17" s="355"/>
      <c r="AD17" s="355">
        <f t="shared" si="4"/>
        <v>7915.5</v>
      </c>
      <c r="AE17" s="355"/>
      <c r="AF17" s="355">
        <f t="shared" si="4"/>
        <v>2777</v>
      </c>
      <c r="AG17" s="355"/>
      <c r="AH17" s="355">
        <f t="shared" si="4"/>
        <v>2777</v>
      </c>
      <c r="AI17" s="355"/>
      <c r="AJ17" s="355">
        <f t="shared" si="4"/>
        <v>8810</v>
      </c>
      <c r="AK17" s="355"/>
      <c r="AL17" s="355">
        <f t="shared" si="4"/>
        <v>7315.3</v>
      </c>
      <c r="AM17" s="355"/>
      <c r="AN17" s="355">
        <f t="shared" si="4"/>
        <v>2777</v>
      </c>
      <c r="AO17" s="355"/>
      <c r="AP17" s="355">
        <f t="shared" si="4"/>
        <v>6327</v>
      </c>
      <c r="AQ17" s="355"/>
      <c r="AR17" s="355">
        <f t="shared" si="4"/>
        <v>2777</v>
      </c>
      <c r="AS17" s="355"/>
      <c r="AT17" s="355">
        <f t="shared" si="4"/>
        <v>4365.5</v>
      </c>
      <c r="AU17" s="355"/>
      <c r="AV17" s="355">
        <f t="shared" si="4"/>
        <v>6327</v>
      </c>
      <c r="AW17" s="355"/>
      <c r="AX17" s="355">
        <f t="shared" si="4"/>
        <v>2777</v>
      </c>
      <c r="AY17" s="355"/>
      <c r="AZ17" s="355">
        <f t="shared" si="4"/>
        <v>2777</v>
      </c>
      <c r="BA17" s="355"/>
      <c r="BB17" s="355">
        <f t="shared" si="4"/>
        <v>10865.3</v>
      </c>
      <c r="BC17" s="355"/>
      <c r="BD17" s="355">
        <f t="shared" si="4"/>
        <v>2777</v>
      </c>
      <c r="BE17" s="355"/>
      <c r="BF17" s="355">
        <f t="shared" si="4"/>
        <v>2777</v>
      </c>
      <c r="BG17" s="355"/>
      <c r="BH17" s="355">
        <f t="shared" si="4"/>
        <v>6327</v>
      </c>
      <c r="BI17" s="355"/>
      <c r="BJ17" s="355">
        <f t="shared" si="4"/>
        <v>4365.5</v>
      </c>
      <c r="BK17" s="355"/>
      <c r="BL17" s="355">
        <f t="shared" si="4"/>
        <v>2777</v>
      </c>
      <c r="BM17" s="355"/>
      <c r="BN17" s="355">
        <f t="shared" si="4"/>
        <v>8810</v>
      </c>
    </row>
    <row r="18" spans="1:66">
      <c r="C18" s="324"/>
      <c r="D18" s="349"/>
      <c r="E18" s="356"/>
      <c r="F18" s="357"/>
      <c r="G18" s="357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  <c r="AM18" s="358"/>
      <c r="AN18" s="358"/>
      <c r="AO18" s="358"/>
      <c r="AP18" s="358"/>
      <c r="AQ18" s="358"/>
      <c r="AR18" s="358"/>
      <c r="AS18" s="358"/>
      <c r="AT18" s="358"/>
      <c r="AU18" s="358"/>
    </row>
    <row r="19" spans="1:66">
      <c r="A19" s="334">
        <v>12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[17]Master!$C$10</f>
        <v>943.82399999999996</v>
      </c>
      <c r="J19" s="361">
        <f>[17]Master!$A$10</f>
        <v>1691.0179999999998</v>
      </c>
      <c r="K19" s="361">
        <f>[17]Master!$C$10</f>
        <v>943.82399999999996</v>
      </c>
      <c r="L19" s="361">
        <f>[17]Master!$A$10</f>
        <v>1691.0179999999998</v>
      </c>
      <c r="M19" s="361">
        <f>[17]Master!$C$10</f>
        <v>943.82399999999996</v>
      </c>
      <c r="N19" s="361">
        <f>[17]Master!$B$10</f>
        <v>1971.9179999999999</v>
      </c>
      <c r="O19" s="361">
        <f>[17]Master!$C$10</f>
        <v>943.82399999999996</v>
      </c>
      <c r="P19" s="361">
        <f>[17]Master!$A$10</f>
        <v>1691.0179999999998</v>
      </c>
      <c r="Q19" s="361">
        <f>[17]Master!$C$10</f>
        <v>943.82399999999996</v>
      </c>
      <c r="R19" s="361">
        <f>[17]Master!$A$10</f>
        <v>1691.0179999999998</v>
      </c>
      <c r="S19" s="361">
        <f>[17]Master!$C$10</f>
        <v>943.82399999999996</v>
      </c>
      <c r="T19" s="361">
        <f>[17]Master!$A$10</f>
        <v>1691.0179999999998</v>
      </c>
      <c r="U19" s="361">
        <f>[17]Master!$C$10</f>
        <v>943.82399999999996</v>
      </c>
      <c r="V19" s="361">
        <f>[17]Master!$B$10</f>
        <v>1971.9179999999999</v>
      </c>
      <c r="W19" s="361">
        <f>[17]Master!$C$10</f>
        <v>943.82399999999996</v>
      </c>
      <c r="X19" s="361">
        <f>[17]Master!$A$10</f>
        <v>1691.0179999999998</v>
      </c>
      <c r="Y19" s="361">
        <f>[17]Master!$C$10</f>
        <v>943.82399999999996</v>
      </c>
      <c r="Z19" s="361">
        <f>[17]Master!$A$10</f>
        <v>1691.0179999999998</v>
      </c>
      <c r="AA19" s="361">
        <f>[17]Master!$C$10</f>
        <v>943.82399999999996</v>
      </c>
      <c r="AB19" s="361">
        <f>[17]Master!$A$10</f>
        <v>1691.0179999999998</v>
      </c>
      <c r="AC19" s="361">
        <f>[17]Master!$C$10</f>
        <v>943.82399999999996</v>
      </c>
      <c r="AD19" s="361">
        <f>[17]Master!$B$10</f>
        <v>1971.9179999999999</v>
      </c>
      <c r="AE19" s="361">
        <f>[17]Master!$C$10</f>
        <v>943.82399999999996</v>
      </c>
      <c r="AF19" s="361">
        <f>[17]Master!$A$10</f>
        <v>1691.0179999999998</v>
      </c>
      <c r="AG19" s="361">
        <f>[17]Master!$C$10</f>
        <v>943.82399999999996</v>
      </c>
      <c r="AH19" s="361">
        <f>[17]Master!$A$10</f>
        <v>1691.0179999999998</v>
      </c>
      <c r="AI19" s="361">
        <f>[17]Master!$C$10</f>
        <v>943.82399999999996</v>
      </c>
      <c r="AJ19" s="361">
        <f>[17]Master!$A$10</f>
        <v>1691.0179999999998</v>
      </c>
      <c r="AK19" s="361">
        <f>[17]Master!$C$10</f>
        <v>943.82399999999996</v>
      </c>
      <c r="AL19" s="361">
        <f>[17]Master!$B$10</f>
        <v>1971.9179999999999</v>
      </c>
      <c r="AM19" s="361">
        <f>[17]Master!$C$10</f>
        <v>943.82399999999996</v>
      </c>
      <c r="AN19" s="361">
        <f>[17]Master!$A$10</f>
        <v>1691.0179999999998</v>
      </c>
      <c r="AO19" s="361">
        <f>[17]Master!$C$10</f>
        <v>943.82399999999996</v>
      </c>
      <c r="AP19" s="361">
        <f>[17]Master!$A$10</f>
        <v>1691.0179999999998</v>
      </c>
      <c r="AQ19" s="361">
        <f>[17]Master!$C$10</f>
        <v>943.82399999999996</v>
      </c>
      <c r="AR19" s="361">
        <f>[17]Master!$A$10</f>
        <v>1691.0179999999998</v>
      </c>
      <c r="AS19" s="361">
        <f>[17]Master!$C$10</f>
        <v>943.82399999999996</v>
      </c>
      <c r="AT19" s="361">
        <f>[17]Master!$B$10</f>
        <v>1971.9179999999999</v>
      </c>
      <c r="AU19" s="361">
        <f>[17]Master!$C$10</f>
        <v>943.82399999999996</v>
      </c>
      <c r="AV19" s="361">
        <f>[17]Master!$A$10</f>
        <v>1691.0179999999998</v>
      </c>
      <c r="AW19" s="361">
        <f>[17]Master!$C$10</f>
        <v>943.82399999999996</v>
      </c>
      <c r="AX19" s="361">
        <f>[17]Master!$A$10</f>
        <v>1691.0179999999998</v>
      </c>
      <c r="AY19" s="361">
        <f>[17]Master!$C$10</f>
        <v>943.82399999999996</v>
      </c>
      <c r="AZ19" s="361">
        <f>[17]Master!$A$10</f>
        <v>1691.0179999999998</v>
      </c>
      <c r="BA19" s="361">
        <f>[17]Master!$C$10</f>
        <v>943.82399999999996</v>
      </c>
      <c r="BB19" s="361">
        <f>[17]Master!$B$10</f>
        <v>1971.9179999999999</v>
      </c>
      <c r="BC19" s="361">
        <f>[17]Master!$C$10</f>
        <v>943.82399999999996</v>
      </c>
      <c r="BD19" s="361">
        <f>[17]Master!$A$10</f>
        <v>1691.0179999999998</v>
      </c>
      <c r="BE19" s="361">
        <f>[17]Master!$C$10</f>
        <v>943.82399999999996</v>
      </c>
      <c r="BF19" s="361">
        <f>[17]Master!$A$10</f>
        <v>1691.0179999999998</v>
      </c>
      <c r="BG19" s="361">
        <f>[17]Master!$C$10</f>
        <v>943.82399999999996</v>
      </c>
      <c r="BH19" s="361">
        <f>[17]Master!$A$10</f>
        <v>1691.0179999999998</v>
      </c>
      <c r="BI19" s="361">
        <f>[17]Master!$C$10</f>
        <v>943.82399999999996</v>
      </c>
      <c r="BJ19" s="361">
        <f>[17]Master!$B$10</f>
        <v>1971.9179999999999</v>
      </c>
      <c r="BK19" s="361">
        <f>[17]Master!$C$10</f>
        <v>943.82399999999996</v>
      </c>
      <c r="BL19" s="361">
        <f>[17]Master!$A$10</f>
        <v>1691.0179999999998</v>
      </c>
      <c r="BM19" s="361">
        <f>[17]Master!$C$10</f>
        <v>943.82399999999996</v>
      </c>
      <c r="BN19" s="361">
        <f>[17]Master!$A$10</f>
        <v>1691.0179999999998</v>
      </c>
    </row>
    <row r="20" spans="1:66">
      <c r="X20" s="362"/>
      <c r="Y20" s="362"/>
      <c r="Z20" s="364"/>
      <c r="AA20" s="364"/>
      <c r="AT20" s="364"/>
      <c r="AU20" s="364"/>
      <c r="BN20" s="364"/>
    </row>
    <row r="21" spans="1:6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BN21" si="5">G17+G19</f>
        <v>0</v>
      </c>
      <c r="H21" s="367">
        <f t="shared" si="5"/>
        <v>2777</v>
      </c>
      <c r="I21" s="367">
        <f t="shared" si="5"/>
        <v>943.82399999999996</v>
      </c>
      <c r="J21" s="367">
        <f t="shared" si="5"/>
        <v>4468.018</v>
      </c>
      <c r="K21" s="367">
        <f t="shared" si="5"/>
        <v>943.82399999999996</v>
      </c>
      <c r="L21" s="367">
        <f t="shared" si="5"/>
        <v>8018.018</v>
      </c>
      <c r="M21" s="367">
        <f t="shared" si="5"/>
        <v>943.82399999999996</v>
      </c>
      <c r="N21" s="367">
        <f t="shared" si="5"/>
        <v>6337.4179999999997</v>
      </c>
      <c r="O21" s="367">
        <f t="shared" si="5"/>
        <v>943.82399999999996</v>
      </c>
      <c r="P21" s="367">
        <f t="shared" si="5"/>
        <v>4468.018</v>
      </c>
      <c r="Q21" s="367">
        <f t="shared" si="5"/>
        <v>943.82399999999996</v>
      </c>
      <c r="R21" s="367">
        <f t="shared" si="5"/>
        <v>8018.018</v>
      </c>
      <c r="S21" s="367">
        <f t="shared" si="5"/>
        <v>943.82399999999996</v>
      </c>
      <c r="T21" s="367">
        <f t="shared" si="5"/>
        <v>4468.018</v>
      </c>
      <c r="U21" s="367">
        <f t="shared" si="5"/>
        <v>943.82399999999996</v>
      </c>
      <c r="V21" s="367">
        <f t="shared" si="5"/>
        <v>6337.4179999999997</v>
      </c>
      <c r="W21" s="367">
        <f t="shared" si="5"/>
        <v>943.82399999999996</v>
      </c>
      <c r="X21" s="367">
        <f t="shared" si="5"/>
        <v>8018.018</v>
      </c>
      <c r="Y21" s="367">
        <f t="shared" si="5"/>
        <v>943.82399999999996</v>
      </c>
      <c r="Z21" s="367">
        <f t="shared" si="5"/>
        <v>4468.018</v>
      </c>
      <c r="AA21" s="367">
        <f t="shared" si="5"/>
        <v>943.82399999999996</v>
      </c>
      <c r="AB21" s="367">
        <f t="shared" si="5"/>
        <v>4468.018</v>
      </c>
      <c r="AC21" s="367">
        <f t="shared" si="5"/>
        <v>943.82399999999996</v>
      </c>
      <c r="AD21" s="367">
        <f t="shared" si="5"/>
        <v>9887.4179999999997</v>
      </c>
      <c r="AE21" s="367">
        <f t="shared" si="5"/>
        <v>943.82399999999996</v>
      </c>
      <c r="AF21" s="367">
        <f t="shared" si="5"/>
        <v>4468.018</v>
      </c>
      <c r="AG21" s="367">
        <f t="shared" si="5"/>
        <v>943.82399999999996</v>
      </c>
      <c r="AH21" s="367">
        <f t="shared" si="5"/>
        <v>4468.018</v>
      </c>
      <c r="AI21" s="367">
        <f t="shared" si="5"/>
        <v>943.82399999999996</v>
      </c>
      <c r="AJ21" s="367">
        <f t="shared" si="5"/>
        <v>10501.018</v>
      </c>
      <c r="AK21" s="367">
        <f t="shared" si="5"/>
        <v>943.82399999999996</v>
      </c>
      <c r="AL21" s="367">
        <f t="shared" si="5"/>
        <v>9287.2180000000008</v>
      </c>
      <c r="AM21" s="367">
        <f t="shared" si="5"/>
        <v>943.82399999999996</v>
      </c>
      <c r="AN21" s="367">
        <f t="shared" si="5"/>
        <v>4468.018</v>
      </c>
      <c r="AO21" s="367">
        <f t="shared" si="5"/>
        <v>943.82399999999996</v>
      </c>
      <c r="AP21" s="367">
        <f t="shared" si="5"/>
        <v>8018.018</v>
      </c>
      <c r="AQ21" s="367">
        <f t="shared" si="5"/>
        <v>943.82399999999996</v>
      </c>
      <c r="AR21" s="367">
        <f t="shared" si="5"/>
        <v>4468.018</v>
      </c>
      <c r="AS21" s="367">
        <f t="shared" si="5"/>
        <v>943.82399999999996</v>
      </c>
      <c r="AT21" s="367">
        <f t="shared" si="5"/>
        <v>6337.4179999999997</v>
      </c>
      <c r="AU21" s="367">
        <f t="shared" si="5"/>
        <v>943.82399999999996</v>
      </c>
      <c r="AV21" s="367">
        <f t="shared" si="5"/>
        <v>8018.018</v>
      </c>
      <c r="AW21" s="367">
        <f t="shared" si="5"/>
        <v>943.82399999999996</v>
      </c>
      <c r="AX21" s="367">
        <f t="shared" si="5"/>
        <v>4468.018</v>
      </c>
      <c r="AY21" s="367">
        <f t="shared" si="5"/>
        <v>943.82399999999996</v>
      </c>
      <c r="AZ21" s="367">
        <f t="shared" si="5"/>
        <v>4468.018</v>
      </c>
      <c r="BA21" s="367">
        <f t="shared" si="5"/>
        <v>943.82399999999996</v>
      </c>
      <c r="BB21" s="367">
        <f t="shared" si="5"/>
        <v>12837.217999999999</v>
      </c>
      <c r="BC21" s="367">
        <f t="shared" si="5"/>
        <v>943.82399999999996</v>
      </c>
      <c r="BD21" s="367">
        <f t="shared" si="5"/>
        <v>4468.018</v>
      </c>
      <c r="BE21" s="367">
        <f t="shared" si="5"/>
        <v>943.82399999999996</v>
      </c>
      <c r="BF21" s="367">
        <f t="shared" si="5"/>
        <v>4468.018</v>
      </c>
      <c r="BG21" s="367">
        <f t="shared" si="5"/>
        <v>943.82399999999996</v>
      </c>
      <c r="BH21" s="367">
        <f t="shared" si="5"/>
        <v>8018.018</v>
      </c>
      <c r="BI21" s="367">
        <f t="shared" si="5"/>
        <v>943.82399999999996</v>
      </c>
      <c r="BJ21" s="367">
        <f t="shared" si="5"/>
        <v>6337.4179999999997</v>
      </c>
      <c r="BK21" s="367">
        <f t="shared" si="5"/>
        <v>943.82399999999996</v>
      </c>
      <c r="BL21" s="367">
        <f t="shared" si="5"/>
        <v>4468.018</v>
      </c>
      <c r="BM21" s="367">
        <f t="shared" si="5"/>
        <v>943.82399999999996</v>
      </c>
      <c r="BN21" s="367">
        <f t="shared" si="5"/>
        <v>10501.018</v>
      </c>
    </row>
    <row r="22" spans="1:66">
      <c r="C22" s="368" t="s">
        <v>323</v>
      </c>
      <c r="Z22" s="369">
        <f>SUM(F21:Z21)/Z4</f>
        <v>0.65872378000000009</v>
      </c>
      <c r="AA22" s="370"/>
      <c r="AT22" s="369">
        <f>SUM(F21:AT21)/AT4</f>
        <v>0.70840898999999979</v>
      </c>
      <c r="AU22" s="370"/>
      <c r="BN22" s="369">
        <f>SUM(F21:BN21)/BN4</f>
        <v>0.73057272666666662</v>
      </c>
    </row>
    <row r="23" spans="1:66">
      <c r="X23" s="362"/>
      <c r="Y23" s="362"/>
      <c r="Z23" s="364"/>
      <c r="AA23" s="364"/>
      <c r="AT23" s="364"/>
      <c r="AU23" s="364"/>
      <c r="BN23" s="364"/>
    </row>
    <row r="24" spans="1:66">
      <c r="A24" s="334">
        <v>13</v>
      </c>
      <c r="B24" s="371" t="s">
        <v>327</v>
      </c>
      <c r="C24" s="336" t="s">
        <v>328</v>
      </c>
      <c r="D24" s="372">
        <v>1.2</v>
      </c>
      <c r="E24" s="337">
        <f>VLOOKUP(B24,[17]Master!$A$6:$D$34,4,0)</f>
        <v>449.44</v>
      </c>
      <c r="F24" s="338"/>
      <c r="G24" s="338"/>
      <c r="H24" s="373">
        <f>$D$24*$E$24</f>
        <v>539.32799999999997</v>
      </c>
      <c r="I24" s="373"/>
      <c r="J24" s="373">
        <f>$D$24*$E$24</f>
        <v>539.32799999999997</v>
      </c>
      <c r="K24" s="373"/>
      <c r="L24" s="373">
        <f t="shared" ref="L24:BN24" si="6">$D$24*$E$24</f>
        <v>539.32799999999997</v>
      </c>
      <c r="M24" s="373"/>
      <c r="N24" s="373">
        <f t="shared" si="6"/>
        <v>539.32799999999997</v>
      </c>
      <c r="O24" s="373"/>
      <c r="P24" s="373">
        <f t="shared" si="6"/>
        <v>539.32799999999997</v>
      </c>
      <c r="Q24" s="373"/>
      <c r="R24" s="373">
        <f t="shared" si="6"/>
        <v>539.32799999999997</v>
      </c>
      <c r="S24" s="373"/>
      <c r="T24" s="373">
        <f t="shared" si="6"/>
        <v>539.32799999999997</v>
      </c>
      <c r="U24" s="373"/>
      <c r="V24" s="373">
        <f t="shared" si="6"/>
        <v>539.32799999999997</v>
      </c>
      <c r="W24" s="373"/>
      <c r="X24" s="373">
        <f t="shared" si="6"/>
        <v>539.32799999999997</v>
      </c>
      <c r="Y24" s="373"/>
      <c r="Z24" s="373">
        <f t="shared" si="6"/>
        <v>539.32799999999997</v>
      </c>
      <c r="AA24" s="373"/>
      <c r="AB24" s="373">
        <f t="shared" si="6"/>
        <v>539.32799999999997</v>
      </c>
      <c r="AC24" s="373"/>
      <c r="AD24" s="373">
        <f t="shared" si="6"/>
        <v>539.32799999999997</v>
      </c>
      <c r="AE24" s="373"/>
      <c r="AF24" s="373">
        <f t="shared" si="6"/>
        <v>539.32799999999997</v>
      </c>
      <c r="AG24" s="373"/>
      <c r="AH24" s="373">
        <f t="shared" si="6"/>
        <v>539.32799999999997</v>
      </c>
      <c r="AI24" s="373"/>
      <c r="AJ24" s="373">
        <f t="shared" si="6"/>
        <v>539.32799999999997</v>
      </c>
      <c r="AK24" s="373"/>
      <c r="AL24" s="373">
        <f t="shared" si="6"/>
        <v>539.32799999999997</v>
      </c>
      <c r="AM24" s="373"/>
      <c r="AN24" s="373">
        <f t="shared" si="6"/>
        <v>539.32799999999997</v>
      </c>
      <c r="AO24" s="373"/>
      <c r="AP24" s="373">
        <f t="shared" si="6"/>
        <v>539.32799999999997</v>
      </c>
      <c r="AQ24" s="373"/>
      <c r="AR24" s="373">
        <f t="shared" si="6"/>
        <v>539.32799999999997</v>
      </c>
      <c r="AS24" s="373"/>
      <c r="AT24" s="373">
        <f t="shared" si="6"/>
        <v>539.32799999999997</v>
      </c>
      <c r="AU24" s="373"/>
      <c r="AV24" s="373">
        <f t="shared" si="6"/>
        <v>539.32799999999997</v>
      </c>
      <c r="AW24" s="373"/>
      <c r="AX24" s="373">
        <f t="shared" si="6"/>
        <v>539.32799999999997</v>
      </c>
      <c r="AY24" s="373"/>
      <c r="AZ24" s="373">
        <f t="shared" si="6"/>
        <v>539.32799999999997</v>
      </c>
      <c r="BA24" s="373"/>
      <c r="BB24" s="373">
        <f t="shared" si="6"/>
        <v>539.32799999999997</v>
      </c>
      <c r="BC24" s="373"/>
      <c r="BD24" s="373">
        <f t="shared" si="6"/>
        <v>539.32799999999997</v>
      </c>
      <c r="BE24" s="373"/>
      <c r="BF24" s="373">
        <f t="shared" si="6"/>
        <v>539.32799999999997</v>
      </c>
      <c r="BG24" s="373"/>
      <c r="BH24" s="373">
        <f t="shared" si="6"/>
        <v>539.32799999999997</v>
      </c>
      <c r="BI24" s="373"/>
      <c r="BJ24" s="373">
        <f t="shared" si="6"/>
        <v>539.32799999999997</v>
      </c>
      <c r="BK24" s="373"/>
      <c r="BL24" s="373">
        <f t="shared" si="6"/>
        <v>539.32799999999997</v>
      </c>
      <c r="BM24" s="373"/>
      <c r="BN24" s="373">
        <f t="shared" si="6"/>
        <v>539.32799999999997</v>
      </c>
    </row>
    <row r="25" spans="1:66">
      <c r="A25" s="334">
        <v>14</v>
      </c>
      <c r="B25" s="371" t="s">
        <v>327</v>
      </c>
      <c r="C25" s="336" t="s">
        <v>41</v>
      </c>
      <c r="D25" s="372">
        <v>1.2</v>
      </c>
      <c r="E25" s="337">
        <f>VLOOKUP(B25,[17]Master!$A$6:$D$34,4,0)</f>
        <v>449.44</v>
      </c>
      <c r="F25" s="338"/>
      <c r="G25" s="338"/>
      <c r="H25" s="338">
        <f>$D$25*$E$25</f>
        <v>539.32799999999997</v>
      </c>
      <c r="I25" s="338"/>
      <c r="J25" s="338">
        <f>$D$25*$E$25</f>
        <v>539.32799999999997</v>
      </c>
      <c r="K25" s="338"/>
      <c r="L25" s="338">
        <f t="shared" ref="L25:BN25" si="7">$D$25*$E$25</f>
        <v>539.32799999999997</v>
      </c>
      <c r="M25" s="338"/>
      <c r="N25" s="338">
        <f t="shared" si="7"/>
        <v>539.32799999999997</v>
      </c>
      <c r="O25" s="338"/>
      <c r="P25" s="338">
        <f t="shared" si="7"/>
        <v>539.32799999999997</v>
      </c>
      <c r="Q25" s="338"/>
      <c r="R25" s="338">
        <f t="shared" si="7"/>
        <v>539.32799999999997</v>
      </c>
      <c r="S25" s="338"/>
      <c r="T25" s="338">
        <f t="shared" si="7"/>
        <v>539.32799999999997</v>
      </c>
      <c r="U25" s="338"/>
      <c r="V25" s="338">
        <f t="shared" si="7"/>
        <v>539.32799999999997</v>
      </c>
      <c r="W25" s="338"/>
      <c r="X25" s="338">
        <f t="shared" si="7"/>
        <v>539.32799999999997</v>
      </c>
      <c r="Y25" s="338"/>
      <c r="Z25" s="338">
        <f t="shared" si="7"/>
        <v>539.32799999999997</v>
      </c>
      <c r="AA25" s="338"/>
      <c r="AB25" s="338">
        <f t="shared" si="7"/>
        <v>539.32799999999997</v>
      </c>
      <c r="AC25" s="338"/>
      <c r="AD25" s="338">
        <f t="shared" si="7"/>
        <v>539.32799999999997</v>
      </c>
      <c r="AE25" s="338"/>
      <c r="AF25" s="338">
        <f t="shared" si="7"/>
        <v>539.32799999999997</v>
      </c>
      <c r="AG25" s="338"/>
      <c r="AH25" s="338">
        <f t="shared" si="7"/>
        <v>539.32799999999997</v>
      </c>
      <c r="AI25" s="338"/>
      <c r="AJ25" s="338">
        <f t="shared" si="7"/>
        <v>539.32799999999997</v>
      </c>
      <c r="AK25" s="338"/>
      <c r="AL25" s="338">
        <f t="shared" si="7"/>
        <v>539.32799999999997</v>
      </c>
      <c r="AM25" s="338"/>
      <c r="AN25" s="338">
        <f t="shared" si="7"/>
        <v>539.32799999999997</v>
      </c>
      <c r="AO25" s="338"/>
      <c r="AP25" s="338">
        <f t="shared" si="7"/>
        <v>539.32799999999997</v>
      </c>
      <c r="AQ25" s="338"/>
      <c r="AR25" s="338">
        <f t="shared" si="7"/>
        <v>539.32799999999997</v>
      </c>
      <c r="AS25" s="338"/>
      <c r="AT25" s="338">
        <f t="shared" si="7"/>
        <v>539.32799999999997</v>
      </c>
      <c r="AU25" s="338"/>
      <c r="AV25" s="338">
        <f t="shared" si="7"/>
        <v>539.32799999999997</v>
      </c>
      <c r="AW25" s="338"/>
      <c r="AX25" s="338">
        <f t="shared" si="7"/>
        <v>539.32799999999997</v>
      </c>
      <c r="AY25" s="338"/>
      <c r="AZ25" s="338">
        <f t="shared" si="7"/>
        <v>539.32799999999997</v>
      </c>
      <c r="BA25" s="338"/>
      <c r="BB25" s="338">
        <f t="shared" si="7"/>
        <v>539.32799999999997</v>
      </c>
      <c r="BC25" s="338"/>
      <c r="BD25" s="338">
        <f t="shared" si="7"/>
        <v>539.32799999999997</v>
      </c>
      <c r="BE25" s="338"/>
      <c r="BF25" s="338">
        <f t="shared" si="7"/>
        <v>539.32799999999997</v>
      </c>
      <c r="BG25" s="338"/>
      <c r="BH25" s="338">
        <f t="shared" si="7"/>
        <v>539.32799999999997</v>
      </c>
      <c r="BI25" s="338"/>
      <c r="BJ25" s="338">
        <f t="shared" si="7"/>
        <v>539.32799999999997</v>
      </c>
      <c r="BK25" s="338"/>
      <c r="BL25" s="338">
        <f t="shared" si="7"/>
        <v>539.32799999999997</v>
      </c>
      <c r="BM25" s="338"/>
      <c r="BN25" s="338">
        <f t="shared" si="7"/>
        <v>539.32799999999997</v>
      </c>
    </row>
    <row r="26" spans="1:6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75"/>
      <c r="AO26" s="375"/>
      <c r="AP26" s="375"/>
      <c r="AQ26" s="375"/>
      <c r="AR26" s="375"/>
      <c r="AS26" s="375"/>
      <c r="AT26" s="375"/>
      <c r="AU26" s="375"/>
    </row>
    <row r="27" spans="1:6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BN27" si="8">G21+G24+G25</f>
        <v>0</v>
      </c>
      <c r="H27" s="367">
        <f t="shared" si="8"/>
        <v>3855.6559999999999</v>
      </c>
      <c r="I27" s="367">
        <f t="shared" si="8"/>
        <v>943.82399999999996</v>
      </c>
      <c r="J27" s="367">
        <f t="shared" si="8"/>
        <v>5546.6739999999991</v>
      </c>
      <c r="K27" s="367">
        <f t="shared" si="8"/>
        <v>943.82399999999996</v>
      </c>
      <c r="L27" s="367">
        <f t="shared" si="8"/>
        <v>9096.6739999999991</v>
      </c>
      <c r="M27" s="367">
        <f t="shared" si="8"/>
        <v>943.82399999999996</v>
      </c>
      <c r="N27" s="367">
        <f t="shared" si="8"/>
        <v>7416.0739999999987</v>
      </c>
      <c r="O27" s="367">
        <f t="shared" si="8"/>
        <v>943.82399999999996</v>
      </c>
      <c r="P27" s="367">
        <f t="shared" si="8"/>
        <v>5546.6739999999991</v>
      </c>
      <c r="Q27" s="367">
        <f t="shared" si="8"/>
        <v>943.82399999999996</v>
      </c>
      <c r="R27" s="367">
        <f t="shared" si="8"/>
        <v>9096.6739999999991</v>
      </c>
      <c r="S27" s="367">
        <f t="shared" si="8"/>
        <v>943.82399999999996</v>
      </c>
      <c r="T27" s="367">
        <f t="shared" si="8"/>
        <v>5546.6739999999991</v>
      </c>
      <c r="U27" s="367">
        <f t="shared" si="8"/>
        <v>943.82399999999996</v>
      </c>
      <c r="V27" s="367">
        <f t="shared" si="8"/>
        <v>7416.0739999999987</v>
      </c>
      <c r="W27" s="367">
        <f t="shared" si="8"/>
        <v>943.82399999999996</v>
      </c>
      <c r="X27" s="367">
        <f t="shared" si="8"/>
        <v>9096.6739999999991</v>
      </c>
      <c r="Y27" s="367">
        <f t="shared" si="8"/>
        <v>943.82399999999996</v>
      </c>
      <c r="Z27" s="367">
        <f t="shared" si="8"/>
        <v>5546.6739999999991</v>
      </c>
      <c r="AA27" s="367">
        <f t="shared" si="8"/>
        <v>943.82399999999996</v>
      </c>
      <c r="AB27" s="367">
        <f t="shared" si="8"/>
        <v>5546.6739999999991</v>
      </c>
      <c r="AC27" s="367">
        <f t="shared" si="8"/>
        <v>943.82399999999996</v>
      </c>
      <c r="AD27" s="367">
        <f t="shared" si="8"/>
        <v>10966.073999999999</v>
      </c>
      <c r="AE27" s="367">
        <f t="shared" si="8"/>
        <v>943.82399999999996</v>
      </c>
      <c r="AF27" s="367">
        <f t="shared" si="8"/>
        <v>5546.6739999999991</v>
      </c>
      <c r="AG27" s="367">
        <f t="shared" si="8"/>
        <v>943.82399999999996</v>
      </c>
      <c r="AH27" s="367">
        <f t="shared" si="8"/>
        <v>5546.6739999999991</v>
      </c>
      <c r="AI27" s="367">
        <f t="shared" si="8"/>
        <v>943.82399999999996</v>
      </c>
      <c r="AJ27" s="367">
        <f t="shared" si="8"/>
        <v>11579.673999999999</v>
      </c>
      <c r="AK27" s="367">
        <f t="shared" si="8"/>
        <v>943.82399999999996</v>
      </c>
      <c r="AL27" s="367">
        <f t="shared" si="8"/>
        <v>10365.874</v>
      </c>
      <c r="AM27" s="367">
        <f t="shared" si="8"/>
        <v>943.82399999999996</v>
      </c>
      <c r="AN27" s="367">
        <f t="shared" si="8"/>
        <v>5546.6739999999991</v>
      </c>
      <c r="AO27" s="367">
        <f t="shared" si="8"/>
        <v>943.82399999999996</v>
      </c>
      <c r="AP27" s="367">
        <f t="shared" si="8"/>
        <v>9096.6739999999991</v>
      </c>
      <c r="AQ27" s="367">
        <f t="shared" si="8"/>
        <v>943.82399999999996</v>
      </c>
      <c r="AR27" s="367">
        <f t="shared" si="8"/>
        <v>5546.6739999999991</v>
      </c>
      <c r="AS27" s="367">
        <f t="shared" si="8"/>
        <v>943.82399999999996</v>
      </c>
      <c r="AT27" s="367">
        <f t="shared" si="8"/>
        <v>7416.0739999999987</v>
      </c>
      <c r="AU27" s="367">
        <f t="shared" si="8"/>
        <v>943.82399999999996</v>
      </c>
      <c r="AV27" s="367">
        <f t="shared" si="8"/>
        <v>9096.6739999999991</v>
      </c>
      <c r="AW27" s="367">
        <f t="shared" si="8"/>
        <v>943.82399999999996</v>
      </c>
      <c r="AX27" s="367">
        <f t="shared" si="8"/>
        <v>5546.6739999999991</v>
      </c>
      <c r="AY27" s="367">
        <f t="shared" si="8"/>
        <v>943.82399999999996</v>
      </c>
      <c r="AZ27" s="367">
        <f t="shared" si="8"/>
        <v>5546.6739999999991</v>
      </c>
      <c r="BA27" s="367">
        <f t="shared" si="8"/>
        <v>943.82399999999996</v>
      </c>
      <c r="BB27" s="367">
        <f t="shared" si="8"/>
        <v>13915.873999999998</v>
      </c>
      <c r="BC27" s="367">
        <f t="shared" si="8"/>
        <v>943.82399999999996</v>
      </c>
      <c r="BD27" s="367">
        <f t="shared" si="8"/>
        <v>5546.6739999999991</v>
      </c>
      <c r="BE27" s="367">
        <f t="shared" si="8"/>
        <v>943.82399999999996</v>
      </c>
      <c r="BF27" s="367">
        <f t="shared" si="8"/>
        <v>5546.6739999999991</v>
      </c>
      <c r="BG27" s="367">
        <f t="shared" si="8"/>
        <v>943.82399999999996</v>
      </c>
      <c r="BH27" s="367">
        <f t="shared" si="8"/>
        <v>9096.6739999999991</v>
      </c>
      <c r="BI27" s="367">
        <f t="shared" si="8"/>
        <v>943.82399999999996</v>
      </c>
      <c r="BJ27" s="367">
        <f t="shared" si="8"/>
        <v>7416.0739999999987</v>
      </c>
      <c r="BK27" s="367">
        <f t="shared" si="8"/>
        <v>943.82399999999996</v>
      </c>
      <c r="BL27" s="367">
        <f t="shared" si="8"/>
        <v>5546.6739999999991</v>
      </c>
      <c r="BM27" s="367">
        <f t="shared" si="8"/>
        <v>943.82399999999996</v>
      </c>
      <c r="BN27" s="367">
        <f t="shared" si="8"/>
        <v>11579.673999999999</v>
      </c>
    </row>
    <row r="28" spans="1:66">
      <c r="C28" s="368" t="s">
        <v>323</v>
      </c>
      <c r="Z28" s="369">
        <f>SUM(F27:Z27)/Z4</f>
        <v>0.76658937999999999</v>
      </c>
      <c r="AA28" s="370"/>
      <c r="AT28" s="369">
        <f>SUM(F27:AT27)/AT4</f>
        <v>0.81627458999999958</v>
      </c>
      <c r="AU28" s="370"/>
      <c r="BN28" s="369">
        <f>SUM(F27:BN27)/BN4</f>
        <v>0.83843832666666618</v>
      </c>
    </row>
    <row r="29" spans="1:66"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75"/>
      <c r="AQ29" s="375"/>
      <c r="AR29" s="375"/>
      <c r="AS29" s="375"/>
      <c r="AT29" s="375"/>
      <c r="AU29" s="375"/>
      <c r="AV29" s="375"/>
      <c r="AW29" s="375"/>
      <c r="AX29" s="375"/>
      <c r="AY29" s="375"/>
      <c r="AZ29" s="375"/>
      <c r="BA29" s="375"/>
      <c r="BB29" s="375"/>
      <c r="BC29" s="375"/>
      <c r="BD29" s="375"/>
      <c r="BE29" s="375"/>
      <c r="BF29" s="375"/>
      <c r="BG29" s="375"/>
      <c r="BH29" s="375"/>
      <c r="BI29" s="375"/>
      <c r="BJ29" s="375"/>
      <c r="BK29" s="375"/>
      <c r="BL29" s="375"/>
      <c r="BM29" s="375"/>
      <c r="BN29" s="375"/>
    </row>
    <row r="30" spans="1:66">
      <c r="X30" s="362"/>
      <c r="Y30" s="362"/>
    </row>
    <row r="31" spans="1:66">
      <c r="A31" s="331" t="s">
        <v>331</v>
      </c>
      <c r="X31" s="375"/>
      <c r="Y31" s="375"/>
    </row>
    <row r="32" spans="1:66">
      <c r="A32" s="341">
        <v>1</v>
      </c>
      <c r="B32" s="378" t="s">
        <v>386</v>
      </c>
      <c r="C32" s="336" t="s">
        <v>333</v>
      </c>
      <c r="D32" s="334">
        <v>1</v>
      </c>
      <c r="E32" s="377">
        <v>5950</v>
      </c>
      <c r="F32" s="338"/>
      <c r="G32" s="338"/>
      <c r="H32" s="338"/>
      <c r="I32" s="338"/>
      <c r="J32" s="338"/>
      <c r="K32" s="338"/>
      <c r="L32" s="338">
        <f>D32*E32</f>
        <v>5950</v>
      </c>
      <c r="M32" s="338"/>
      <c r="N32" s="338"/>
      <c r="O32" s="338"/>
      <c r="P32" s="338"/>
      <c r="Q32" s="338"/>
      <c r="R32" s="338">
        <f>D32*E32</f>
        <v>5950</v>
      </c>
      <c r="S32" s="338"/>
      <c r="T32" s="338"/>
      <c r="U32" s="338"/>
      <c r="V32" s="338"/>
      <c r="W32" s="338"/>
      <c r="X32" s="338">
        <f>D32*E32</f>
        <v>5950</v>
      </c>
      <c r="Y32" s="338"/>
      <c r="Z32" s="338"/>
      <c r="AA32" s="338"/>
      <c r="AB32" s="338"/>
      <c r="AC32" s="338"/>
      <c r="AD32" s="338">
        <f>D32*E32</f>
        <v>5950</v>
      </c>
      <c r="AE32" s="338"/>
      <c r="AF32" s="338"/>
      <c r="AG32" s="338"/>
      <c r="AH32" s="338"/>
      <c r="AI32" s="338"/>
      <c r="AJ32" s="338">
        <f>D32*E32</f>
        <v>5950</v>
      </c>
      <c r="AK32" s="338"/>
      <c r="AL32" s="338"/>
      <c r="AM32" s="338"/>
      <c r="AN32" s="338"/>
      <c r="AO32" s="338"/>
      <c r="AP32" s="338">
        <f>D32*E32</f>
        <v>5950</v>
      </c>
      <c r="AQ32" s="338"/>
      <c r="AR32" s="338"/>
      <c r="AS32" s="338"/>
      <c r="AT32" s="338"/>
      <c r="AU32" s="338"/>
      <c r="AV32" s="338">
        <f>D32*E32</f>
        <v>5950</v>
      </c>
      <c r="AW32" s="338"/>
      <c r="AX32" s="338"/>
      <c r="AY32" s="338"/>
      <c r="AZ32" s="338"/>
      <c r="BA32" s="338"/>
      <c r="BB32" s="338">
        <f>D32*E32</f>
        <v>5950</v>
      </c>
      <c r="BC32" s="338"/>
      <c r="BD32" s="338"/>
      <c r="BE32" s="338"/>
      <c r="BF32" s="338"/>
      <c r="BG32" s="338"/>
      <c r="BH32" s="338">
        <f>D32*E32</f>
        <v>5950</v>
      </c>
      <c r="BI32" s="338"/>
      <c r="BJ32" s="338"/>
      <c r="BK32" s="338"/>
      <c r="BL32" s="338"/>
      <c r="BM32" s="338"/>
      <c r="BN32" s="338">
        <f>D32*E32</f>
        <v>5950</v>
      </c>
    </row>
    <row r="33" spans="1:66">
      <c r="A33" s="334">
        <v>2</v>
      </c>
      <c r="B33" s="339" t="s">
        <v>387</v>
      </c>
      <c r="C33" s="336" t="s">
        <v>335</v>
      </c>
      <c r="D33" s="334">
        <v>2</v>
      </c>
      <c r="E33" s="377">
        <v>7423.5</v>
      </c>
      <c r="F33" s="338"/>
      <c r="G33" s="338"/>
      <c r="H33" s="338"/>
      <c r="I33" s="338"/>
      <c r="J33" s="338"/>
      <c r="K33" s="338"/>
      <c r="L33" s="338"/>
      <c r="M33" s="338"/>
      <c r="N33" s="338">
        <f>D33*E33</f>
        <v>14847</v>
      </c>
      <c r="O33" s="338"/>
      <c r="P33" s="338"/>
      <c r="Q33" s="338"/>
      <c r="R33" s="338"/>
      <c r="S33" s="338"/>
      <c r="T33" s="338"/>
      <c r="U33" s="338"/>
      <c r="V33" s="338">
        <f>D33*E33</f>
        <v>14847</v>
      </c>
      <c r="W33" s="338"/>
      <c r="X33" s="338"/>
      <c r="Y33" s="338"/>
      <c r="Z33" s="338"/>
      <c r="AA33" s="338"/>
      <c r="AB33" s="338"/>
      <c r="AC33" s="338"/>
      <c r="AD33" s="338">
        <f>D33*E33</f>
        <v>14847</v>
      </c>
      <c r="AE33" s="338"/>
      <c r="AF33" s="338"/>
      <c r="AG33" s="338"/>
      <c r="AH33" s="338"/>
      <c r="AI33" s="338"/>
      <c r="AJ33" s="338"/>
      <c r="AK33" s="338"/>
      <c r="AL33" s="338">
        <f>D33*E33</f>
        <v>14847</v>
      </c>
      <c r="AM33" s="338"/>
      <c r="AN33" s="338"/>
      <c r="AO33" s="338"/>
      <c r="AP33" s="338"/>
      <c r="AQ33" s="338"/>
      <c r="AR33" s="338"/>
      <c r="AS33" s="338"/>
      <c r="AT33" s="338">
        <f>D33*E33</f>
        <v>14847</v>
      </c>
      <c r="AU33" s="338"/>
      <c r="AV33" s="338"/>
      <c r="AW33" s="338"/>
      <c r="AX33" s="338"/>
      <c r="AY33" s="338"/>
      <c r="AZ33" s="338"/>
      <c r="BA33" s="338"/>
      <c r="BB33" s="338">
        <f>D33*E33</f>
        <v>14847</v>
      </c>
      <c r="BC33" s="338"/>
      <c r="BD33" s="338"/>
      <c r="BE33" s="338"/>
      <c r="BF33" s="338"/>
      <c r="BG33" s="338"/>
      <c r="BH33" s="338"/>
      <c r="BI33" s="338"/>
      <c r="BJ33" s="338">
        <f>D33*E33</f>
        <v>14847</v>
      </c>
      <c r="BK33" s="338"/>
      <c r="BL33" s="338"/>
      <c r="BM33" s="338"/>
      <c r="BN33" s="338"/>
    </row>
    <row r="34" spans="1:66">
      <c r="A34" s="334">
        <v>3</v>
      </c>
      <c r="B34" s="339" t="s">
        <v>121</v>
      </c>
      <c r="C34" s="336" t="s">
        <v>336</v>
      </c>
      <c r="D34" s="334">
        <v>1</v>
      </c>
      <c r="E34" s="377">
        <v>5124.5</v>
      </c>
      <c r="F34" s="338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>
        <f>D34*E34</f>
        <v>5124.5</v>
      </c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>
        <f>D34*E34</f>
        <v>5124.5</v>
      </c>
      <c r="AE34" s="338"/>
      <c r="AF34" s="338"/>
      <c r="AG34" s="338"/>
      <c r="AH34" s="338"/>
      <c r="AI34" s="338"/>
      <c r="AJ34" s="338"/>
      <c r="AK34" s="338"/>
      <c r="AL34" s="338"/>
      <c r="AM34" s="338"/>
      <c r="AN34" s="338"/>
      <c r="AO34" s="338"/>
      <c r="AP34" s="338">
        <f>D34*E34</f>
        <v>5124.5</v>
      </c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>
        <f>D34*E34</f>
        <v>5124.5</v>
      </c>
      <c r="BC34" s="338"/>
      <c r="BD34" s="338"/>
      <c r="BE34" s="338"/>
      <c r="BF34" s="338"/>
      <c r="BG34" s="338"/>
      <c r="BH34" s="338"/>
      <c r="BI34" s="338"/>
      <c r="BJ34" s="338"/>
      <c r="BK34" s="338"/>
      <c r="BL34" s="338"/>
      <c r="BM34" s="338"/>
      <c r="BN34" s="338">
        <f>D34*E34</f>
        <v>5124.5</v>
      </c>
    </row>
    <row r="35" spans="1:66">
      <c r="A35" s="341">
        <v>4</v>
      </c>
      <c r="B35" s="339" t="s">
        <v>388</v>
      </c>
      <c r="C35" s="336" t="s">
        <v>338</v>
      </c>
      <c r="D35" s="334">
        <v>2</v>
      </c>
      <c r="E35" s="377">
        <v>8251.5</v>
      </c>
      <c r="F35" s="338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>
        <f>D35*E35</f>
        <v>16503</v>
      </c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38"/>
      <c r="AD35" s="338">
        <f>D35*E35</f>
        <v>16503</v>
      </c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8">
        <f>D35*E35</f>
        <v>16503</v>
      </c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>
        <f>D35*E35</f>
        <v>16503</v>
      </c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38">
        <f>D35*E35</f>
        <v>16503</v>
      </c>
    </row>
    <row r="36" spans="1:66">
      <c r="A36" s="334">
        <v>5</v>
      </c>
      <c r="B36" s="339" t="s">
        <v>389</v>
      </c>
      <c r="C36" s="336" t="s">
        <v>340</v>
      </c>
      <c r="D36" s="334">
        <v>1</v>
      </c>
      <c r="E36" s="377">
        <v>1529.5</v>
      </c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>
        <f>D36*E36</f>
        <v>1529.5</v>
      </c>
      <c r="S36" s="338"/>
      <c r="T36" s="338"/>
      <c r="U36" s="338"/>
      <c r="V36" s="338"/>
      <c r="W36" s="338"/>
      <c r="X36" s="338"/>
      <c r="Y36" s="338"/>
      <c r="Z36" s="338"/>
      <c r="AA36" s="338"/>
      <c r="AB36" s="338"/>
      <c r="AC36" s="338"/>
      <c r="AD36" s="338">
        <f>D36*E36</f>
        <v>1529.5</v>
      </c>
      <c r="AE36" s="338"/>
      <c r="AF36" s="338"/>
      <c r="AG36" s="338"/>
      <c r="AH36" s="338"/>
      <c r="AI36" s="338"/>
      <c r="AJ36" s="338"/>
      <c r="AK36" s="338"/>
      <c r="AL36" s="338"/>
      <c r="AM36" s="338"/>
      <c r="AN36" s="338"/>
      <c r="AO36" s="338"/>
      <c r="AP36" s="338">
        <f>D36*E36</f>
        <v>1529.5</v>
      </c>
      <c r="AQ36" s="338"/>
      <c r="AR36" s="338"/>
      <c r="AS36" s="338"/>
      <c r="AT36" s="338"/>
      <c r="AU36" s="338"/>
      <c r="AV36" s="338"/>
      <c r="AW36" s="338"/>
      <c r="AX36" s="338"/>
      <c r="AY36" s="338"/>
      <c r="AZ36" s="338"/>
      <c r="BA36" s="338"/>
      <c r="BB36" s="338">
        <f>D36*E36</f>
        <v>1529.5</v>
      </c>
      <c r="BC36" s="338"/>
      <c r="BD36" s="338"/>
      <c r="BE36" s="338"/>
      <c r="BF36" s="338"/>
      <c r="BG36" s="338"/>
      <c r="BH36" s="338"/>
      <c r="BI36" s="338"/>
      <c r="BJ36" s="338"/>
      <c r="BK36" s="338"/>
      <c r="BL36" s="338"/>
      <c r="BM36" s="338"/>
      <c r="BN36" s="338">
        <f>D36*E36</f>
        <v>1529.5</v>
      </c>
    </row>
    <row r="37" spans="1:66">
      <c r="A37" s="334">
        <v>6</v>
      </c>
      <c r="B37" s="339" t="s">
        <v>390</v>
      </c>
      <c r="C37" s="336" t="s">
        <v>342</v>
      </c>
      <c r="D37" s="334">
        <v>1</v>
      </c>
      <c r="E37" s="377">
        <v>8882.5</v>
      </c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>
        <f>D37*E37</f>
        <v>8882.5</v>
      </c>
      <c r="Q37" s="338"/>
      <c r="R37" s="338"/>
      <c r="S37" s="338"/>
      <c r="T37" s="338"/>
      <c r="U37" s="338"/>
      <c r="V37" s="338"/>
      <c r="W37" s="338"/>
      <c r="X37" s="338"/>
      <c r="Y37" s="338"/>
      <c r="Z37" s="338">
        <f>D37*E37</f>
        <v>8882.5</v>
      </c>
      <c r="AA37" s="338"/>
      <c r="AB37" s="338"/>
      <c r="AC37" s="338"/>
      <c r="AD37" s="338"/>
      <c r="AE37" s="338"/>
      <c r="AF37" s="338"/>
      <c r="AG37" s="338"/>
      <c r="AH37" s="338"/>
      <c r="AI37" s="338"/>
      <c r="AJ37" s="338">
        <f>D37*E37</f>
        <v>8882.5</v>
      </c>
      <c r="AK37" s="338"/>
      <c r="AL37" s="338"/>
      <c r="AM37" s="338"/>
      <c r="AN37" s="338"/>
      <c r="AO37" s="338"/>
      <c r="AP37" s="338"/>
      <c r="AQ37" s="338"/>
      <c r="AR37" s="338"/>
      <c r="AS37" s="338"/>
      <c r="AT37" s="338">
        <f>D37*E37</f>
        <v>8882.5</v>
      </c>
      <c r="AU37" s="338"/>
      <c r="AV37" s="338"/>
      <c r="AW37" s="338"/>
      <c r="AX37" s="338"/>
      <c r="AY37" s="338"/>
      <c r="AZ37" s="338"/>
      <c r="BA37" s="338"/>
      <c r="BB37" s="338"/>
      <c r="BC37" s="338"/>
      <c r="BD37" s="338">
        <f>D37*E37</f>
        <v>8882.5</v>
      </c>
      <c r="BE37" s="338"/>
      <c r="BF37" s="338"/>
      <c r="BG37" s="338"/>
      <c r="BH37" s="338"/>
      <c r="BI37" s="338"/>
      <c r="BJ37" s="338"/>
      <c r="BK37" s="338"/>
      <c r="BL37" s="338"/>
      <c r="BM37" s="338"/>
      <c r="BN37" s="338">
        <f>D37*E37</f>
        <v>8882.5</v>
      </c>
    </row>
    <row r="38" spans="1:66">
      <c r="A38" s="341">
        <v>7</v>
      </c>
      <c r="B38" s="378" t="s">
        <v>238</v>
      </c>
      <c r="C38" s="336" t="s">
        <v>343</v>
      </c>
      <c r="D38" s="334">
        <v>1</v>
      </c>
      <c r="E38" s="377">
        <v>5651.5</v>
      </c>
      <c r="F38" s="338"/>
      <c r="G38" s="338"/>
      <c r="H38" s="338"/>
      <c r="I38" s="338"/>
      <c r="J38" s="338"/>
      <c r="K38" s="338"/>
      <c r="L38" s="338"/>
      <c r="M38" s="338"/>
      <c r="N38" s="338"/>
      <c r="O38" s="338"/>
      <c r="P38" s="338">
        <f>D38*E38</f>
        <v>5651.5</v>
      </c>
      <c r="Q38" s="338"/>
      <c r="R38" s="338"/>
      <c r="S38" s="338"/>
      <c r="T38" s="338"/>
      <c r="U38" s="338"/>
      <c r="V38" s="338"/>
      <c r="W38" s="338"/>
      <c r="X38" s="338"/>
      <c r="Y38" s="338"/>
      <c r="Z38" s="338">
        <f>D38*E38</f>
        <v>5651.5</v>
      </c>
      <c r="AA38" s="338"/>
      <c r="AB38" s="338"/>
      <c r="AC38" s="338"/>
      <c r="AD38" s="338"/>
      <c r="AE38" s="338"/>
      <c r="AF38" s="338"/>
      <c r="AG38" s="338"/>
      <c r="AH38" s="338"/>
      <c r="AI38" s="338"/>
      <c r="AJ38" s="338">
        <f>D38*E38</f>
        <v>5651.5</v>
      </c>
      <c r="AK38" s="338"/>
      <c r="AL38" s="338"/>
      <c r="AM38" s="338"/>
      <c r="AN38" s="338"/>
      <c r="AO38" s="338"/>
      <c r="AP38" s="338"/>
      <c r="AQ38" s="338"/>
      <c r="AR38" s="338"/>
      <c r="AS38" s="338"/>
      <c r="AT38" s="338">
        <f>D38*E38</f>
        <v>5651.5</v>
      </c>
      <c r="AU38" s="338"/>
      <c r="AV38" s="338"/>
      <c r="AW38" s="338"/>
      <c r="AX38" s="338"/>
      <c r="AY38" s="338"/>
      <c r="AZ38" s="338"/>
      <c r="BA38" s="338"/>
      <c r="BB38" s="338"/>
      <c r="BC38" s="338"/>
      <c r="BD38" s="338">
        <f>D38*E38</f>
        <v>5651.5</v>
      </c>
      <c r="BE38" s="338"/>
      <c r="BF38" s="338"/>
      <c r="BG38" s="338"/>
      <c r="BH38" s="338"/>
      <c r="BI38" s="338"/>
      <c r="BJ38" s="338"/>
      <c r="BK38" s="338"/>
      <c r="BL38" s="338"/>
      <c r="BM38" s="338"/>
      <c r="BN38" s="338">
        <f>D38*E38</f>
        <v>5651.5</v>
      </c>
    </row>
    <row r="39" spans="1:66">
      <c r="A39" s="334">
        <v>8</v>
      </c>
      <c r="B39" s="378" t="s">
        <v>391</v>
      </c>
      <c r="C39" s="336" t="s">
        <v>345</v>
      </c>
      <c r="D39" s="334">
        <v>2</v>
      </c>
      <c r="E39" s="377">
        <v>12551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338"/>
      <c r="T39" s="338"/>
      <c r="U39" s="338"/>
      <c r="V39" s="338"/>
      <c r="W39" s="338"/>
      <c r="X39" s="338"/>
      <c r="Y39" s="338"/>
      <c r="Z39" s="338"/>
      <c r="AA39" s="338"/>
      <c r="AB39" s="338">
        <f>D39*E39</f>
        <v>25102</v>
      </c>
      <c r="AC39" s="338"/>
      <c r="AD39" s="338"/>
      <c r="AE39" s="338"/>
      <c r="AF39" s="338"/>
      <c r="AG39" s="338"/>
      <c r="AH39" s="338"/>
      <c r="AI39" s="338"/>
      <c r="AJ39" s="338"/>
      <c r="AK39" s="338"/>
      <c r="AL39" s="338"/>
      <c r="AM39" s="338"/>
      <c r="AN39" s="338">
        <f>D39*E39</f>
        <v>25102</v>
      </c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>
        <f>D39*E39</f>
        <v>25102</v>
      </c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>
        <f>D39*E39</f>
        <v>25102</v>
      </c>
      <c r="BM39" s="338"/>
      <c r="BN39" s="334"/>
    </row>
    <row r="40" spans="1:66">
      <c r="A40" s="334">
        <v>9</v>
      </c>
      <c r="B40" s="342" t="s">
        <v>392</v>
      </c>
      <c r="C40" s="336" t="s">
        <v>347</v>
      </c>
      <c r="D40" s="334">
        <v>2</v>
      </c>
      <c r="E40" s="377">
        <v>2718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>
        <f>D40*E40</f>
        <v>5436</v>
      </c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>
        <f>D40*E40</f>
        <v>5436</v>
      </c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>
        <f>D40*E40</f>
        <v>5436</v>
      </c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>
        <f>D40*E40</f>
        <v>5436</v>
      </c>
      <c r="BM40" s="338"/>
      <c r="BN40" s="334"/>
    </row>
    <row r="41" spans="1:66">
      <c r="A41" s="341">
        <v>10</v>
      </c>
      <c r="B41" s="342" t="s">
        <v>393</v>
      </c>
      <c r="C41" s="336" t="s">
        <v>349</v>
      </c>
      <c r="D41" s="334">
        <v>2</v>
      </c>
      <c r="E41" s="377">
        <v>2821.5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338">
        <f>D41*E41</f>
        <v>5643</v>
      </c>
      <c r="AC41" s="338"/>
      <c r="AD41" s="338"/>
      <c r="AE41" s="338"/>
      <c r="AF41" s="338"/>
      <c r="AG41" s="338"/>
      <c r="AH41" s="338"/>
      <c r="AI41" s="338"/>
      <c r="AJ41" s="338"/>
      <c r="AK41" s="338"/>
      <c r="AL41" s="338"/>
      <c r="AM41" s="338"/>
      <c r="AN41" s="338">
        <f>D41*E41</f>
        <v>5643</v>
      </c>
      <c r="AO41" s="338"/>
      <c r="AP41" s="338"/>
      <c r="AQ41" s="338"/>
      <c r="AR41" s="338"/>
      <c r="AS41" s="338"/>
      <c r="AT41" s="338"/>
      <c r="AU41" s="338"/>
      <c r="AV41" s="338"/>
      <c r="AW41" s="338"/>
      <c r="AX41" s="338"/>
      <c r="AY41" s="338"/>
      <c r="AZ41" s="338">
        <f>D41*E41</f>
        <v>5643</v>
      </c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>
        <f>D41*E41</f>
        <v>5643</v>
      </c>
      <c r="BM41" s="338"/>
      <c r="BN41" s="334"/>
    </row>
    <row r="42" spans="1:66">
      <c r="A42" s="334">
        <v>11</v>
      </c>
      <c r="B42" s="378" t="s">
        <v>394</v>
      </c>
      <c r="C42" s="336" t="s">
        <v>351</v>
      </c>
      <c r="D42" s="334">
        <v>1</v>
      </c>
      <c r="E42" s="377">
        <v>3998.5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>
        <f>D42*E42</f>
        <v>3998.5</v>
      </c>
      <c r="AA42" s="338"/>
      <c r="AB42" s="338"/>
      <c r="AC42" s="338"/>
      <c r="AD42" s="338"/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338"/>
      <c r="AQ42" s="338"/>
      <c r="AR42" s="338"/>
      <c r="AS42" s="338"/>
      <c r="AT42" s="338">
        <f>D42*E42</f>
        <v>3998.5</v>
      </c>
      <c r="AU42" s="338"/>
      <c r="AV42" s="338"/>
      <c r="AW42" s="338"/>
      <c r="AX42" s="338"/>
      <c r="AY42" s="338"/>
      <c r="AZ42" s="338"/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338"/>
      <c r="BM42" s="338"/>
      <c r="BN42" s="338">
        <f>D42*E42</f>
        <v>3998.5</v>
      </c>
    </row>
    <row r="43" spans="1:66">
      <c r="A43" s="334">
        <v>12</v>
      </c>
      <c r="B43" s="378" t="s">
        <v>395</v>
      </c>
      <c r="C43" s="336" t="s">
        <v>9</v>
      </c>
      <c r="D43" s="334">
        <v>1</v>
      </c>
      <c r="E43" s="377">
        <v>1203.5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>
        <f>D43*E43</f>
        <v>1203.5</v>
      </c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>
        <f>D43*E43</f>
        <v>1203.5</v>
      </c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>
        <f>D43*E43</f>
        <v>1203.5</v>
      </c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</row>
    <row r="44" spans="1:66">
      <c r="A44" s="334">
        <v>13</v>
      </c>
      <c r="B44" s="342" t="s">
        <v>352</v>
      </c>
      <c r="C44" s="336" t="s">
        <v>353</v>
      </c>
      <c r="D44" s="334">
        <v>2.6</v>
      </c>
      <c r="E44" s="379">
        <v>350</v>
      </c>
      <c r="F44" s="338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>
        <f>D44*E44</f>
        <v>910</v>
      </c>
      <c r="W44" s="338"/>
      <c r="X44" s="338"/>
      <c r="Y44" s="338"/>
      <c r="Z44" s="338"/>
      <c r="AA44" s="338"/>
      <c r="AB44" s="338"/>
      <c r="AC44" s="338"/>
      <c r="AD44" s="338"/>
      <c r="AE44" s="338"/>
      <c r="AF44" s="338"/>
      <c r="AG44" s="338"/>
      <c r="AH44" s="338"/>
      <c r="AI44" s="338"/>
      <c r="AJ44" s="338"/>
      <c r="AK44" s="338"/>
      <c r="AL44" s="338">
        <f>D44*E44</f>
        <v>910</v>
      </c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>
        <f>D44*E44</f>
        <v>910</v>
      </c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38"/>
    </row>
    <row r="45" spans="1:66">
      <c r="A45" s="331" t="s">
        <v>354</v>
      </c>
      <c r="B45" s="328"/>
      <c r="C45" s="380"/>
    </row>
    <row r="46" spans="1:66">
      <c r="A46" s="334">
        <v>1</v>
      </c>
      <c r="B46" s="371" t="s">
        <v>327</v>
      </c>
      <c r="C46" s="336" t="s">
        <v>355</v>
      </c>
      <c r="D46" s="334">
        <v>0.5</v>
      </c>
      <c r="E46" s="337">
        <f>VLOOKUP(B46,[17]Master!$A$6:$D$34,4,0)</f>
        <v>449.44</v>
      </c>
      <c r="F46" s="338"/>
      <c r="G46" s="338"/>
      <c r="H46" s="338"/>
      <c r="I46" s="338"/>
      <c r="J46" s="338"/>
      <c r="K46" s="338"/>
      <c r="L46" s="338">
        <f>$D$46*$E$46</f>
        <v>224.72</v>
      </c>
      <c r="M46" s="338"/>
      <c r="N46" s="338"/>
      <c r="O46" s="338"/>
      <c r="P46" s="338"/>
      <c r="Q46" s="338"/>
      <c r="R46" s="338">
        <f>$D$46*$E$46</f>
        <v>224.72</v>
      </c>
      <c r="S46" s="338"/>
      <c r="T46" s="338"/>
      <c r="U46" s="338"/>
      <c r="V46" s="338"/>
      <c r="W46" s="338"/>
      <c r="X46" s="338">
        <f>$D$46*$E$46</f>
        <v>224.72</v>
      </c>
      <c r="Y46" s="338"/>
      <c r="Z46" s="338"/>
      <c r="AA46" s="338"/>
      <c r="AB46" s="338"/>
      <c r="AC46" s="338"/>
      <c r="AD46" s="381"/>
      <c r="AE46" s="381"/>
      <c r="AF46" s="338"/>
      <c r="AG46" s="338"/>
      <c r="AH46" s="338"/>
      <c r="AI46" s="338"/>
      <c r="AJ46" s="338">
        <f>$D$46*$E$46</f>
        <v>224.72</v>
      </c>
      <c r="AK46" s="338"/>
      <c r="AL46" s="338"/>
      <c r="AM46" s="338"/>
      <c r="AN46" s="338"/>
      <c r="AO46" s="338"/>
      <c r="AP46" s="338">
        <f>$D$46*$E$46</f>
        <v>224.72</v>
      </c>
      <c r="AQ46" s="338"/>
      <c r="AR46" s="338"/>
      <c r="AS46" s="338"/>
      <c r="AT46" s="338"/>
      <c r="AU46" s="338"/>
      <c r="AV46" s="338">
        <f>$D$46*$E$46</f>
        <v>224.72</v>
      </c>
      <c r="AW46" s="338"/>
      <c r="AX46" s="338"/>
      <c r="AY46" s="338"/>
      <c r="AZ46" s="338"/>
      <c r="BA46" s="338"/>
      <c r="BB46" s="381"/>
      <c r="BC46" s="381"/>
      <c r="BD46" s="338"/>
      <c r="BE46" s="338"/>
      <c r="BF46" s="338"/>
      <c r="BG46" s="338"/>
      <c r="BH46" s="338">
        <f>$D$46*$E$46</f>
        <v>224.72</v>
      </c>
      <c r="BI46" s="338"/>
      <c r="BJ46" s="338"/>
      <c r="BK46" s="338"/>
      <c r="BL46" s="338"/>
      <c r="BM46" s="338"/>
      <c r="BN46" s="338">
        <f>$D$46*$E$46</f>
        <v>224.72</v>
      </c>
    </row>
    <row r="47" spans="1:66">
      <c r="A47" s="334">
        <v>2</v>
      </c>
      <c r="B47" s="371" t="s">
        <v>327</v>
      </c>
      <c r="C47" s="336" t="s">
        <v>356</v>
      </c>
      <c r="D47" s="334">
        <v>1.1000000000000001</v>
      </c>
      <c r="E47" s="337">
        <f>VLOOKUP(B47,[17]Master!$A$6:$D$34,4,0)</f>
        <v>449.44</v>
      </c>
      <c r="F47" s="338"/>
      <c r="G47" s="338"/>
      <c r="H47" s="338"/>
      <c r="I47" s="338"/>
      <c r="J47" s="338"/>
      <c r="K47" s="338"/>
      <c r="L47" s="338"/>
      <c r="M47" s="338"/>
      <c r="N47" s="338">
        <f>$D$47*$E$47</f>
        <v>494.38400000000001</v>
      </c>
      <c r="O47" s="338"/>
      <c r="P47" s="338"/>
      <c r="Q47" s="338"/>
      <c r="R47" s="338"/>
      <c r="S47" s="338"/>
      <c r="T47" s="338"/>
      <c r="U47" s="338"/>
      <c r="V47" s="338">
        <f>$D$47*$E$47</f>
        <v>494.38400000000001</v>
      </c>
      <c r="W47" s="338"/>
      <c r="X47" s="338"/>
      <c r="Y47" s="338"/>
      <c r="Z47" s="338"/>
      <c r="AA47" s="338"/>
      <c r="AB47" s="338"/>
      <c r="AC47" s="338"/>
      <c r="AD47" s="381">
        <f>$D$47*$E$47</f>
        <v>494.38400000000001</v>
      </c>
      <c r="AE47" s="381"/>
      <c r="AF47" s="338"/>
      <c r="AG47" s="338"/>
      <c r="AH47" s="338"/>
      <c r="AI47" s="338"/>
      <c r="AJ47" s="338"/>
      <c r="AK47" s="338"/>
      <c r="AL47" s="338">
        <f>$D$47*$E$47</f>
        <v>494.38400000000001</v>
      </c>
      <c r="AM47" s="338"/>
      <c r="AN47" s="338"/>
      <c r="AO47" s="338"/>
      <c r="AP47" s="338"/>
      <c r="AQ47" s="338"/>
      <c r="AR47" s="338"/>
      <c r="AS47" s="338"/>
      <c r="AT47" s="338">
        <f>$D$47*$E$47</f>
        <v>494.38400000000001</v>
      </c>
      <c r="AU47" s="338"/>
      <c r="AV47" s="338"/>
      <c r="AW47" s="338"/>
      <c r="AX47" s="338"/>
      <c r="AY47" s="338"/>
      <c r="AZ47" s="338"/>
      <c r="BA47" s="338"/>
      <c r="BB47" s="381">
        <f>$D$47*$E$47</f>
        <v>494.38400000000001</v>
      </c>
      <c r="BC47" s="381"/>
      <c r="BD47" s="338"/>
      <c r="BE47" s="338"/>
      <c r="BF47" s="338"/>
      <c r="BG47" s="338"/>
      <c r="BH47" s="338"/>
      <c r="BI47" s="338"/>
      <c r="BJ47" s="338">
        <f>$D$47*$E$47</f>
        <v>494.38400000000001</v>
      </c>
      <c r="BK47" s="338"/>
      <c r="BL47" s="338"/>
      <c r="BM47" s="338"/>
      <c r="BN47" s="338"/>
    </row>
    <row r="48" spans="1:66">
      <c r="A48" s="334">
        <v>3</v>
      </c>
      <c r="B48" s="371" t="s">
        <v>327</v>
      </c>
      <c r="C48" s="336" t="s">
        <v>357</v>
      </c>
      <c r="D48" s="382">
        <v>0.9</v>
      </c>
      <c r="E48" s="337">
        <f>VLOOKUP(B48,[17]Master!$A$6:$D$34,4,0)</f>
        <v>449.44</v>
      </c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>
        <f>$D$48*$E$48</f>
        <v>404.49599999999998</v>
      </c>
      <c r="S48" s="338"/>
      <c r="T48" s="338"/>
      <c r="U48" s="338"/>
      <c r="V48" s="338"/>
      <c r="W48" s="338"/>
      <c r="X48" s="338"/>
      <c r="Y48" s="338"/>
      <c r="Z48" s="338"/>
      <c r="AA48" s="338"/>
      <c r="AB48" s="338"/>
      <c r="AC48" s="338"/>
      <c r="AD48" s="338">
        <f>$D$48*$E$48</f>
        <v>404.49599999999998</v>
      </c>
      <c r="AE48" s="338"/>
      <c r="AF48" s="338"/>
      <c r="AG48" s="338"/>
      <c r="AH48" s="338"/>
      <c r="AI48" s="338"/>
      <c r="AJ48" s="338"/>
      <c r="AK48" s="338"/>
      <c r="AL48" s="338"/>
      <c r="AM48" s="338"/>
      <c r="AN48" s="338"/>
      <c r="AO48" s="338"/>
      <c r="AP48" s="338">
        <f>$D$48*$E$48</f>
        <v>404.49599999999998</v>
      </c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/>
      <c r="BB48" s="338">
        <f>$D$48*$E$48</f>
        <v>404.49599999999998</v>
      </c>
      <c r="BC48" s="338"/>
      <c r="BD48" s="338"/>
      <c r="BE48" s="338"/>
      <c r="BF48" s="338"/>
      <c r="BG48" s="338"/>
      <c r="BH48" s="338"/>
      <c r="BI48" s="338"/>
      <c r="BJ48" s="338"/>
      <c r="BK48" s="338"/>
      <c r="BL48" s="338"/>
      <c r="BM48" s="338"/>
      <c r="BN48" s="338">
        <f>$D$48*$E$48</f>
        <v>404.49599999999998</v>
      </c>
    </row>
    <row r="49" spans="1:67">
      <c r="A49" s="334">
        <v>4</v>
      </c>
      <c r="B49" s="371" t="s">
        <v>327</v>
      </c>
      <c r="C49" s="336" t="s">
        <v>358</v>
      </c>
      <c r="D49" s="334">
        <v>0.1</v>
      </c>
      <c r="E49" s="337">
        <f>VLOOKUP(B49,[17]Master!$A$6:$D$34,4,0)</f>
        <v>449.44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>
        <f>$E$49*$D$49</f>
        <v>44.944000000000003</v>
      </c>
      <c r="S49" s="338"/>
      <c r="T49" s="338"/>
      <c r="U49" s="338"/>
      <c r="V49" s="338"/>
      <c r="W49" s="338"/>
      <c r="X49" s="338"/>
      <c r="Y49" s="338"/>
      <c r="Z49" s="338"/>
      <c r="AA49" s="338"/>
      <c r="AB49" s="338"/>
      <c r="AC49" s="338"/>
      <c r="AD49" s="338">
        <f>$E$49*$D$49</f>
        <v>44.944000000000003</v>
      </c>
      <c r="AE49" s="338"/>
      <c r="AF49" s="338"/>
      <c r="AG49" s="338"/>
      <c r="AH49" s="338"/>
      <c r="AI49" s="338"/>
      <c r="AJ49" s="338"/>
      <c r="AK49" s="338"/>
      <c r="AL49" s="338"/>
      <c r="AM49" s="338"/>
      <c r="AN49" s="338"/>
      <c r="AO49" s="338"/>
      <c r="AP49" s="338">
        <f>$E$49*$D$49</f>
        <v>44.944000000000003</v>
      </c>
      <c r="AQ49" s="338"/>
      <c r="AR49" s="338"/>
      <c r="AS49" s="338"/>
      <c r="AT49" s="338"/>
      <c r="AU49" s="338"/>
      <c r="AV49" s="338"/>
      <c r="AW49" s="338"/>
      <c r="AX49" s="338"/>
      <c r="AY49" s="338"/>
      <c r="AZ49" s="338"/>
      <c r="BA49" s="338"/>
      <c r="BB49" s="338">
        <f>$E$49*$D$49</f>
        <v>44.944000000000003</v>
      </c>
      <c r="BC49" s="338"/>
      <c r="BD49" s="338"/>
      <c r="BE49" s="338"/>
      <c r="BF49" s="338"/>
      <c r="BG49" s="338"/>
      <c r="BH49" s="338"/>
      <c r="BI49" s="338"/>
      <c r="BJ49" s="338"/>
      <c r="BK49" s="338"/>
      <c r="BL49" s="338"/>
      <c r="BM49" s="338"/>
      <c r="BN49" s="338">
        <f>$E$49*$D$49</f>
        <v>44.944000000000003</v>
      </c>
    </row>
    <row r="50" spans="1:67">
      <c r="A50" s="334">
        <v>5</v>
      </c>
      <c r="B50" s="371" t="s">
        <v>327</v>
      </c>
      <c r="C50" s="336" t="s">
        <v>359</v>
      </c>
      <c r="D50" s="334">
        <v>2.2000000000000002</v>
      </c>
      <c r="E50" s="337">
        <f>VLOOKUP(B50,[17]Master!$A$6:$D$34,4,0)</f>
        <v>449.44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>
        <f>$D$50*$E$50</f>
        <v>988.76800000000003</v>
      </c>
      <c r="Q50" s="338"/>
      <c r="R50" s="338"/>
      <c r="S50" s="338"/>
      <c r="T50" s="338"/>
      <c r="U50" s="338"/>
      <c r="V50" s="338"/>
      <c r="W50" s="338"/>
      <c r="X50" s="338"/>
      <c r="Y50" s="338"/>
      <c r="Z50" s="338">
        <f>$D$50*$E$50</f>
        <v>988.76800000000003</v>
      </c>
      <c r="AA50" s="338"/>
      <c r="AB50" s="338"/>
      <c r="AC50" s="338"/>
      <c r="AD50" s="338"/>
      <c r="AE50" s="338"/>
      <c r="AF50" s="338"/>
      <c r="AG50" s="338"/>
      <c r="AH50" s="338"/>
      <c r="AI50" s="338"/>
      <c r="AJ50" s="338">
        <f>$D$50*$E$50</f>
        <v>988.76800000000003</v>
      </c>
      <c r="AK50" s="338"/>
      <c r="AL50" s="338"/>
      <c r="AM50" s="338"/>
      <c r="AN50" s="338"/>
      <c r="AO50" s="338"/>
      <c r="AP50" s="338"/>
      <c r="AQ50" s="338"/>
      <c r="AR50" s="338"/>
      <c r="AS50" s="338"/>
      <c r="AT50" s="338">
        <f>$D$50*$E$50</f>
        <v>988.76800000000003</v>
      </c>
      <c r="AU50" s="338"/>
      <c r="AV50" s="338"/>
      <c r="AW50" s="338"/>
      <c r="AX50" s="338"/>
      <c r="AY50" s="338"/>
      <c r="AZ50" s="338"/>
      <c r="BA50" s="338"/>
      <c r="BB50" s="338"/>
      <c r="BC50" s="338"/>
      <c r="BD50" s="338">
        <f>$D$50*$E$50</f>
        <v>988.76800000000003</v>
      </c>
      <c r="BE50" s="338"/>
      <c r="BF50" s="338"/>
      <c r="BG50" s="338"/>
      <c r="BH50" s="338"/>
      <c r="BI50" s="338"/>
      <c r="BJ50" s="338"/>
      <c r="BK50" s="338"/>
      <c r="BL50" s="338"/>
      <c r="BM50" s="338"/>
      <c r="BN50" s="338">
        <f>$D$50*$E$50</f>
        <v>988.76800000000003</v>
      </c>
    </row>
    <row r="51" spans="1:67">
      <c r="A51" s="334">
        <v>6</v>
      </c>
      <c r="B51" s="371" t="s">
        <v>327</v>
      </c>
      <c r="C51" s="336" t="s">
        <v>360</v>
      </c>
      <c r="D51" s="334">
        <v>2.2000000000000002</v>
      </c>
      <c r="E51" s="337">
        <f>VLOOKUP(B51,[17]Master!$A$6:$D$34,4,0)</f>
        <v>449.44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>
        <f>$D$51*$E$51</f>
        <v>988.76800000000003</v>
      </c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>
        <f>$D$51*$E$51</f>
        <v>988.76800000000003</v>
      </c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>
        <f>$D$51*$E$51</f>
        <v>988.76800000000003</v>
      </c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>
        <f>$D$51*$E$51</f>
        <v>988.76800000000003</v>
      </c>
      <c r="BM51" s="338"/>
      <c r="BN51" s="334"/>
    </row>
    <row r="52" spans="1:67">
      <c r="A52" s="334">
        <v>7</v>
      </c>
      <c r="B52" s="371" t="s">
        <v>327</v>
      </c>
      <c r="C52" s="336" t="s">
        <v>361</v>
      </c>
      <c r="D52" s="334">
        <v>0.3</v>
      </c>
      <c r="E52" s="337">
        <f>VLOOKUP(B52,[17]Master!$A$6:$D$34,4,0)</f>
        <v>449.44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>
        <f>$D$52*$E$52</f>
        <v>134.83199999999999</v>
      </c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>
        <f>$D$52*$E$52</f>
        <v>134.83199999999999</v>
      </c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>
        <f>$D$52*$E$52</f>
        <v>134.83199999999999</v>
      </c>
    </row>
    <row r="53" spans="1:67">
      <c r="A53" s="334">
        <v>8</v>
      </c>
      <c r="B53" s="371" t="s">
        <v>327</v>
      </c>
      <c r="C53" s="336" t="s">
        <v>396</v>
      </c>
      <c r="D53" s="334">
        <v>0.1</v>
      </c>
      <c r="E53" s="337">
        <f>VLOOKUP(B53,[17]Master!$A$6:$D$34,4,0)</f>
        <v>449.44</v>
      </c>
      <c r="F53" s="338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>
        <f>D53*E53</f>
        <v>44.944000000000003</v>
      </c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>
        <f>D53*E53</f>
        <v>44.944000000000003</v>
      </c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>
        <f>D53*E53</f>
        <v>44.944000000000003</v>
      </c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</row>
    <row r="54" spans="1:67">
      <c r="A54" s="334">
        <v>9</v>
      </c>
      <c r="B54" s="371" t="s">
        <v>327</v>
      </c>
      <c r="C54" s="336" t="s">
        <v>362</v>
      </c>
      <c r="D54" s="334">
        <v>0.5</v>
      </c>
      <c r="E54" s="337">
        <f>VLOOKUP(B54,[17]Master!$A$6:$D$34,4,0)</f>
        <v>449.44</v>
      </c>
      <c r="F54" s="338"/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>
        <f>D54*E54</f>
        <v>224.72</v>
      </c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>
        <f>D54*E54</f>
        <v>224.72</v>
      </c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>
        <f>D54*E54</f>
        <v>224.72</v>
      </c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</row>
    <row r="55" spans="1:67">
      <c r="C55" s="324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  <c r="AF55" s="349"/>
      <c r="AG55" s="349"/>
      <c r="AH55" s="349"/>
      <c r="AI55" s="349"/>
      <c r="AJ55" s="349"/>
      <c r="AK55" s="349"/>
      <c r="AL55" s="349"/>
      <c r="AM55" s="349"/>
    </row>
    <row r="56" spans="1:67" ht="18.75">
      <c r="B56" s="352" t="s">
        <v>363</v>
      </c>
      <c r="C56" s="353" t="s">
        <v>364</v>
      </c>
      <c r="D56" s="328"/>
      <c r="E56" s="321"/>
      <c r="F56" s="355">
        <f>SUM(F32:F54)</f>
        <v>0</v>
      </c>
      <c r="G56" s="355"/>
      <c r="H56" s="355">
        <f t="shared" ref="H56:BN56" si="9">SUM(H32:H54)</f>
        <v>0</v>
      </c>
      <c r="I56" s="355"/>
      <c r="J56" s="355">
        <f t="shared" si="9"/>
        <v>0</v>
      </c>
      <c r="K56" s="355"/>
      <c r="L56" s="355">
        <f t="shared" si="9"/>
        <v>6174.72</v>
      </c>
      <c r="M56" s="355"/>
      <c r="N56" s="355">
        <f t="shared" si="9"/>
        <v>15341.384</v>
      </c>
      <c r="O56" s="355"/>
      <c r="P56" s="355">
        <f t="shared" si="9"/>
        <v>15522.768</v>
      </c>
      <c r="Q56" s="355"/>
      <c r="R56" s="355">
        <f t="shared" si="9"/>
        <v>29781.16</v>
      </c>
      <c r="S56" s="355"/>
      <c r="T56" s="355">
        <f t="shared" si="9"/>
        <v>0</v>
      </c>
      <c r="U56" s="355"/>
      <c r="V56" s="355">
        <f t="shared" si="9"/>
        <v>17724.547999999999</v>
      </c>
      <c r="W56" s="355"/>
      <c r="X56" s="355">
        <f t="shared" si="9"/>
        <v>6174.72</v>
      </c>
      <c r="Y56" s="355"/>
      <c r="Z56" s="355">
        <f t="shared" si="9"/>
        <v>19656.099999999999</v>
      </c>
      <c r="AA56" s="355"/>
      <c r="AB56" s="355">
        <f t="shared" si="9"/>
        <v>37169.767999999996</v>
      </c>
      <c r="AC56" s="355"/>
      <c r="AD56" s="355">
        <f t="shared" si="9"/>
        <v>44897.824000000001</v>
      </c>
      <c r="AE56" s="355"/>
      <c r="AF56" s="355">
        <f t="shared" si="9"/>
        <v>0</v>
      </c>
      <c r="AG56" s="355"/>
      <c r="AH56" s="355">
        <f t="shared" si="9"/>
        <v>0</v>
      </c>
      <c r="AI56" s="355"/>
      <c r="AJ56" s="355">
        <f t="shared" si="9"/>
        <v>21697.488000000001</v>
      </c>
      <c r="AK56" s="355"/>
      <c r="AL56" s="355">
        <f t="shared" si="9"/>
        <v>17724.547999999999</v>
      </c>
      <c r="AM56" s="355"/>
      <c r="AN56" s="355">
        <f t="shared" si="9"/>
        <v>37169.767999999996</v>
      </c>
      <c r="AO56" s="355"/>
      <c r="AP56" s="355">
        <f t="shared" si="9"/>
        <v>29781.16</v>
      </c>
      <c r="AQ56" s="355"/>
      <c r="AR56" s="355">
        <f t="shared" si="9"/>
        <v>0</v>
      </c>
      <c r="AS56" s="355"/>
      <c r="AT56" s="355">
        <f t="shared" si="9"/>
        <v>34997.484000000004</v>
      </c>
      <c r="AU56" s="355"/>
      <c r="AV56" s="355">
        <f t="shared" si="9"/>
        <v>6174.72</v>
      </c>
      <c r="AW56" s="355"/>
      <c r="AX56" s="355">
        <f t="shared" si="9"/>
        <v>0</v>
      </c>
      <c r="AY56" s="355"/>
      <c r="AZ56" s="355">
        <f t="shared" si="9"/>
        <v>37169.767999999996</v>
      </c>
      <c r="BA56" s="355"/>
      <c r="BB56" s="355">
        <f t="shared" si="9"/>
        <v>47280.988000000005</v>
      </c>
      <c r="BC56" s="355"/>
      <c r="BD56" s="355">
        <f t="shared" si="9"/>
        <v>15522.768</v>
      </c>
      <c r="BE56" s="355"/>
      <c r="BF56" s="355">
        <f t="shared" si="9"/>
        <v>0</v>
      </c>
      <c r="BG56" s="355"/>
      <c r="BH56" s="355">
        <f t="shared" si="9"/>
        <v>6174.72</v>
      </c>
      <c r="BI56" s="355"/>
      <c r="BJ56" s="355">
        <f t="shared" si="9"/>
        <v>15341.384</v>
      </c>
      <c r="BK56" s="355"/>
      <c r="BL56" s="355">
        <f t="shared" si="9"/>
        <v>37169.767999999996</v>
      </c>
      <c r="BM56" s="355"/>
      <c r="BN56" s="355">
        <f t="shared" si="9"/>
        <v>49437.26</v>
      </c>
      <c r="BO56" s="385"/>
    </row>
    <row r="57" spans="1:67">
      <c r="C57" s="324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  <c r="AF57" s="349"/>
      <c r="AG57" s="349"/>
      <c r="AH57" s="349"/>
      <c r="AI57" s="349"/>
      <c r="AJ57" s="349"/>
      <c r="AK57" s="349"/>
      <c r="AL57" s="349"/>
      <c r="AM57" s="349"/>
    </row>
    <row r="58" spans="1:67">
      <c r="B58" s="365" t="s">
        <v>365</v>
      </c>
      <c r="C58" s="366" t="s">
        <v>366</v>
      </c>
      <c r="F58" s="367">
        <f t="shared" ref="F58:BN58" si="10">F27+F56</f>
        <v>0</v>
      </c>
      <c r="G58" s="367">
        <f t="shared" si="10"/>
        <v>0</v>
      </c>
      <c r="H58" s="367">
        <f t="shared" si="10"/>
        <v>3855.6559999999999</v>
      </c>
      <c r="I58" s="367">
        <f t="shared" si="10"/>
        <v>943.82399999999996</v>
      </c>
      <c r="J58" s="367">
        <f t="shared" si="10"/>
        <v>5546.6739999999991</v>
      </c>
      <c r="K58" s="367">
        <f t="shared" si="10"/>
        <v>943.82399999999996</v>
      </c>
      <c r="L58" s="367">
        <f t="shared" si="10"/>
        <v>15271.394</v>
      </c>
      <c r="M58" s="367">
        <f t="shared" si="10"/>
        <v>943.82399999999996</v>
      </c>
      <c r="N58" s="367">
        <f t="shared" si="10"/>
        <v>22757.457999999999</v>
      </c>
      <c r="O58" s="367">
        <f t="shared" si="10"/>
        <v>943.82399999999996</v>
      </c>
      <c r="P58" s="367">
        <f t="shared" si="10"/>
        <v>21069.441999999999</v>
      </c>
      <c r="Q58" s="367">
        <f t="shared" si="10"/>
        <v>943.82399999999996</v>
      </c>
      <c r="R58" s="367">
        <f t="shared" si="10"/>
        <v>38877.834000000003</v>
      </c>
      <c r="S58" s="367">
        <f t="shared" si="10"/>
        <v>943.82399999999996</v>
      </c>
      <c r="T58" s="367">
        <f t="shared" si="10"/>
        <v>5546.6739999999991</v>
      </c>
      <c r="U58" s="367">
        <f t="shared" si="10"/>
        <v>943.82399999999996</v>
      </c>
      <c r="V58" s="367">
        <f t="shared" si="10"/>
        <v>25140.621999999996</v>
      </c>
      <c r="W58" s="367">
        <f t="shared" si="10"/>
        <v>943.82399999999996</v>
      </c>
      <c r="X58" s="367">
        <f t="shared" si="10"/>
        <v>15271.394</v>
      </c>
      <c r="Y58" s="367">
        <f t="shared" si="10"/>
        <v>943.82399999999996</v>
      </c>
      <c r="Z58" s="367">
        <f t="shared" si="10"/>
        <v>25202.773999999998</v>
      </c>
      <c r="AA58" s="367">
        <f t="shared" si="10"/>
        <v>943.82399999999996</v>
      </c>
      <c r="AB58" s="367">
        <f t="shared" si="10"/>
        <v>42716.441999999995</v>
      </c>
      <c r="AC58" s="367">
        <f t="shared" si="10"/>
        <v>943.82399999999996</v>
      </c>
      <c r="AD58" s="367">
        <f t="shared" si="10"/>
        <v>55863.898000000001</v>
      </c>
      <c r="AE58" s="367">
        <f t="shared" si="10"/>
        <v>943.82399999999996</v>
      </c>
      <c r="AF58" s="367">
        <f t="shared" si="10"/>
        <v>5546.6739999999991</v>
      </c>
      <c r="AG58" s="367">
        <f t="shared" si="10"/>
        <v>943.82399999999996</v>
      </c>
      <c r="AH58" s="367">
        <f t="shared" si="10"/>
        <v>5546.6739999999991</v>
      </c>
      <c r="AI58" s="367">
        <f t="shared" si="10"/>
        <v>943.82399999999996</v>
      </c>
      <c r="AJ58" s="367">
        <f t="shared" si="10"/>
        <v>33277.161999999997</v>
      </c>
      <c r="AK58" s="367">
        <f t="shared" si="10"/>
        <v>943.82399999999996</v>
      </c>
      <c r="AL58" s="367">
        <f t="shared" si="10"/>
        <v>28090.421999999999</v>
      </c>
      <c r="AM58" s="367">
        <f t="shared" si="10"/>
        <v>943.82399999999996</v>
      </c>
      <c r="AN58" s="367">
        <f t="shared" si="10"/>
        <v>42716.441999999995</v>
      </c>
      <c r="AO58" s="367">
        <f t="shared" si="10"/>
        <v>943.82399999999996</v>
      </c>
      <c r="AP58" s="367">
        <f t="shared" si="10"/>
        <v>38877.834000000003</v>
      </c>
      <c r="AQ58" s="367">
        <f t="shared" si="10"/>
        <v>943.82399999999996</v>
      </c>
      <c r="AR58" s="367">
        <f t="shared" si="10"/>
        <v>5546.6739999999991</v>
      </c>
      <c r="AS58" s="367">
        <f t="shared" si="10"/>
        <v>943.82399999999996</v>
      </c>
      <c r="AT58" s="367">
        <f t="shared" si="10"/>
        <v>42413.558000000005</v>
      </c>
      <c r="AU58" s="367">
        <f t="shared" si="10"/>
        <v>943.82399999999996</v>
      </c>
      <c r="AV58" s="367">
        <f t="shared" si="10"/>
        <v>15271.394</v>
      </c>
      <c r="AW58" s="367">
        <f t="shared" si="10"/>
        <v>943.82399999999996</v>
      </c>
      <c r="AX58" s="367">
        <f t="shared" si="10"/>
        <v>5546.6739999999991</v>
      </c>
      <c r="AY58" s="367">
        <f t="shared" si="10"/>
        <v>943.82399999999996</v>
      </c>
      <c r="AZ58" s="367">
        <f t="shared" si="10"/>
        <v>42716.441999999995</v>
      </c>
      <c r="BA58" s="367">
        <f t="shared" si="10"/>
        <v>943.82399999999996</v>
      </c>
      <c r="BB58" s="367">
        <f t="shared" si="10"/>
        <v>61196.862000000001</v>
      </c>
      <c r="BC58" s="367">
        <f t="shared" si="10"/>
        <v>943.82399999999996</v>
      </c>
      <c r="BD58" s="367">
        <f t="shared" si="10"/>
        <v>21069.441999999999</v>
      </c>
      <c r="BE58" s="367">
        <f t="shared" si="10"/>
        <v>943.82399999999996</v>
      </c>
      <c r="BF58" s="367">
        <f t="shared" si="10"/>
        <v>5546.6739999999991</v>
      </c>
      <c r="BG58" s="367">
        <f t="shared" si="10"/>
        <v>943.82399999999996</v>
      </c>
      <c r="BH58" s="367">
        <f t="shared" si="10"/>
        <v>15271.394</v>
      </c>
      <c r="BI58" s="367">
        <f t="shared" si="10"/>
        <v>943.82399999999996</v>
      </c>
      <c r="BJ58" s="367">
        <f t="shared" si="10"/>
        <v>22757.457999999999</v>
      </c>
      <c r="BK58" s="367">
        <f t="shared" si="10"/>
        <v>943.82399999999996</v>
      </c>
      <c r="BL58" s="367">
        <f t="shared" si="10"/>
        <v>42716.441999999995</v>
      </c>
      <c r="BM58" s="367">
        <f t="shared" si="10"/>
        <v>943.82399999999996</v>
      </c>
      <c r="BN58" s="367">
        <f t="shared" si="10"/>
        <v>61016.934000000001</v>
      </c>
    </row>
    <row r="59" spans="1:67">
      <c r="C59" s="368" t="s">
        <v>323</v>
      </c>
      <c r="Z59" s="369">
        <f>SUM(F58:Z58)/Z4</f>
        <v>1.8703433799999996</v>
      </c>
      <c r="AA59" s="369"/>
      <c r="AT59" s="369">
        <f>SUM(F58:AT58)/AT4</f>
        <v>2.485341790000001</v>
      </c>
      <c r="AU59" s="370"/>
      <c r="BN59" s="369">
        <f>SUM(F58:BN58)/BN4</f>
        <v>2.665387713333335</v>
      </c>
    </row>
    <row r="62" spans="1:67">
      <c r="A62" s="331" t="s">
        <v>367</v>
      </c>
    </row>
    <row r="63" spans="1:67">
      <c r="B63" s="323" t="s">
        <v>397</v>
      </c>
      <c r="C63" s="336" t="s">
        <v>368</v>
      </c>
      <c r="D63" s="334">
        <v>5</v>
      </c>
      <c r="E63" s="377">
        <v>14704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>
        <f>$D$63*$E$63</f>
        <v>73520</v>
      </c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>
        <f>$D$63*$E$63</f>
        <v>73520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>
        <f>$D$63*$E$63</f>
        <v>73520</v>
      </c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>
        <f>$D$63*$E$63</f>
        <v>73520</v>
      </c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>
        <f>$D$63*$E$63</f>
        <v>73520</v>
      </c>
    </row>
    <row r="64" spans="1:67">
      <c r="C64" s="336" t="s">
        <v>369</v>
      </c>
      <c r="D64" s="334">
        <v>1</v>
      </c>
      <c r="E64" s="377">
        <v>7966</v>
      </c>
      <c r="F64" s="338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>
        <f>$D$64*$E$64</f>
        <v>7966</v>
      </c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>
        <f>$D$64*$E$64</f>
        <v>7966</v>
      </c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>
        <f>$D$64*$E$64</f>
        <v>7966</v>
      </c>
    </row>
    <row r="66" spans="2:66">
      <c r="B66" s="365" t="s">
        <v>370</v>
      </c>
      <c r="C66" s="366" t="s">
        <v>371</v>
      </c>
      <c r="F66" s="367">
        <f t="shared" ref="F66:BN66" si="11">F58+F63+F64</f>
        <v>0</v>
      </c>
      <c r="G66" s="367">
        <f t="shared" si="11"/>
        <v>0</v>
      </c>
      <c r="H66" s="367">
        <f t="shared" si="11"/>
        <v>3855.6559999999999</v>
      </c>
      <c r="I66" s="367">
        <f t="shared" si="11"/>
        <v>943.82399999999996</v>
      </c>
      <c r="J66" s="367">
        <f t="shared" si="11"/>
        <v>5546.6739999999991</v>
      </c>
      <c r="K66" s="367">
        <f t="shared" si="11"/>
        <v>943.82399999999996</v>
      </c>
      <c r="L66" s="367">
        <f t="shared" si="11"/>
        <v>15271.394</v>
      </c>
      <c r="M66" s="367">
        <f t="shared" si="11"/>
        <v>943.82399999999996</v>
      </c>
      <c r="N66" s="367">
        <f t="shared" si="11"/>
        <v>22757.457999999999</v>
      </c>
      <c r="O66" s="367">
        <f t="shared" si="11"/>
        <v>943.82399999999996</v>
      </c>
      <c r="P66" s="367">
        <f t="shared" si="11"/>
        <v>21069.441999999999</v>
      </c>
      <c r="Q66" s="367">
        <f t="shared" si="11"/>
        <v>943.82399999999996</v>
      </c>
      <c r="R66" s="367">
        <f t="shared" si="11"/>
        <v>112397.834</v>
      </c>
      <c r="S66" s="367">
        <f t="shared" si="11"/>
        <v>943.82399999999996</v>
      </c>
      <c r="T66" s="367">
        <f t="shared" si="11"/>
        <v>5546.6739999999991</v>
      </c>
      <c r="U66" s="367">
        <f t="shared" si="11"/>
        <v>943.82399999999996</v>
      </c>
      <c r="V66" s="367">
        <f t="shared" si="11"/>
        <v>25140.621999999996</v>
      </c>
      <c r="W66" s="367">
        <f t="shared" si="11"/>
        <v>943.82399999999996</v>
      </c>
      <c r="X66" s="367">
        <f t="shared" si="11"/>
        <v>15271.394</v>
      </c>
      <c r="Y66" s="367">
        <f t="shared" si="11"/>
        <v>943.82399999999996</v>
      </c>
      <c r="Z66" s="367">
        <f t="shared" si="11"/>
        <v>33168.773999999998</v>
      </c>
      <c r="AA66" s="367">
        <f t="shared" si="11"/>
        <v>943.82399999999996</v>
      </c>
      <c r="AB66" s="367">
        <f t="shared" si="11"/>
        <v>42716.441999999995</v>
      </c>
      <c r="AC66" s="367">
        <f t="shared" si="11"/>
        <v>943.82399999999996</v>
      </c>
      <c r="AD66" s="367">
        <f t="shared" si="11"/>
        <v>129383.898</v>
      </c>
      <c r="AE66" s="367">
        <f t="shared" si="11"/>
        <v>943.82399999999996</v>
      </c>
      <c r="AF66" s="367">
        <f t="shared" si="11"/>
        <v>5546.6739999999991</v>
      </c>
      <c r="AG66" s="367">
        <f t="shared" si="11"/>
        <v>943.82399999999996</v>
      </c>
      <c r="AH66" s="367">
        <f t="shared" si="11"/>
        <v>5546.6739999999991</v>
      </c>
      <c r="AI66" s="367">
        <f t="shared" si="11"/>
        <v>943.82399999999996</v>
      </c>
      <c r="AJ66" s="367">
        <f t="shared" si="11"/>
        <v>33277.161999999997</v>
      </c>
      <c r="AK66" s="367">
        <f t="shared" si="11"/>
        <v>943.82399999999996</v>
      </c>
      <c r="AL66" s="367">
        <f t="shared" si="11"/>
        <v>28090.421999999999</v>
      </c>
      <c r="AM66" s="367">
        <f t="shared" si="11"/>
        <v>943.82399999999996</v>
      </c>
      <c r="AN66" s="367">
        <f t="shared" si="11"/>
        <v>42716.441999999995</v>
      </c>
      <c r="AO66" s="367">
        <f t="shared" si="11"/>
        <v>943.82399999999996</v>
      </c>
      <c r="AP66" s="367">
        <f t="shared" si="11"/>
        <v>112397.834</v>
      </c>
      <c r="AQ66" s="367">
        <f t="shared" si="11"/>
        <v>943.82399999999996</v>
      </c>
      <c r="AR66" s="367">
        <f t="shared" si="11"/>
        <v>5546.6739999999991</v>
      </c>
      <c r="AS66" s="367">
        <f t="shared" si="11"/>
        <v>943.82399999999996</v>
      </c>
      <c r="AT66" s="367">
        <f t="shared" si="11"/>
        <v>50379.558000000005</v>
      </c>
      <c r="AU66" s="367">
        <f t="shared" si="11"/>
        <v>943.82399999999996</v>
      </c>
      <c r="AV66" s="367">
        <f t="shared" si="11"/>
        <v>15271.394</v>
      </c>
      <c r="AW66" s="367">
        <f t="shared" si="11"/>
        <v>943.82399999999996</v>
      </c>
      <c r="AX66" s="367">
        <f t="shared" si="11"/>
        <v>5546.6739999999991</v>
      </c>
      <c r="AY66" s="367">
        <f t="shared" si="11"/>
        <v>943.82399999999996</v>
      </c>
      <c r="AZ66" s="367">
        <f t="shared" si="11"/>
        <v>42716.441999999995</v>
      </c>
      <c r="BA66" s="367">
        <f t="shared" si="11"/>
        <v>943.82399999999996</v>
      </c>
      <c r="BB66" s="367">
        <f t="shared" si="11"/>
        <v>134716.86199999999</v>
      </c>
      <c r="BC66" s="367">
        <f t="shared" si="11"/>
        <v>943.82399999999996</v>
      </c>
      <c r="BD66" s="367">
        <f t="shared" si="11"/>
        <v>21069.441999999999</v>
      </c>
      <c r="BE66" s="367">
        <f t="shared" si="11"/>
        <v>943.82399999999996</v>
      </c>
      <c r="BF66" s="367">
        <f t="shared" si="11"/>
        <v>5546.6739999999991</v>
      </c>
      <c r="BG66" s="367">
        <f t="shared" si="11"/>
        <v>943.82399999999996</v>
      </c>
      <c r="BH66" s="367">
        <f t="shared" si="11"/>
        <v>15271.394</v>
      </c>
      <c r="BI66" s="367">
        <f t="shared" si="11"/>
        <v>943.82399999999996</v>
      </c>
      <c r="BJ66" s="367">
        <f t="shared" si="11"/>
        <v>22757.457999999999</v>
      </c>
      <c r="BK66" s="367">
        <f t="shared" si="11"/>
        <v>943.82399999999996</v>
      </c>
      <c r="BL66" s="367">
        <f t="shared" si="11"/>
        <v>42716.441999999995</v>
      </c>
      <c r="BM66" s="367">
        <f t="shared" si="11"/>
        <v>943.82399999999996</v>
      </c>
      <c r="BN66" s="367">
        <f t="shared" si="11"/>
        <v>142502.93400000001</v>
      </c>
    </row>
    <row r="67" spans="2:66">
      <c r="C67" s="368" t="s">
        <v>323</v>
      </c>
      <c r="Z67" s="369">
        <f>SUM(F66:Z66)/Z4</f>
        <v>2.6852033799999995</v>
      </c>
      <c r="AA67" s="369"/>
      <c r="AT67" s="369">
        <f>SUM(F66:AT66)/AT4</f>
        <v>3.6678017900000008</v>
      </c>
      <c r="AU67" s="370"/>
      <c r="BN67" s="369">
        <f>SUM(F66:BN66)/BN4</f>
        <v>3.9703810466666676</v>
      </c>
    </row>
  </sheetData>
  <protectedRanges>
    <protectedRange sqref="E6:E15" name="Range1_2"/>
  </protectedRanges>
  <mergeCells count="1">
    <mergeCell ref="F3:BN3"/>
  </mergeCells>
  <pageMargins left="0.70866141732283472" right="0.70866141732283472" top="0.74803149606299213" bottom="0.74803149606299213" header="0.31496062992125984" footer="0.31496062992125984"/>
  <pageSetup paperSize="8" scale="25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BO67"/>
  <sheetViews>
    <sheetView zoomScale="70" zoomScaleNormal="70" workbookViewId="0">
      <pane xSplit="5" ySplit="4" topLeftCell="R5" activePane="bottomRight" state="frozen"/>
      <selection pane="topRight" activeCell="F1" sqref="F1"/>
      <selection pane="bottomLeft" activeCell="A5" sqref="A5"/>
      <selection pane="bottomRight" activeCell="B6" sqref="B6:C15"/>
    </sheetView>
  </sheetViews>
  <sheetFormatPr defaultColWidth="6.85546875" defaultRowHeight="18"/>
  <cols>
    <col min="1" max="1" width="6.5703125" style="323" customWidth="1"/>
    <col min="2" max="2" width="13.85546875" style="323" bestFit="1" customWidth="1"/>
    <col min="3" max="3" width="35.42578125" style="323" customWidth="1"/>
    <col min="4" max="4" width="18.7109375" style="323" bestFit="1" customWidth="1"/>
    <col min="5" max="5" width="19" style="323" bestFit="1" customWidth="1"/>
    <col min="6" max="7" width="7.28515625" style="323" bestFit="1" customWidth="1"/>
    <col min="8" max="8" width="10.85546875" style="323" bestFit="1" customWidth="1"/>
    <col min="9" max="9" width="8.5703125" style="323" bestFit="1" customWidth="1"/>
    <col min="10" max="10" width="10.85546875" style="323" bestFit="1" customWidth="1"/>
    <col min="11" max="11" width="8.5703125" style="323" bestFit="1" customWidth="1"/>
    <col min="12" max="12" width="12.140625" style="323" bestFit="1" customWidth="1"/>
    <col min="13" max="13" width="8.5703125" style="323" bestFit="1" customWidth="1"/>
    <col min="14" max="14" width="12.140625" style="323" bestFit="1" customWidth="1"/>
    <col min="15" max="15" width="8.5703125" style="323" bestFit="1" customWidth="1"/>
    <col min="16" max="16" width="12.140625" style="323" bestFit="1" customWidth="1"/>
    <col min="17" max="17" width="8.5703125" style="323" bestFit="1" customWidth="1"/>
    <col min="18" max="18" width="14.42578125" style="323" bestFit="1" customWidth="1"/>
    <col min="19" max="19" width="8.5703125" style="323" bestFit="1" customWidth="1"/>
    <col min="20" max="20" width="10.85546875" style="323" bestFit="1" customWidth="1"/>
    <col min="21" max="21" width="8.5703125" style="323" bestFit="1" customWidth="1"/>
    <col min="22" max="22" width="12.140625" style="323" bestFit="1" customWidth="1"/>
    <col min="23" max="23" width="8.5703125" style="323" bestFit="1" customWidth="1"/>
    <col min="24" max="24" width="12.140625" style="323" bestFit="1" customWidth="1"/>
    <col min="25" max="25" width="8.5703125" style="323" bestFit="1" customWidth="1"/>
    <col min="26" max="26" width="12.140625" style="323" bestFit="1" customWidth="1"/>
    <col min="27" max="27" width="10.85546875" style="323" bestFit="1" customWidth="1"/>
    <col min="28" max="28" width="12.140625" style="323" bestFit="1" customWidth="1"/>
    <col min="29" max="29" width="10.85546875" style="323" bestFit="1" customWidth="1"/>
    <col min="30" max="30" width="14.42578125" style="323" bestFit="1" customWidth="1"/>
    <col min="31" max="35" width="10.85546875" style="323" bestFit="1" customWidth="1"/>
    <col min="36" max="36" width="12.140625" style="323" bestFit="1" customWidth="1"/>
    <col min="37" max="37" width="10.85546875" style="323" bestFit="1" customWidth="1"/>
    <col min="38" max="38" width="12.140625" style="323" bestFit="1" customWidth="1"/>
    <col min="39" max="39" width="10.85546875" style="323" bestFit="1" customWidth="1"/>
    <col min="40" max="40" width="12.140625" style="323" bestFit="1" customWidth="1"/>
    <col min="41" max="41" width="10.85546875" style="323" bestFit="1" customWidth="1"/>
    <col min="42" max="42" width="14.42578125" style="323" bestFit="1" customWidth="1"/>
    <col min="43" max="45" width="10.85546875" style="323" bestFit="1" customWidth="1"/>
    <col min="46" max="46" width="12.140625" style="323" bestFit="1" customWidth="1"/>
    <col min="47" max="47" width="10.85546875" style="323" bestFit="1" customWidth="1"/>
    <col min="48" max="48" width="12.140625" style="323" bestFit="1" customWidth="1"/>
    <col min="49" max="51" width="10.85546875" style="323" bestFit="1" customWidth="1"/>
    <col min="52" max="52" width="12.140625" style="323" bestFit="1" customWidth="1"/>
    <col min="53" max="53" width="10.85546875" style="323" bestFit="1" customWidth="1"/>
    <col min="54" max="54" width="14.42578125" style="323" bestFit="1" customWidth="1"/>
    <col min="55" max="55" width="10.85546875" style="323" bestFit="1" customWidth="1"/>
    <col min="56" max="56" width="12.140625" style="323" bestFit="1" customWidth="1"/>
    <col min="57" max="59" width="10.85546875" style="323" bestFit="1" customWidth="1"/>
    <col min="60" max="60" width="12.140625" style="323" bestFit="1" customWidth="1"/>
    <col min="61" max="61" width="10.85546875" style="323" bestFit="1" customWidth="1"/>
    <col min="62" max="62" width="12.140625" style="323" bestFit="1" customWidth="1"/>
    <col min="63" max="63" width="10.85546875" style="323" bestFit="1" customWidth="1"/>
    <col min="64" max="64" width="12.140625" style="323" bestFit="1" customWidth="1"/>
    <col min="65" max="65" width="10.85546875" style="323" bestFit="1" customWidth="1"/>
    <col min="66" max="66" width="14.42578125" style="323" bestFit="1" customWidth="1"/>
    <col min="67" max="233" width="6.85546875" style="323"/>
    <col min="234" max="234" width="6.85546875" style="323" customWidth="1"/>
    <col min="235" max="256" width="6.85546875" style="323"/>
    <col min="257" max="257" width="6.5703125" style="323" customWidth="1"/>
    <col min="258" max="258" width="13.85546875" style="323" bestFit="1" customWidth="1"/>
    <col min="259" max="259" width="35.42578125" style="323" customWidth="1"/>
    <col min="260" max="260" width="18.7109375" style="323" bestFit="1" customWidth="1"/>
    <col min="261" max="261" width="19" style="323" bestFit="1" customWidth="1"/>
    <col min="262" max="263" width="7.28515625" style="323" bestFit="1" customWidth="1"/>
    <col min="264" max="264" width="10.85546875" style="323" bestFit="1" customWidth="1"/>
    <col min="265" max="265" width="8.5703125" style="323" bestFit="1" customWidth="1"/>
    <col min="266" max="266" width="10.85546875" style="323" bestFit="1" customWidth="1"/>
    <col min="267" max="267" width="8.5703125" style="323" bestFit="1" customWidth="1"/>
    <col min="268" max="268" width="12.140625" style="323" bestFit="1" customWidth="1"/>
    <col min="269" max="269" width="8.5703125" style="323" bestFit="1" customWidth="1"/>
    <col min="270" max="270" width="12.140625" style="323" bestFit="1" customWidth="1"/>
    <col min="271" max="271" width="8.5703125" style="323" bestFit="1" customWidth="1"/>
    <col min="272" max="272" width="12.140625" style="323" bestFit="1" customWidth="1"/>
    <col min="273" max="273" width="8.5703125" style="323" bestFit="1" customWidth="1"/>
    <col min="274" max="274" width="14.42578125" style="323" bestFit="1" customWidth="1"/>
    <col min="275" max="275" width="8.5703125" style="323" bestFit="1" customWidth="1"/>
    <col min="276" max="276" width="10.85546875" style="323" bestFit="1" customWidth="1"/>
    <col min="277" max="277" width="8.5703125" style="323" bestFit="1" customWidth="1"/>
    <col min="278" max="278" width="12.140625" style="323" bestFit="1" customWidth="1"/>
    <col min="279" max="279" width="8.5703125" style="323" bestFit="1" customWidth="1"/>
    <col min="280" max="280" width="12.140625" style="323" bestFit="1" customWidth="1"/>
    <col min="281" max="281" width="8.5703125" style="323" bestFit="1" customWidth="1"/>
    <col min="282" max="282" width="12.140625" style="323" bestFit="1" customWidth="1"/>
    <col min="283" max="283" width="10.85546875" style="323" bestFit="1" customWidth="1"/>
    <col min="284" max="284" width="12.140625" style="323" bestFit="1" customWidth="1"/>
    <col min="285" max="285" width="10.85546875" style="323" bestFit="1" customWidth="1"/>
    <col min="286" max="286" width="14.42578125" style="323" bestFit="1" customWidth="1"/>
    <col min="287" max="291" width="10.85546875" style="323" bestFit="1" customWidth="1"/>
    <col min="292" max="292" width="12.140625" style="323" bestFit="1" customWidth="1"/>
    <col min="293" max="293" width="10.85546875" style="323" bestFit="1" customWidth="1"/>
    <col min="294" max="294" width="12.140625" style="323" bestFit="1" customWidth="1"/>
    <col min="295" max="295" width="10.85546875" style="323" bestFit="1" customWidth="1"/>
    <col min="296" max="296" width="12.140625" style="323" bestFit="1" customWidth="1"/>
    <col min="297" max="297" width="10.85546875" style="323" bestFit="1" customWidth="1"/>
    <col min="298" max="298" width="14.42578125" style="323" bestFit="1" customWidth="1"/>
    <col min="299" max="301" width="10.85546875" style="323" bestFit="1" customWidth="1"/>
    <col min="302" max="302" width="12.140625" style="323" bestFit="1" customWidth="1"/>
    <col min="303" max="303" width="10.85546875" style="323" bestFit="1" customWidth="1"/>
    <col min="304" max="304" width="12.140625" style="323" bestFit="1" customWidth="1"/>
    <col min="305" max="307" width="10.85546875" style="323" bestFit="1" customWidth="1"/>
    <col min="308" max="308" width="12.140625" style="323" bestFit="1" customWidth="1"/>
    <col min="309" max="309" width="10.85546875" style="323" bestFit="1" customWidth="1"/>
    <col min="310" max="310" width="14.42578125" style="323" bestFit="1" customWidth="1"/>
    <col min="311" max="311" width="10.85546875" style="323" bestFit="1" customWidth="1"/>
    <col min="312" max="312" width="12.140625" style="323" bestFit="1" customWidth="1"/>
    <col min="313" max="315" width="10.85546875" style="323" bestFit="1" customWidth="1"/>
    <col min="316" max="316" width="12.140625" style="323" bestFit="1" customWidth="1"/>
    <col min="317" max="317" width="10.85546875" style="323" bestFit="1" customWidth="1"/>
    <col min="318" max="318" width="12.140625" style="323" bestFit="1" customWidth="1"/>
    <col min="319" max="319" width="10.85546875" style="323" bestFit="1" customWidth="1"/>
    <col min="320" max="320" width="12.140625" style="323" bestFit="1" customWidth="1"/>
    <col min="321" max="321" width="10.85546875" style="323" bestFit="1" customWidth="1"/>
    <col min="322" max="322" width="14.42578125" style="323" bestFit="1" customWidth="1"/>
    <col min="323" max="489" width="6.85546875" style="323"/>
    <col min="490" max="490" width="6.85546875" style="323" customWidth="1"/>
    <col min="491" max="512" width="6.85546875" style="323"/>
    <col min="513" max="513" width="6.5703125" style="323" customWidth="1"/>
    <col min="514" max="514" width="13.85546875" style="323" bestFit="1" customWidth="1"/>
    <col min="515" max="515" width="35.42578125" style="323" customWidth="1"/>
    <col min="516" max="516" width="18.7109375" style="323" bestFit="1" customWidth="1"/>
    <col min="517" max="517" width="19" style="323" bestFit="1" customWidth="1"/>
    <col min="518" max="519" width="7.28515625" style="323" bestFit="1" customWidth="1"/>
    <col min="520" max="520" width="10.85546875" style="323" bestFit="1" customWidth="1"/>
    <col min="521" max="521" width="8.5703125" style="323" bestFit="1" customWidth="1"/>
    <col min="522" max="522" width="10.85546875" style="323" bestFit="1" customWidth="1"/>
    <col min="523" max="523" width="8.5703125" style="323" bestFit="1" customWidth="1"/>
    <col min="524" max="524" width="12.140625" style="323" bestFit="1" customWidth="1"/>
    <col min="525" max="525" width="8.5703125" style="323" bestFit="1" customWidth="1"/>
    <col min="526" max="526" width="12.140625" style="323" bestFit="1" customWidth="1"/>
    <col min="527" max="527" width="8.5703125" style="323" bestFit="1" customWidth="1"/>
    <col min="528" max="528" width="12.140625" style="323" bestFit="1" customWidth="1"/>
    <col min="529" max="529" width="8.5703125" style="323" bestFit="1" customWidth="1"/>
    <col min="530" max="530" width="14.42578125" style="323" bestFit="1" customWidth="1"/>
    <col min="531" max="531" width="8.5703125" style="323" bestFit="1" customWidth="1"/>
    <col min="532" max="532" width="10.85546875" style="323" bestFit="1" customWidth="1"/>
    <col min="533" max="533" width="8.5703125" style="323" bestFit="1" customWidth="1"/>
    <col min="534" max="534" width="12.140625" style="323" bestFit="1" customWidth="1"/>
    <col min="535" max="535" width="8.5703125" style="323" bestFit="1" customWidth="1"/>
    <col min="536" max="536" width="12.140625" style="323" bestFit="1" customWidth="1"/>
    <col min="537" max="537" width="8.5703125" style="323" bestFit="1" customWidth="1"/>
    <col min="538" max="538" width="12.140625" style="323" bestFit="1" customWidth="1"/>
    <col min="539" max="539" width="10.85546875" style="323" bestFit="1" customWidth="1"/>
    <col min="540" max="540" width="12.140625" style="323" bestFit="1" customWidth="1"/>
    <col min="541" max="541" width="10.85546875" style="323" bestFit="1" customWidth="1"/>
    <col min="542" max="542" width="14.42578125" style="323" bestFit="1" customWidth="1"/>
    <col min="543" max="547" width="10.85546875" style="323" bestFit="1" customWidth="1"/>
    <col min="548" max="548" width="12.140625" style="323" bestFit="1" customWidth="1"/>
    <col min="549" max="549" width="10.85546875" style="323" bestFit="1" customWidth="1"/>
    <col min="550" max="550" width="12.140625" style="323" bestFit="1" customWidth="1"/>
    <col min="551" max="551" width="10.85546875" style="323" bestFit="1" customWidth="1"/>
    <col min="552" max="552" width="12.140625" style="323" bestFit="1" customWidth="1"/>
    <col min="553" max="553" width="10.85546875" style="323" bestFit="1" customWidth="1"/>
    <col min="554" max="554" width="14.42578125" style="323" bestFit="1" customWidth="1"/>
    <col min="555" max="557" width="10.85546875" style="323" bestFit="1" customWidth="1"/>
    <col min="558" max="558" width="12.140625" style="323" bestFit="1" customWidth="1"/>
    <col min="559" max="559" width="10.85546875" style="323" bestFit="1" customWidth="1"/>
    <col min="560" max="560" width="12.140625" style="323" bestFit="1" customWidth="1"/>
    <col min="561" max="563" width="10.85546875" style="323" bestFit="1" customWidth="1"/>
    <col min="564" max="564" width="12.140625" style="323" bestFit="1" customWidth="1"/>
    <col min="565" max="565" width="10.85546875" style="323" bestFit="1" customWidth="1"/>
    <col min="566" max="566" width="14.42578125" style="323" bestFit="1" customWidth="1"/>
    <col min="567" max="567" width="10.85546875" style="323" bestFit="1" customWidth="1"/>
    <col min="568" max="568" width="12.140625" style="323" bestFit="1" customWidth="1"/>
    <col min="569" max="571" width="10.85546875" style="323" bestFit="1" customWidth="1"/>
    <col min="572" max="572" width="12.140625" style="323" bestFit="1" customWidth="1"/>
    <col min="573" max="573" width="10.85546875" style="323" bestFit="1" customWidth="1"/>
    <col min="574" max="574" width="12.140625" style="323" bestFit="1" customWidth="1"/>
    <col min="575" max="575" width="10.85546875" style="323" bestFit="1" customWidth="1"/>
    <col min="576" max="576" width="12.140625" style="323" bestFit="1" customWidth="1"/>
    <col min="577" max="577" width="10.85546875" style="323" bestFit="1" customWidth="1"/>
    <col min="578" max="578" width="14.42578125" style="323" bestFit="1" customWidth="1"/>
    <col min="579" max="745" width="6.85546875" style="323"/>
    <col min="746" max="746" width="6.85546875" style="323" customWidth="1"/>
    <col min="747" max="768" width="6.85546875" style="323"/>
    <col min="769" max="769" width="6.5703125" style="323" customWidth="1"/>
    <col min="770" max="770" width="13.85546875" style="323" bestFit="1" customWidth="1"/>
    <col min="771" max="771" width="35.42578125" style="323" customWidth="1"/>
    <col min="772" max="772" width="18.7109375" style="323" bestFit="1" customWidth="1"/>
    <col min="773" max="773" width="19" style="323" bestFit="1" customWidth="1"/>
    <col min="774" max="775" width="7.28515625" style="323" bestFit="1" customWidth="1"/>
    <col min="776" max="776" width="10.85546875" style="323" bestFit="1" customWidth="1"/>
    <col min="777" max="777" width="8.5703125" style="323" bestFit="1" customWidth="1"/>
    <col min="778" max="778" width="10.85546875" style="323" bestFit="1" customWidth="1"/>
    <col min="779" max="779" width="8.5703125" style="323" bestFit="1" customWidth="1"/>
    <col min="780" max="780" width="12.140625" style="323" bestFit="1" customWidth="1"/>
    <col min="781" max="781" width="8.5703125" style="323" bestFit="1" customWidth="1"/>
    <col min="782" max="782" width="12.140625" style="323" bestFit="1" customWidth="1"/>
    <col min="783" max="783" width="8.5703125" style="323" bestFit="1" customWidth="1"/>
    <col min="784" max="784" width="12.140625" style="323" bestFit="1" customWidth="1"/>
    <col min="785" max="785" width="8.5703125" style="323" bestFit="1" customWidth="1"/>
    <col min="786" max="786" width="14.42578125" style="323" bestFit="1" customWidth="1"/>
    <col min="787" max="787" width="8.5703125" style="323" bestFit="1" customWidth="1"/>
    <col min="788" max="788" width="10.85546875" style="323" bestFit="1" customWidth="1"/>
    <col min="789" max="789" width="8.5703125" style="323" bestFit="1" customWidth="1"/>
    <col min="790" max="790" width="12.140625" style="323" bestFit="1" customWidth="1"/>
    <col min="791" max="791" width="8.5703125" style="323" bestFit="1" customWidth="1"/>
    <col min="792" max="792" width="12.140625" style="323" bestFit="1" customWidth="1"/>
    <col min="793" max="793" width="8.5703125" style="323" bestFit="1" customWidth="1"/>
    <col min="794" max="794" width="12.140625" style="323" bestFit="1" customWidth="1"/>
    <col min="795" max="795" width="10.85546875" style="323" bestFit="1" customWidth="1"/>
    <col min="796" max="796" width="12.140625" style="323" bestFit="1" customWidth="1"/>
    <col min="797" max="797" width="10.85546875" style="323" bestFit="1" customWidth="1"/>
    <col min="798" max="798" width="14.42578125" style="323" bestFit="1" customWidth="1"/>
    <col min="799" max="803" width="10.85546875" style="323" bestFit="1" customWidth="1"/>
    <col min="804" max="804" width="12.140625" style="323" bestFit="1" customWidth="1"/>
    <col min="805" max="805" width="10.85546875" style="323" bestFit="1" customWidth="1"/>
    <col min="806" max="806" width="12.140625" style="323" bestFit="1" customWidth="1"/>
    <col min="807" max="807" width="10.85546875" style="323" bestFit="1" customWidth="1"/>
    <col min="808" max="808" width="12.140625" style="323" bestFit="1" customWidth="1"/>
    <col min="809" max="809" width="10.85546875" style="323" bestFit="1" customWidth="1"/>
    <col min="810" max="810" width="14.42578125" style="323" bestFit="1" customWidth="1"/>
    <col min="811" max="813" width="10.85546875" style="323" bestFit="1" customWidth="1"/>
    <col min="814" max="814" width="12.140625" style="323" bestFit="1" customWidth="1"/>
    <col min="815" max="815" width="10.85546875" style="323" bestFit="1" customWidth="1"/>
    <col min="816" max="816" width="12.140625" style="323" bestFit="1" customWidth="1"/>
    <col min="817" max="819" width="10.85546875" style="323" bestFit="1" customWidth="1"/>
    <col min="820" max="820" width="12.140625" style="323" bestFit="1" customWidth="1"/>
    <col min="821" max="821" width="10.85546875" style="323" bestFit="1" customWidth="1"/>
    <col min="822" max="822" width="14.42578125" style="323" bestFit="1" customWidth="1"/>
    <col min="823" max="823" width="10.85546875" style="323" bestFit="1" customWidth="1"/>
    <col min="824" max="824" width="12.140625" style="323" bestFit="1" customWidth="1"/>
    <col min="825" max="827" width="10.85546875" style="323" bestFit="1" customWidth="1"/>
    <col min="828" max="828" width="12.140625" style="323" bestFit="1" customWidth="1"/>
    <col min="829" max="829" width="10.85546875" style="323" bestFit="1" customWidth="1"/>
    <col min="830" max="830" width="12.140625" style="323" bestFit="1" customWidth="1"/>
    <col min="831" max="831" width="10.85546875" style="323" bestFit="1" customWidth="1"/>
    <col min="832" max="832" width="12.140625" style="323" bestFit="1" customWidth="1"/>
    <col min="833" max="833" width="10.85546875" style="323" bestFit="1" customWidth="1"/>
    <col min="834" max="834" width="14.42578125" style="323" bestFit="1" customWidth="1"/>
    <col min="835" max="1001" width="6.85546875" style="323"/>
    <col min="1002" max="1002" width="6.85546875" style="323" customWidth="1"/>
    <col min="1003" max="1024" width="6.85546875" style="323"/>
    <col min="1025" max="1025" width="6.5703125" style="323" customWidth="1"/>
    <col min="1026" max="1026" width="13.85546875" style="323" bestFit="1" customWidth="1"/>
    <col min="1027" max="1027" width="35.42578125" style="323" customWidth="1"/>
    <col min="1028" max="1028" width="18.7109375" style="323" bestFit="1" customWidth="1"/>
    <col min="1029" max="1029" width="19" style="323" bestFit="1" customWidth="1"/>
    <col min="1030" max="1031" width="7.28515625" style="323" bestFit="1" customWidth="1"/>
    <col min="1032" max="1032" width="10.85546875" style="323" bestFit="1" customWidth="1"/>
    <col min="1033" max="1033" width="8.5703125" style="323" bestFit="1" customWidth="1"/>
    <col min="1034" max="1034" width="10.85546875" style="323" bestFit="1" customWidth="1"/>
    <col min="1035" max="1035" width="8.5703125" style="323" bestFit="1" customWidth="1"/>
    <col min="1036" max="1036" width="12.140625" style="323" bestFit="1" customWidth="1"/>
    <col min="1037" max="1037" width="8.5703125" style="323" bestFit="1" customWidth="1"/>
    <col min="1038" max="1038" width="12.140625" style="323" bestFit="1" customWidth="1"/>
    <col min="1039" max="1039" width="8.5703125" style="323" bestFit="1" customWidth="1"/>
    <col min="1040" max="1040" width="12.140625" style="323" bestFit="1" customWidth="1"/>
    <col min="1041" max="1041" width="8.5703125" style="323" bestFit="1" customWidth="1"/>
    <col min="1042" max="1042" width="14.42578125" style="323" bestFit="1" customWidth="1"/>
    <col min="1043" max="1043" width="8.5703125" style="323" bestFit="1" customWidth="1"/>
    <col min="1044" max="1044" width="10.85546875" style="323" bestFit="1" customWidth="1"/>
    <col min="1045" max="1045" width="8.5703125" style="323" bestFit="1" customWidth="1"/>
    <col min="1046" max="1046" width="12.140625" style="323" bestFit="1" customWidth="1"/>
    <col min="1047" max="1047" width="8.5703125" style="323" bestFit="1" customWidth="1"/>
    <col min="1048" max="1048" width="12.140625" style="323" bestFit="1" customWidth="1"/>
    <col min="1049" max="1049" width="8.5703125" style="323" bestFit="1" customWidth="1"/>
    <col min="1050" max="1050" width="12.140625" style="323" bestFit="1" customWidth="1"/>
    <col min="1051" max="1051" width="10.85546875" style="323" bestFit="1" customWidth="1"/>
    <col min="1052" max="1052" width="12.140625" style="323" bestFit="1" customWidth="1"/>
    <col min="1053" max="1053" width="10.85546875" style="323" bestFit="1" customWidth="1"/>
    <col min="1054" max="1054" width="14.42578125" style="323" bestFit="1" customWidth="1"/>
    <col min="1055" max="1059" width="10.85546875" style="323" bestFit="1" customWidth="1"/>
    <col min="1060" max="1060" width="12.140625" style="323" bestFit="1" customWidth="1"/>
    <col min="1061" max="1061" width="10.85546875" style="323" bestFit="1" customWidth="1"/>
    <col min="1062" max="1062" width="12.140625" style="323" bestFit="1" customWidth="1"/>
    <col min="1063" max="1063" width="10.85546875" style="323" bestFit="1" customWidth="1"/>
    <col min="1064" max="1064" width="12.140625" style="323" bestFit="1" customWidth="1"/>
    <col min="1065" max="1065" width="10.85546875" style="323" bestFit="1" customWidth="1"/>
    <col min="1066" max="1066" width="14.42578125" style="323" bestFit="1" customWidth="1"/>
    <col min="1067" max="1069" width="10.85546875" style="323" bestFit="1" customWidth="1"/>
    <col min="1070" max="1070" width="12.140625" style="323" bestFit="1" customWidth="1"/>
    <col min="1071" max="1071" width="10.85546875" style="323" bestFit="1" customWidth="1"/>
    <col min="1072" max="1072" width="12.140625" style="323" bestFit="1" customWidth="1"/>
    <col min="1073" max="1075" width="10.85546875" style="323" bestFit="1" customWidth="1"/>
    <col min="1076" max="1076" width="12.140625" style="323" bestFit="1" customWidth="1"/>
    <col min="1077" max="1077" width="10.85546875" style="323" bestFit="1" customWidth="1"/>
    <col min="1078" max="1078" width="14.42578125" style="323" bestFit="1" customWidth="1"/>
    <col min="1079" max="1079" width="10.85546875" style="323" bestFit="1" customWidth="1"/>
    <col min="1080" max="1080" width="12.140625" style="323" bestFit="1" customWidth="1"/>
    <col min="1081" max="1083" width="10.85546875" style="323" bestFit="1" customWidth="1"/>
    <col min="1084" max="1084" width="12.140625" style="323" bestFit="1" customWidth="1"/>
    <col min="1085" max="1085" width="10.85546875" style="323" bestFit="1" customWidth="1"/>
    <col min="1086" max="1086" width="12.140625" style="323" bestFit="1" customWidth="1"/>
    <col min="1087" max="1087" width="10.85546875" style="323" bestFit="1" customWidth="1"/>
    <col min="1088" max="1088" width="12.140625" style="323" bestFit="1" customWidth="1"/>
    <col min="1089" max="1089" width="10.85546875" style="323" bestFit="1" customWidth="1"/>
    <col min="1090" max="1090" width="14.42578125" style="323" bestFit="1" customWidth="1"/>
    <col min="1091" max="1257" width="6.85546875" style="323"/>
    <col min="1258" max="1258" width="6.85546875" style="323" customWidth="1"/>
    <col min="1259" max="1280" width="6.85546875" style="323"/>
    <col min="1281" max="1281" width="6.5703125" style="323" customWidth="1"/>
    <col min="1282" max="1282" width="13.85546875" style="323" bestFit="1" customWidth="1"/>
    <col min="1283" max="1283" width="35.42578125" style="323" customWidth="1"/>
    <col min="1284" max="1284" width="18.7109375" style="323" bestFit="1" customWidth="1"/>
    <col min="1285" max="1285" width="19" style="323" bestFit="1" customWidth="1"/>
    <col min="1286" max="1287" width="7.28515625" style="323" bestFit="1" customWidth="1"/>
    <col min="1288" max="1288" width="10.85546875" style="323" bestFit="1" customWidth="1"/>
    <col min="1289" max="1289" width="8.5703125" style="323" bestFit="1" customWidth="1"/>
    <col min="1290" max="1290" width="10.85546875" style="323" bestFit="1" customWidth="1"/>
    <col min="1291" max="1291" width="8.5703125" style="323" bestFit="1" customWidth="1"/>
    <col min="1292" max="1292" width="12.140625" style="323" bestFit="1" customWidth="1"/>
    <col min="1293" max="1293" width="8.5703125" style="323" bestFit="1" customWidth="1"/>
    <col min="1294" max="1294" width="12.140625" style="323" bestFit="1" customWidth="1"/>
    <col min="1295" max="1295" width="8.5703125" style="323" bestFit="1" customWidth="1"/>
    <col min="1296" max="1296" width="12.140625" style="323" bestFit="1" customWidth="1"/>
    <col min="1297" max="1297" width="8.5703125" style="323" bestFit="1" customWidth="1"/>
    <col min="1298" max="1298" width="14.42578125" style="323" bestFit="1" customWidth="1"/>
    <col min="1299" max="1299" width="8.5703125" style="323" bestFit="1" customWidth="1"/>
    <col min="1300" max="1300" width="10.85546875" style="323" bestFit="1" customWidth="1"/>
    <col min="1301" max="1301" width="8.5703125" style="323" bestFit="1" customWidth="1"/>
    <col min="1302" max="1302" width="12.140625" style="323" bestFit="1" customWidth="1"/>
    <col min="1303" max="1303" width="8.5703125" style="323" bestFit="1" customWidth="1"/>
    <col min="1304" max="1304" width="12.140625" style="323" bestFit="1" customWidth="1"/>
    <col min="1305" max="1305" width="8.5703125" style="323" bestFit="1" customWidth="1"/>
    <col min="1306" max="1306" width="12.140625" style="323" bestFit="1" customWidth="1"/>
    <col min="1307" max="1307" width="10.85546875" style="323" bestFit="1" customWidth="1"/>
    <col min="1308" max="1308" width="12.140625" style="323" bestFit="1" customWidth="1"/>
    <col min="1309" max="1309" width="10.85546875" style="323" bestFit="1" customWidth="1"/>
    <col min="1310" max="1310" width="14.42578125" style="323" bestFit="1" customWidth="1"/>
    <col min="1311" max="1315" width="10.85546875" style="323" bestFit="1" customWidth="1"/>
    <col min="1316" max="1316" width="12.140625" style="323" bestFit="1" customWidth="1"/>
    <col min="1317" max="1317" width="10.85546875" style="323" bestFit="1" customWidth="1"/>
    <col min="1318" max="1318" width="12.140625" style="323" bestFit="1" customWidth="1"/>
    <col min="1319" max="1319" width="10.85546875" style="323" bestFit="1" customWidth="1"/>
    <col min="1320" max="1320" width="12.140625" style="323" bestFit="1" customWidth="1"/>
    <col min="1321" max="1321" width="10.85546875" style="323" bestFit="1" customWidth="1"/>
    <col min="1322" max="1322" width="14.42578125" style="323" bestFit="1" customWidth="1"/>
    <col min="1323" max="1325" width="10.85546875" style="323" bestFit="1" customWidth="1"/>
    <col min="1326" max="1326" width="12.140625" style="323" bestFit="1" customWidth="1"/>
    <col min="1327" max="1327" width="10.85546875" style="323" bestFit="1" customWidth="1"/>
    <col min="1328" max="1328" width="12.140625" style="323" bestFit="1" customWidth="1"/>
    <col min="1329" max="1331" width="10.85546875" style="323" bestFit="1" customWidth="1"/>
    <col min="1332" max="1332" width="12.140625" style="323" bestFit="1" customWidth="1"/>
    <col min="1333" max="1333" width="10.85546875" style="323" bestFit="1" customWidth="1"/>
    <col min="1334" max="1334" width="14.42578125" style="323" bestFit="1" customWidth="1"/>
    <col min="1335" max="1335" width="10.85546875" style="323" bestFit="1" customWidth="1"/>
    <col min="1336" max="1336" width="12.140625" style="323" bestFit="1" customWidth="1"/>
    <col min="1337" max="1339" width="10.85546875" style="323" bestFit="1" customWidth="1"/>
    <col min="1340" max="1340" width="12.140625" style="323" bestFit="1" customWidth="1"/>
    <col min="1341" max="1341" width="10.85546875" style="323" bestFit="1" customWidth="1"/>
    <col min="1342" max="1342" width="12.140625" style="323" bestFit="1" customWidth="1"/>
    <col min="1343" max="1343" width="10.85546875" style="323" bestFit="1" customWidth="1"/>
    <col min="1344" max="1344" width="12.140625" style="323" bestFit="1" customWidth="1"/>
    <col min="1345" max="1345" width="10.85546875" style="323" bestFit="1" customWidth="1"/>
    <col min="1346" max="1346" width="14.42578125" style="323" bestFit="1" customWidth="1"/>
    <col min="1347" max="1513" width="6.85546875" style="323"/>
    <col min="1514" max="1514" width="6.85546875" style="323" customWidth="1"/>
    <col min="1515" max="1536" width="6.85546875" style="323"/>
    <col min="1537" max="1537" width="6.5703125" style="323" customWidth="1"/>
    <col min="1538" max="1538" width="13.85546875" style="323" bestFit="1" customWidth="1"/>
    <col min="1539" max="1539" width="35.42578125" style="323" customWidth="1"/>
    <col min="1540" max="1540" width="18.7109375" style="323" bestFit="1" customWidth="1"/>
    <col min="1541" max="1541" width="19" style="323" bestFit="1" customWidth="1"/>
    <col min="1542" max="1543" width="7.28515625" style="323" bestFit="1" customWidth="1"/>
    <col min="1544" max="1544" width="10.85546875" style="323" bestFit="1" customWidth="1"/>
    <col min="1545" max="1545" width="8.5703125" style="323" bestFit="1" customWidth="1"/>
    <col min="1546" max="1546" width="10.85546875" style="323" bestFit="1" customWidth="1"/>
    <col min="1547" max="1547" width="8.5703125" style="323" bestFit="1" customWidth="1"/>
    <col min="1548" max="1548" width="12.140625" style="323" bestFit="1" customWidth="1"/>
    <col min="1549" max="1549" width="8.5703125" style="323" bestFit="1" customWidth="1"/>
    <col min="1550" max="1550" width="12.140625" style="323" bestFit="1" customWidth="1"/>
    <col min="1551" max="1551" width="8.5703125" style="323" bestFit="1" customWidth="1"/>
    <col min="1552" max="1552" width="12.140625" style="323" bestFit="1" customWidth="1"/>
    <col min="1553" max="1553" width="8.5703125" style="323" bestFit="1" customWidth="1"/>
    <col min="1554" max="1554" width="14.42578125" style="323" bestFit="1" customWidth="1"/>
    <col min="1555" max="1555" width="8.5703125" style="323" bestFit="1" customWidth="1"/>
    <col min="1556" max="1556" width="10.85546875" style="323" bestFit="1" customWidth="1"/>
    <col min="1557" max="1557" width="8.5703125" style="323" bestFit="1" customWidth="1"/>
    <col min="1558" max="1558" width="12.140625" style="323" bestFit="1" customWidth="1"/>
    <col min="1559" max="1559" width="8.5703125" style="323" bestFit="1" customWidth="1"/>
    <col min="1560" max="1560" width="12.140625" style="323" bestFit="1" customWidth="1"/>
    <col min="1561" max="1561" width="8.5703125" style="323" bestFit="1" customWidth="1"/>
    <col min="1562" max="1562" width="12.140625" style="323" bestFit="1" customWidth="1"/>
    <col min="1563" max="1563" width="10.85546875" style="323" bestFit="1" customWidth="1"/>
    <col min="1564" max="1564" width="12.140625" style="323" bestFit="1" customWidth="1"/>
    <col min="1565" max="1565" width="10.85546875" style="323" bestFit="1" customWidth="1"/>
    <col min="1566" max="1566" width="14.42578125" style="323" bestFit="1" customWidth="1"/>
    <col min="1567" max="1571" width="10.85546875" style="323" bestFit="1" customWidth="1"/>
    <col min="1572" max="1572" width="12.140625" style="323" bestFit="1" customWidth="1"/>
    <col min="1573" max="1573" width="10.85546875" style="323" bestFit="1" customWidth="1"/>
    <col min="1574" max="1574" width="12.140625" style="323" bestFit="1" customWidth="1"/>
    <col min="1575" max="1575" width="10.85546875" style="323" bestFit="1" customWidth="1"/>
    <col min="1576" max="1576" width="12.140625" style="323" bestFit="1" customWidth="1"/>
    <col min="1577" max="1577" width="10.85546875" style="323" bestFit="1" customWidth="1"/>
    <col min="1578" max="1578" width="14.42578125" style="323" bestFit="1" customWidth="1"/>
    <col min="1579" max="1581" width="10.85546875" style="323" bestFit="1" customWidth="1"/>
    <col min="1582" max="1582" width="12.140625" style="323" bestFit="1" customWidth="1"/>
    <col min="1583" max="1583" width="10.85546875" style="323" bestFit="1" customWidth="1"/>
    <col min="1584" max="1584" width="12.140625" style="323" bestFit="1" customWidth="1"/>
    <col min="1585" max="1587" width="10.85546875" style="323" bestFit="1" customWidth="1"/>
    <col min="1588" max="1588" width="12.140625" style="323" bestFit="1" customWidth="1"/>
    <col min="1589" max="1589" width="10.85546875" style="323" bestFit="1" customWidth="1"/>
    <col min="1590" max="1590" width="14.42578125" style="323" bestFit="1" customWidth="1"/>
    <col min="1591" max="1591" width="10.85546875" style="323" bestFit="1" customWidth="1"/>
    <col min="1592" max="1592" width="12.140625" style="323" bestFit="1" customWidth="1"/>
    <col min="1593" max="1595" width="10.85546875" style="323" bestFit="1" customWidth="1"/>
    <col min="1596" max="1596" width="12.140625" style="323" bestFit="1" customWidth="1"/>
    <col min="1597" max="1597" width="10.85546875" style="323" bestFit="1" customWidth="1"/>
    <col min="1598" max="1598" width="12.140625" style="323" bestFit="1" customWidth="1"/>
    <col min="1599" max="1599" width="10.85546875" style="323" bestFit="1" customWidth="1"/>
    <col min="1600" max="1600" width="12.140625" style="323" bestFit="1" customWidth="1"/>
    <col min="1601" max="1601" width="10.85546875" style="323" bestFit="1" customWidth="1"/>
    <col min="1602" max="1602" width="14.42578125" style="323" bestFit="1" customWidth="1"/>
    <col min="1603" max="1769" width="6.85546875" style="323"/>
    <col min="1770" max="1770" width="6.85546875" style="323" customWidth="1"/>
    <col min="1771" max="1792" width="6.85546875" style="323"/>
    <col min="1793" max="1793" width="6.5703125" style="323" customWidth="1"/>
    <col min="1794" max="1794" width="13.85546875" style="323" bestFit="1" customWidth="1"/>
    <col min="1795" max="1795" width="35.42578125" style="323" customWidth="1"/>
    <col min="1796" max="1796" width="18.7109375" style="323" bestFit="1" customWidth="1"/>
    <col min="1797" max="1797" width="19" style="323" bestFit="1" customWidth="1"/>
    <col min="1798" max="1799" width="7.28515625" style="323" bestFit="1" customWidth="1"/>
    <col min="1800" max="1800" width="10.85546875" style="323" bestFit="1" customWidth="1"/>
    <col min="1801" max="1801" width="8.5703125" style="323" bestFit="1" customWidth="1"/>
    <col min="1802" max="1802" width="10.85546875" style="323" bestFit="1" customWidth="1"/>
    <col min="1803" max="1803" width="8.5703125" style="323" bestFit="1" customWidth="1"/>
    <col min="1804" max="1804" width="12.140625" style="323" bestFit="1" customWidth="1"/>
    <col min="1805" max="1805" width="8.5703125" style="323" bestFit="1" customWidth="1"/>
    <col min="1806" max="1806" width="12.140625" style="323" bestFit="1" customWidth="1"/>
    <col min="1807" max="1807" width="8.5703125" style="323" bestFit="1" customWidth="1"/>
    <col min="1808" max="1808" width="12.140625" style="323" bestFit="1" customWidth="1"/>
    <col min="1809" max="1809" width="8.5703125" style="323" bestFit="1" customWidth="1"/>
    <col min="1810" max="1810" width="14.42578125" style="323" bestFit="1" customWidth="1"/>
    <col min="1811" max="1811" width="8.5703125" style="323" bestFit="1" customWidth="1"/>
    <col min="1812" max="1812" width="10.85546875" style="323" bestFit="1" customWidth="1"/>
    <col min="1813" max="1813" width="8.5703125" style="323" bestFit="1" customWidth="1"/>
    <col min="1814" max="1814" width="12.140625" style="323" bestFit="1" customWidth="1"/>
    <col min="1815" max="1815" width="8.5703125" style="323" bestFit="1" customWidth="1"/>
    <col min="1816" max="1816" width="12.140625" style="323" bestFit="1" customWidth="1"/>
    <col min="1817" max="1817" width="8.5703125" style="323" bestFit="1" customWidth="1"/>
    <col min="1818" max="1818" width="12.140625" style="323" bestFit="1" customWidth="1"/>
    <col min="1819" max="1819" width="10.85546875" style="323" bestFit="1" customWidth="1"/>
    <col min="1820" max="1820" width="12.140625" style="323" bestFit="1" customWidth="1"/>
    <col min="1821" max="1821" width="10.85546875" style="323" bestFit="1" customWidth="1"/>
    <col min="1822" max="1822" width="14.42578125" style="323" bestFit="1" customWidth="1"/>
    <col min="1823" max="1827" width="10.85546875" style="323" bestFit="1" customWidth="1"/>
    <col min="1828" max="1828" width="12.140625" style="323" bestFit="1" customWidth="1"/>
    <col min="1829" max="1829" width="10.85546875" style="323" bestFit="1" customWidth="1"/>
    <col min="1830" max="1830" width="12.140625" style="323" bestFit="1" customWidth="1"/>
    <col min="1831" max="1831" width="10.85546875" style="323" bestFit="1" customWidth="1"/>
    <col min="1832" max="1832" width="12.140625" style="323" bestFit="1" customWidth="1"/>
    <col min="1833" max="1833" width="10.85546875" style="323" bestFit="1" customWidth="1"/>
    <col min="1834" max="1834" width="14.42578125" style="323" bestFit="1" customWidth="1"/>
    <col min="1835" max="1837" width="10.85546875" style="323" bestFit="1" customWidth="1"/>
    <col min="1838" max="1838" width="12.140625" style="323" bestFit="1" customWidth="1"/>
    <col min="1839" max="1839" width="10.85546875" style="323" bestFit="1" customWidth="1"/>
    <col min="1840" max="1840" width="12.140625" style="323" bestFit="1" customWidth="1"/>
    <col min="1841" max="1843" width="10.85546875" style="323" bestFit="1" customWidth="1"/>
    <col min="1844" max="1844" width="12.140625" style="323" bestFit="1" customWidth="1"/>
    <col min="1845" max="1845" width="10.85546875" style="323" bestFit="1" customWidth="1"/>
    <col min="1846" max="1846" width="14.42578125" style="323" bestFit="1" customWidth="1"/>
    <col min="1847" max="1847" width="10.85546875" style="323" bestFit="1" customWidth="1"/>
    <col min="1848" max="1848" width="12.140625" style="323" bestFit="1" customWidth="1"/>
    <col min="1849" max="1851" width="10.85546875" style="323" bestFit="1" customWidth="1"/>
    <col min="1852" max="1852" width="12.140625" style="323" bestFit="1" customWidth="1"/>
    <col min="1853" max="1853" width="10.85546875" style="323" bestFit="1" customWidth="1"/>
    <col min="1854" max="1854" width="12.140625" style="323" bestFit="1" customWidth="1"/>
    <col min="1855" max="1855" width="10.85546875" style="323" bestFit="1" customWidth="1"/>
    <col min="1856" max="1856" width="12.140625" style="323" bestFit="1" customWidth="1"/>
    <col min="1857" max="1857" width="10.85546875" style="323" bestFit="1" customWidth="1"/>
    <col min="1858" max="1858" width="14.42578125" style="323" bestFit="1" customWidth="1"/>
    <col min="1859" max="2025" width="6.85546875" style="323"/>
    <col min="2026" max="2026" width="6.85546875" style="323" customWidth="1"/>
    <col min="2027" max="2048" width="6.85546875" style="323"/>
    <col min="2049" max="2049" width="6.5703125" style="323" customWidth="1"/>
    <col min="2050" max="2050" width="13.85546875" style="323" bestFit="1" customWidth="1"/>
    <col min="2051" max="2051" width="35.42578125" style="323" customWidth="1"/>
    <col min="2052" max="2052" width="18.7109375" style="323" bestFit="1" customWidth="1"/>
    <col min="2053" max="2053" width="19" style="323" bestFit="1" customWidth="1"/>
    <col min="2054" max="2055" width="7.28515625" style="323" bestFit="1" customWidth="1"/>
    <col min="2056" max="2056" width="10.85546875" style="323" bestFit="1" customWidth="1"/>
    <col min="2057" max="2057" width="8.5703125" style="323" bestFit="1" customWidth="1"/>
    <col min="2058" max="2058" width="10.85546875" style="323" bestFit="1" customWidth="1"/>
    <col min="2059" max="2059" width="8.5703125" style="323" bestFit="1" customWidth="1"/>
    <col min="2060" max="2060" width="12.140625" style="323" bestFit="1" customWidth="1"/>
    <col min="2061" max="2061" width="8.5703125" style="323" bestFit="1" customWidth="1"/>
    <col min="2062" max="2062" width="12.140625" style="323" bestFit="1" customWidth="1"/>
    <col min="2063" max="2063" width="8.5703125" style="323" bestFit="1" customWidth="1"/>
    <col min="2064" max="2064" width="12.140625" style="323" bestFit="1" customWidth="1"/>
    <col min="2065" max="2065" width="8.5703125" style="323" bestFit="1" customWidth="1"/>
    <col min="2066" max="2066" width="14.42578125" style="323" bestFit="1" customWidth="1"/>
    <col min="2067" max="2067" width="8.5703125" style="323" bestFit="1" customWidth="1"/>
    <col min="2068" max="2068" width="10.85546875" style="323" bestFit="1" customWidth="1"/>
    <col min="2069" max="2069" width="8.5703125" style="323" bestFit="1" customWidth="1"/>
    <col min="2070" max="2070" width="12.140625" style="323" bestFit="1" customWidth="1"/>
    <col min="2071" max="2071" width="8.5703125" style="323" bestFit="1" customWidth="1"/>
    <col min="2072" max="2072" width="12.140625" style="323" bestFit="1" customWidth="1"/>
    <col min="2073" max="2073" width="8.5703125" style="323" bestFit="1" customWidth="1"/>
    <col min="2074" max="2074" width="12.140625" style="323" bestFit="1" customWidth="1"/>
    <col min="2075" max="2075" width="10.85546875" style="323" bestFit="1" customWidth="1"/>
    <col min="2076" max="2076" width="12.140625" style="323" bestFit="1" customWidth="1"/>
    <col min="2077" max="2077" width="10.85546875" style="323" bestFit="1" customWidth="1"/>
    <col min="2078" max="2078" width="14.42578125" style="323" bestFit="1" customWidth="1"/>
    <col min="2079" max="2083" width="10.85546875" style="323" bestFit="1" customWidth="1"/>
    <col min="2084" max="2084" width="12.140625" style="323" bestFit="1" customWidth="1"/>
    <col min="2085" max="2085" width="10.85546875" style="323" bestFit="1" customWidth="1"/>
    <col min="2086" max="2086" width="12.140625" style="323" bestFit="1" customWidth="1"/>
    <col min="2087" max="2087" width="10.85546875" style="323" bestFit="1" customWidth="1"/>
    <col min="2088" max="2088" width="12.140625" style="323" bestFit="1" customWidth="1"/>
    <col min="2089" max="2089" width="10.85546875" style="323" bestFit="1" customWidth="1"/>
    <col min="2090" max="2090" width="14.42578125" style="323" bestFit="1" customWidth="1"/>
    <col min="2091" max="2093" width="10.85546875" style="323" bestFit="1" customWidth="1"/>
    <col min="2094" max="2094" width="12.140625" style="323" bestFit="1" customWidth="1"/>
    <col min="2095" max="2095" width="10.85546875" style="323" bestFit="1" customWidth="1"/>
    <col min="2096" max="2096" width="12.140625" style="323" bestFit="1" customWidth="1"/>
    <col min="2097" max="2099" width="10.85546875" style="323" bestFit="1" customWidth="1"/>
    <col min="2100" max="2100" width="12.140625" style="323" bestFit="1" customWidth="1"/>
    <col min="2101" max="2101" width="10.85546875" style="323" bestFit="1" customWidth="1"/>
    <col min="2102" max="2102" width="14.42578125" style="323" bestFit="1" customWidth="1"/>
    <col min="2103" max="2103" width="10.85546875" style="323" bestFit="1" customWidth="1"/>
    <col min="2104" max="2104" width="12.140625" style="323" bestFit="1" customWidth="1"/>
    <col min="2105" max="2107" width="10.85546875" style="323" bestFit="1" customWidth="1"/>
    <col min="2108" max="2108" width="12.140625" style="323" bestFit="1" customWidth="1"/>
    <col min="2109" max="2109" width="10.85546875" style="323" bestFit="1" customWidth="1"/>
    <col min="2110" max="2110" width="12.140625" style="323" bestFit="1" customWidth="1"/>
    <col min="2111" max="2111" width="10.85546875" style="323" bestFit="1" customWidth="1"/>
    <col min="2112" max="2112" width="12.140625" style="323" bestFit="1" customWidth="1"/>
    <col min="2113" max="2113" width="10.85546875" style="323" bestFit="1" customWidth="1"/>
    <col min="2114" max="2114" width="14.42578125" style="323" bestFit="1" customWidth="1"/>
    <col min="2115" max="2281" width="6.85546875" style="323"/>
    <col min="2282" max="2282" width="6.85546875" style="323" customWidth="1"/>
    <col min="2283" max="2304" width="6.85546875" style="323"/>
    <col min="2305" max="2305" width="6.5703125" style="323" customWidth="1"/>
    <col min="2306" max="2306" width="13.85546875" style="323" bestFit="1" customWidth="1"/>
    <col min="2307" max="2307" width="35.42578125" style="323" customWidth="1"/>
    <col min="2308" max="2308" width="18.7109375" style="323" bestFit="1" customWidth="1"/>
    <col min="2309" max="2309" width="19" style="323" bestFit="1" customWidth="1"/>
    <col min="2310" max="2311" width="7.28515625" style="323" bestFit="1" customWidth="1"/>
    <col min="2312" max="2312" width="10.85546875" style="323" bestFit="1" customWidth="1"/>
    <col min="2313" max="2313" width="8.5703125" style="323" bestFit="1" customWidth="1"/>
    <col min="2314" max="2314" width="10.85546875" style="323" bestFit="1" customWidth="1"/>
    <col min="2315" max="2315" width="8.5703125" style="323" bestFit="1" customWidth="1"/>
    <col min="2316" max="2316" width="12.140625" style="323" bestFit="1" customWidth="1"/>
    <col min="2317" max="2317" width="8.5703125" style="323" bestFit="1" customWidth="1"/>
    <col min="2318" max="2318" width="12.140625" style="323" bestFit="1" customWidth="1"/>
    <col min="2319" max="2319" width="8.5703125" style="323" bestFit="1" customWidth="1"/>
    <col min="2320" max="2320" width="12.140625" style="323" bestFit="1" customWidth="1"/>
    <col min="2321" max="2321" width="8.5703125" style="323" bestFit="1" customWidth="1"/>
    <col min="2322" max="2322" width="14.42578125" style="323" bestFit="1" customWidth="1"/>
    <col min="2323" max="2323" width="8.5703125" style="323" bestFit="1" customWidth="1"/>
    <col min="2324" max="2324" width="10.85546875" style="323" bestFit="1" customWidth="1"/>
    <col min="2325" max="2325" width="8.5703125" style="323" bestFit="1" customWidth="1"/>
    <col min="2326" max="2326" width="12.140625" style="323" bestFit="1" customWidth="1"/>
    <col min="2327" max="2327" width="8.5703125" style="323" bestFit="1" customWidth="1"/>
    <col min="2328" max="2328" width="12.140625" style="323" bestFit="1" customWidth="1"/>
    <col min="2329" max="2329" width="8.5703125" style="323" bestFit="1" customWidth="1"/>
    <col min="2330" max="2330" width="12.140625" style="323" bestFit="1" customWidth="1"/>
    <col min="2331" max="2331" width="10.85546875" style="323" bestFit="1" customWidth="1"/>
    <col min="2332" max="2332" width="12.140625" style="323" bestFit="1" customWidth="1"/>
    <col min="2333" max="2333" width="10.85546875" style="323" bestFit="1" customWidth="1"/>
    <col min="2334" max="2334" width="14.42578125" style="323" bestFit="1" customWidth="1"/>
    <col min="2335" max="2339" width="10.85546875" style="323" bestFit="1" customWidth="1"/>
    <col min="2340" max="2340" width="12.140625" style="323" bestFit="1" customWidth="1"/>
    <col min="2341" max="2341" width="10.85546875" style="323" bestFit="1" customWidth="1"/>
    <col min="2342" max="2342" width="12.140625" style="323" bestFit="1" customWidth="1"/>
    <col min="2343" max="2343" width="10.85546875" style="323" bestFit="1" customWidth="1"/>
    <col min="2344" max="2344" width="12.140625" style="323" bestFit="1" customWidth="1"/>
    <col min="2345" max="2345" width="10.85546875" style="323" bestFit="1" customWidth="1"/>
    <col min="2346" max="2346" width="14.42578125" style="323" bestFit="1" customWidth="1"/>
    <col min="2347" max="2349" width="10.85546875" style="323" bestFit="1" customWidth="1"/>
    <col min="2350" max="2350" width="12.140625" style="323" bestFit="1" customWidth="1"/>
    <col min="2351" max="2351" width="10.85546875" style="323" bestFit="1" customWidth="1"/>
    <col min="2352" max="2352" width="12.140625" style="323" bestFit="1" customWidth="1"/>
    <col min="2353" max="2355" width="10.85546875" style="323" bestFit="1" customWidth="1"/>
    <col min="2356" max="2356" width="12.140625" style="323" bestFit="1" customWidth="1"/>
    <col min="2357" max="2357" width="10.85546875" style="323" bestFit="1" customWidth="1"/>
    <col min="2358" max="2358" width="14.42578125" style="323" bestFit="1" customWidth="1"/>
    <col min="2359" max="2359" width="10.85546875" style="323" bestFit="1" customWidth="1"/>
    <col min="2360" max="2360" width="12.140625" style="323" bestFit="1" customWidth="1"/>
    <col min="2361" max="2363" width="10.85546875" style="323" bestFit="1" customWidth="1"/>
    <col min="2364" max="2364" width="12.140625" style="323" bestFit="1" customWidth="1"/>
    <col min="2365" max="2365" width="10.85546875" style="323" bestFit="1" customWidth="1"/>
    <col min="2366" max="2366" width="12.140625" style="323" bestFit="1" customWidth="1"/>
    <col min="2367" max="2367" width="10.85546875" style="323" bestFit="1" customWidth="1"/>
    <col min="2368" max="2368" width="12.140625" style="323" bestFit="1" customWidth="1"/>
    <col min="2369" max="2369" width="10.85546875" style="323" bestFit="1" customWidth="1"/>
    <col min="2370" max="2370" width="14.42578125" style="323" bestFit="1" customWidth="1"/>
    <col min="2371" max="2537" width="6.85546875" style="323"/>
    <col min="2538" max="2538" width="6.85546875" style="323" customWidth="1"/>
    <col min="2539" max="2560" width="6.85546875" style="323"/>
    <col min="2561" max="2561" width="6.5703125" style="323" customWidth="1"/>
    <col min="2562" max="2562" width="13.85546875" style="323" bestFit="1" customWidth="1"/>
    <col min="2563" max="2563" width="35.42578125" style="323" customWidth="1"/>
    <col min="2564" max="2564" width="18.7109375" style="323" bestFit="1" customWidth="1"/>
    <col min="2565" max="2565" width="19" style="323" bestFit="1" customWidth="1"/>
    <col min="2566" max="2567" width="7.28515625" style="323" bestFit="1" customWidth="1"/>
    <col min="2568" max="2568" width="10.85546875" style="323" bestFit="1" customWidth="1"/>
    <col min="2569" max="2569" width="8.5703125" style="323" bestFit="1" customWidth="1"/>
    <col min="2570" max="2570" width="10.85546875" style="323" bestFit="1" customWidth="1"/>
    <col min="2571" max="2571" width="8.5703125" style="323" bestFit="1" customWidth="1"/>
    <col min="2572" max="2572" width="12.140625" style="323" bestFit="1" customWidth="1"/>
    <col min="2573" max="2573" width="8.5703125" style="323" bestFit="1" customWidth="1"/>
    <col min="2574" max="2574" width="12.140625" style="323" bestFit="1" customWidth="1"/>
    <col min="2575" max="2575" width="8.5703125" style="323" bestFit="1" customWidth="1"/>
    <col min="2576" max="2576" width="12.140625" style="323" bestFit="1" customWidth="1"/>
    <col min="2577" max="2577" width="8.5703125" style="323" bestFit="1" customWidth="1"/>
    <col min="2578" max="2578" width="14.42578125" style="323" bestFit="1" customWidth="1"/>
    <col min="2579" max="2579" width="8.5703125" style="323" bestFit="1" customWidth="1"/>
    <col min="2580" max="2580" width="10.85546875" style="323" bestFit="1" customWidth="1"/>
    <col min="2581" max="2581" width="8.5703125" style="323" bestFit="1" customWidth="1"/>
    <col min="2582" max="2582" width="12.140625" style="323" bestFit="1" customWidth="1"/>
    <col min="2583" max="2583" width="8.5703125" style="323" bestFit="1" customWidth="1"/>
    <col min="2584" max="2584" width="12.140625" style="323" bestFit="1" customWidth="1"/>
    <col min="2585" max="2585" width="8.5703125" style="323" bestFit="1" customWidth="1"/>
    <col min="2586" max="2586" width="12.140625" style="323" bestFit="1" customWidth="1"/>
    <col min="2587" max="2587" width="10.85546875" style="323" bestFit="1" customWidth="1"/>
    <col min="2588" max="2588" width="12.140625" style="323" bestFit="1" customWidth="1"/>
    <col min="2589" max="2589" width="10.85546875" style="323" bestFit="1" customWidth="1"/>
    <col min="2590" max="2590" width="14.42578125" style="323" bestFit="1" customWidth="1"/>
    <col min="2591" max="2595" width="10.85546875" style="323" bestFit="1" customWidth="1"/>
    <col min="2596" max="2596" width="12.140625" style="323" bestFit="1" customWidth="1"/>
    <col min="2597" max="2597" width="10.85546875" style="323" bestFit="1" customWidth="1"/>
    <col min="2598" max="2598" width="12.140625" style="323" bestFit="1" customWidth="1"/>
    <col min="2599" max="2599" width="10.85546875" style="323" bestFit="1" customWidth="1"/>
    <col min="2600" max="2600" width="12.140625" style="323" bestFit="1" customWidth="1"/>
    <col min="2601" max="2601" width="10.85546875" style="323" bestFit="1" customWidth="1"/>
    <col min="2602" max="2602" width="14.42578125" style="323" bestFit="1" customWidth="1"/>
    <col min="2603" max="2605" width="10.85546875" style="323" bestFit="1" customWidth="1"/>
    <col min="2606" max="2606" width="12.140625" style="323" bestFit="1" customWidth="1"/>
    <col min="2607" max="2607" width="10.85546875" style="323" bestFit="1" customWidth="1"/>
    <col min="2608" max="2608" width="12.140625" style="323" bestFit="1" customWidth="1"/>
    <col min="2609" max="2611" width="10.85546875" style="323" bestFit="1" customWidth="1"/>
    <col min="2612" max="2612" width="12.140625" style="323" bestFit="1" customWidth="1"/>
    <col min="2613" max="2613" width="10.85546875" style="323" bestFit="1" customWidth="1"/>
    <col min="2614" max="2614" width="14.42578125" style="323" bestFit="1" customWidth="1"/>
    <col min="2615" max="2615" width="10.85546875" style="323" bestFit="1" customWidth="1"/>
    <col min="2616" max="2616" width="12.140625" style="323" bestFit="1" customWidth="1"/>
    <col min="2617" max="2619" width="10.85546875" style="323" bestFit="1" customWidth="1"/>
    <col min="2620" max="2620" width="12.140625" style="323" bestFit="1" customWidth="1"/>
    <col min="2621" max="2621" width="10.85546875" style="323" bestFit="1" customWidth="1"/>
    <col min="2622" max="2622" width="12.140625" style="323" bestFit="1" customWidth="1"/>
    <col min="2623" max="2623" width="10.85546875" style="323" bestFit="1" customWidth="1"/>
    <col min="2624" max="2624" width="12.140625" style="323" bestFit="1" customWidth="1"/>
    <col min="2625" max="2625" width="10.85546875" style="323" bestFit="1" customWidth="1"/>
    <col min="2626" max="2626" width="14.42578125" style="323" bestFit="1" customWidth="1"/>
    <col min="2627" max="2793" width="6.85546875" style="323"/>
    <col min="2794" max="2794" width="6.85546875" style="323" customWidth="1"/>
    <col min="2795" max="2816" width="6.85546875" style="323"/>
    <col min="2817" max="2817" width="6.5703125" style="323" customWidth="1"/>
    <col min="2818" max="2818" width="13.85546875" style="323" bestFit="1" customWidth="1"/>
    <col min="2819" max="2819" width="35.42578125" style="323" customWidth="1"/>
    <col min="2820" max="2820" width="18.7109375" style="323" bestFit="1" customWidth="1"/>
    <col min="2821" max="2821" width="19" style="323" bestFit="1" customWidth="1"/>
    <col min="2822" max="2823" width="7.28515625" style="323" bestFit="1" customWidth="1"/>
    <col min="2824" max="2824" width="10.85546875" style="323" bestFit="1" customWidth="1"/>
    <col min="2825" max="2825" width="8.5703125" style="323" bestFit="1" customWidth="1"/>
    <col min="2826" max="2826" width="10.85546875" style="323" bestFit="1" customWidth="1"/>
    <col min="2827" max="2827" width="8.5703125" style="323" bestFit="1" customWidth="1"/>
    <col min="2828" max="2828" width="12.140625" style="323" bestFit="1" customWidth="1"/>
    <col min="2829" max="2829" width="8.5703125" style="323" bestFit="1" customWidth="1"/>
    <col min="2830" max="2830" width="12.140625" style="323" bestFit="1" customWidth="1"/>
    <col min="2831" max="2831" width="8.5703125" style="323" bestFit="1" customWidth="1"/>
    <col min="2832" max="2832" width="12.140625" style="323" bestFit="1" customWidth="1"/>
    <col min="2833" max="2833" width="8.5703125" style="323" bestFit="1" customWidth="1"/>
    <col min="2834" max="2834" width="14.42578125" style="323" bestFit="1" customWidth="1"/>
    <col min="2835" max="2835" width="8.5703125" style="323" bestFit="1" customWidth="1"/>
    <col min="2836" max="2836" width="10.85546875" style="323" bestFit="1" customWidth="1"/>
    <col min="2837" max="2837" width="8.5703125" style="323" bestFit="1" customWidth="1"/>
    <col min="2838" max="2838" width="12.140625" style="323" bestFit="1" customWidth="1"/>
    <col min="2839" max="2839" width="8.5703125" style="323" bestFit="1" customWidth="1"/>
    <col min="2840" max="2840" width="12.140625" style="323" bestFit="1" customWidth="1"/>
    <col min="2841" max="2841" width="8.5703125" style="323" bestFit="1" customWidth="1"/>
    <col min="2842" max="2842" width="12.140625" style="323" bestFit="1" customWidth="1"/>
    <col min="2843" max="2843" width="10.85546875" style="323" bestFit="1" customWidth="1"/>
    <col min="2844" max="2844" width="12.140625" style="323" bestFit="1" customWidth="1"/>
    <col min="2845" max="2845" width="10.85546875" style="323" bestFit="1" customWidth="1"/>
    <col min="2846" max="2846" width="14.42578125" style="323" bestFit="1" customWidth="1"/>
    <col min="2847" max="2851" width="10.85546875" style="323" bestFit="1" customWidth="1"/>
    <col min="2852" max="2852" width="12.140625" style="323" bestFit="1" customWidth="1"/>
    <col min="2853" max="2853" width="10.85546875" style="323" bestFit="1" customWidth="1"/>
    <col min="2854" max="2854" width="12.140625" style="323" bestFit="1" customWidth="1"/>
    <col min="2855" max="2855" width="10.85546875" style="323" bestFit="1" customWidth="1"/>
    <col min="2856" max="2856" width="12.140625" style="323" bestFit="1" customWidth="1"/>
    <col min="2857" max="2857" width="10.85546875" style="323" bestFit="1" customWidth="1"/>
    <col min="2858" max="2858" width="14.42578125" style="323" bestFit="1" customWidth="1"/>
    <col min="2859" max="2861" width="10.85546875" style="323" bestFit="1" customWidth="1"/>
    <col min="2862" max="2862" width="12.140625" style="323" bestFit="1" customWidth="1"/>
    <col min="2863" max="2863" width="10.85546875" style="323" bestFit="1" customWidth="1"/>
    <col min="2864" max="2864" width="12.140625" style="323" bestFit="1" customWidth="1"/>
    <col min="2865" max="2867" width="10.85546875" style="323" bestFit="1" customWidth="1"/>
    <col min="2868" max="2868" width="12.140625" style="323" bestFit="1" customWidth="1"/>
    <col min="2869" max="2869" width="10.85546875" style="323" bestFit="1" customWidth="1"/>
    <col min="2870" max="2870" width="14.42578125" style="323" bestFit="1" customWidth="1"/>
    <col min="2871" max="2871" width="10.85546875" style="323" bestFit="1" customWidth="1"/>
    <col min="2872" max="2872" width="12.140625" style="323" bestFit="1" customWidth="1"/>
    <col min="2873" max="2875" width="10.85546875" style="323" bestFit="1" customWidth="1"/>
    <col min="2876" max="2876" width="12.140625" style="323" bestFit="1" customWidth="1"/>
    <col min="2877" max="2877" width="10.85546875" style="323" bestFit="1" customWidth="1"/>
    <col min="2878" max="2878" width="12.140625" style="323" bestFit="1" customWidth="1"/>
    <col min="2879" max="2879" width="10.85546875" style="323" bestFit="1" customWidth="1"/>
    <col min="2880" max="2880" width="12.140625" style="323" bestFit="1" customWidth="1"/>
    <col min="2881" max="2881" width="10.85546875" style="323" bestFit="1" customWidth="1"/>
    <col min="2882" max="2882" width="14.42578125" style="323" bestFit="1" customWidth="1"/>
    <col min="2883" max="3049" width="6.85546875" style="323"/>
    <col min="3050" max="3050" width="6.85546875" style="323" customWidth="1"/>
    <col min="3051" max="3072" width="6.85546875" style="323"/>
    <col min="3073" max="3073" width="6.5703125" style="323" customWidth="1"/>
    <col min="3074" max="3074" width="13.85546875" style="323" bestFit="1" customWidth="1"/>
    <col min="3075" max="3075" width="35.42578125" style="323" customWidth="1"/>
    <col min="3076" max="3076" width="18.7109375" style="323" bestFit="1" customWidth="1"/>
    <col min="3077" max="3077" width="19" style="323" bestFit="1" customWidth="1"/>
    <col min="3078" max="3079" width="7.28515625" style="323" bestFit="1" customWidth="1"/>
    <col min="3080" max="3080" width="10.85546875" style="323" bestFit="1" customWidth="1"/>
    <col min="3081" max="3081" width="8.5703125" style="323" bestFit="1" customWidth="1"/>
    <col min="3082" max="3082" width="10.85546875" style="323" bestFit="1" customWidth="1"/>
    <col min="3083" max="3083" width="8.5703125" style="323" bestFit="1" customWidth="1"/>
    <col min="3084" max="3084" width="12.140625" style="323" bestFit="1" customWidth="1"/>
    <col min="3085" max="3085" width="8.5703125" style="323" bestFit="1" customWidth="1"/>
    <col min="3086" max="3086" width="12.140625" style="323" bestFit="1" customWidth="1"/>
    <col min="3087" max="3087" width="8.5703125" style="323" bestFit="1" customWidth="1"/>
    <col min="3088" max="3088" width="12.140625" style="323" bestFit="1" customWidth="1"/>
    <col min="3089" max="3089" width="8.5703125" style="323" bestFit="1" customWidth="1"/>
    <col min="3090" max="3090" width="14.42578125" style="323" bestFit="1" customWidth="1"/>
    <col min="3091" max="3091" width="8.5703125" style="323" bestFit="1" customWidth="1"/>
    <col min="3092" max="3092" width="10.85546875" style="323" bestFit="1" customWidth="1"/>
    <col min="3093" max="3093" width="8.5703125" style="323" bestFit="1" customWidth="1"/>
    <col min="3094" max="3094" width="12.140625" style="323" bestFit="1" customWidth="1"/>
    <col min="3095" max="3095" width="8.5703125" style="323" bestFit="1" customWidth="1"/>
    <col min="3096" max="3096" width="12.140625" style="323" bestFit="1" customWidth="1"/>
    <col min="3097" max="3097" width="8.5703125" style="323" bestFit="1" customWidth="1"/>
    <col min="3098" max="3098" width="12.140625" style="323" bestFit="1" customWidth="1"/>
    <col min="3099" max="3099" width="10.85546875" style="323" bestFit="1" customWidth="1"/>
    <col min="3100" max="3100" width="12.140625" style="323" bestFit="1" customWidth="1"/>
    <col min="3101" max="3101" width="10.85546875" style="323" bestFit="1" customWidth="1"/>
    <col min="3102" max="3102" width="14.42578125" style="323" bestFit="1" customWidth="1"/>
    <col min="3103" max="3107" width="10.85546875" style="323" bestFit="1" customWidth="1"/>
    <col min="3108" max="3108" width="12.140625" style="323" bestFit="1" customWidth="1"/>
    <col min="3109" max="3109" width="10.85546875" style="323" bestFit="1" customWidth="1"/>
    <col min="3110" max="3110" width="12.140625" style="323" bestFit="1" customWidth="1"/>
    <col min="3111" max="3111" width="10.85546875" style="323" bestFit="1" customWidth="1"/>
    <col min="3112" max="3112" width="12.140625" style="323" bestFit="1" customWidth="1"/>
    <col min="3113" max="3113" width="10.85546875" style="323" bestFit="1" customWidth="1"/>
    <col min="3114" max="3114" width="14.42578125" style="323" bestFit="1" customWidth="1"/>
    <col min="3115" max="3117" width="10.85546875" style="323" bestFit="1" customWidth="1"/>
    <col min="3118" max="3118" width="12.140625" style="323" bestFit="1" customWidth="1"/>
    <col min="3119" max="3119" width="10.85546875" style="323" bestFit="1" customWidth="1"/>
    <col min="3120" max="3120" width="12.140625" style="323" bestFit="1" customWidth="1"/>
    <col min="3121" max="3123" width="10.85546875" style="323" bestFit="1" customWidth="1"/>
    <col min="3124" max="3124" width="12.140625" style="323" bestFit="1" customWidth="1"/>
    <col min="3125" max="3125" width="10.85546875" style="323" bestFit="1" customWidth="1"/>
    <col min="3126" max="3126" width="14.42578125" style="323" bestFit="1" customWidth="1"/>
    <col min="3127" max="3127" width="10.85546875" style="323" bestFit="1" customWidth="1"/>
    <col min="3128" max="3128" width="12.140625" style="323" bestFit="1" customWidth="1"/>
    <col min="3129" max="3131" width="10.85546875" style="323" bestFit="1" customWidth="1"/>
    <col min="3132" max="3132" width="12.140625" style="323" bestFit="1" customWidth="1"/>
    <col min="3133" max="3133" width="10.85546875" style="323" bestFit="1" customWidth="1"/>
    <col min="3134" max="3134" width="12.140625" style="323" bestFit="1" customWidth="1"/>
    <col min="3135" max="3135" width="10.85546875" style="323" bestFit="1" customWidth="1"/>
    <col min="3136" max="3136" width="12.140625" style="323" bestFit="1" customWidth="1"/>
    <col min="3137" max="3137" width="10.85546875" style="323" bestFit="1" customWidth="1"/>
    <col min="3138" max="3138" width="14.42578125" style="323" bestFit="1" customWidth="1"/>
    <col min="3139" max="3305" width="6.85546875" style="323"/>
    <col min="3306" max="3306" width="6.85546875" style="323" customWidth="1"/>
    <col min="3307" max="3328" width="6.85546875" style="323"/>
    <col min="3329" max="3329" width="6.5703125" style="323" customWidth="1"/>
    <col min="3330" max="3330" width="13.85546875" style="323" bestFit="1" customWidth="1"/>
    <col min="3331" max="3331" width="35.42578125" style="323" customWidth="1"/>
    <col min="3332" max="3332" width="18.7109375" style="323" bestFit="1" customWidth="1"/>
    <col min="3333" max="3333" width="19" style="323" bestFit="1" customWidth="1"/>
    <col min="3334" max="3335" width="7.28515625" style="323" bestFit="1" customWidth="1"/>
    <col min="3336" max="3336" width="10.85546875" style="323" bestFit="1" customWidth="1"/>
    <col min="3337" max="3337" width="8.5703125" style="323" bestFit="1" customWidth="1"/>
    <col min="3338" max="3338" width="10.85546875" style="323" bestFit="1" customWidth="1"/>
    <col min="3339" max="3339" width="8.5703125" style="323" bestFit="1" customWidth="1"/>
    <col min="3340" max="3340" width="12.140625" style="323" bestFit="1" customWidth="1"/>
    <col min="3341" max="3341" width="8.5703125" style="323" bestFit="1" customWidth="1"/>
    <col min="3342" max="3342" width="12.140625" style="323" bestFit="1" customWidth="1"/>
    <col min="3343" max="3343" width="8.5703125" style="323" bestFit="1" customWidth="1"/>
    <col min="3344" max="3344" width="12.140625" style="323" bestFit="1" customWidth="1"/>
    <col min="3345" max="3345" width="8.5703125" style="323" bestFit="1" customWidth="1"/>
    <col min="3346" max="3346" width="14.42578125" style="323" bestFit="1" customWidth="1"/>
    <col min="3347" max="3347" width="8.5703125" style="323" bestFit="1" customWidth="1"/>
    <col min="3348" max="3348" width="10.85546875" style="323" bestFit="1" customWidth="1"/>
    <col min="3349" max="3349" width="8.5703125" style="323" bestFit="1" customWidth="1"/>
    <col min="3350" max="3350" width="12.140625" style="323" bestFit="1" customWidth="1"/>
    <col min="3351" max="3351" width="8.5703125" style="323" bestFit="1" customWidth="1"/>
    <col min="3352" max="3352" width="12.140625" style="323" bestFit="1" customWidth="1"/>
    <col min="3353" max="3353" width="8.5703125" style="323" bestFit="1" customWidth="1"/>
    <col min="3354" max="3354" width="12.140625" style="323" bestFit="1" customWidth="1"/>
    <col min="3355" max="3355" width="10.85546875" style="323" bestFit="1" customWidth="1"/>
    <col min="3356" max="3356" width="12.140625" style="323" bestFit="1" customWidth="1"/>
    <col min="3357" max="3357" width="10.85546875" style="323" bestFit="1" customWidth="1"/>
    <col min="3358" max="3358" width="14.42578125" style="323" bestFit="1" customWidth="1"/>
    <col min="3359" max="3363" width="10.85546875" style="323" bestFit="1" customWidth="1"/>
    <col min="3364" max="3364" width="12.140625" style="323" bestFit="1" customWidth="1"/>
    <col min="3365" max="3365" width="10.85546875" style="323" bestFit="1" customWidth="1"/>
    <col min="3366" max="3366" width="12.140625" style="323" bestFit="1" customWidth="1"/>
    <col min="3367" max="3367" width="10.85546875" style="323" bestFit="1" customWidth="1"/>
    <col min="3368" max="3368" width="12.140625" style="323" bestFit="1" customWidth="1"/>
    <col min="3369" max="3369" width="10.85546875" style="323" bestFit="1" customWidth="1"/>
    <col min="3370" max="3370" width="14.42578125" style="323" bestFit="1" customWidth="1"/>
    <col min="3371" max="3373" width="10.85546875" style="323" bestFit="1" customWidth="1"/>
    <col min="3374" max="3374" width="12.140625" style="323" bestFit="1" customWidth="1"/>
    <col min="3375" max="3375" width="10.85546875" style="323" bestFit="1" customWidth="1"/>
    <col min="3376" max="3376" width="12.140625" style="323" bestFit="1" customWidth="1"/>
    <col min="3377" max="3379" width="10.85546875" style="323" bestFit="1" customWidth="1"/>
    <col min="3380" max="3380" width="12.140625" style="323" bestFit="1" customWidth="1"/>
    <col min="3381" max="3381" width="10.85546875" style="323" bestFit="1" customWidth="1"/>
    <col min="3382" max="3382" width="14.42578125" style="323" bestFit="1" customWidth="1"/>
    <col min="3383" max="3383" width="10.85546875" style="323" bestFit="1" customWidth="1"/>
    <col min="3384" max="3384" width="12.140625" style="323" bestFit="1" customWidth="1"/>
    <col min="3385" max="3387" width="10.85546875" style="323" bestFit="1" customWidth="1"/>
    <col min="3388" max="3388" width="12.140625" style="323" bestFit="1" customWidth="1"/>
    <col min="3389" max="3389" width="10.85546875" style="323" bestFit="1" customWidth="1"/>
    <col min="3390" max="3390" width="12.140625" style="323" bestFit="1" customWidth="1"/>
    <col min="3391" max="3391" width="10.85546875" style="323" bestFit="1" customWidth="1"/>
    <col min="3392" max="3392" width="12.140625" style="323" bestFit="1" customWidth="1"/>
    <col min="3393" max="3393" width="10.85546875" style="323" bestFit="1" customWidth="1"/>
    <col min="3394" max="3394" width="14.42578125" style="323" bestFit="1" customWidth="1"/>
    <col min="3395" max="3561" width="6.85546875" style="323"/>
    <col min="3562" max="3562" width="6.85546875" style="323" customWidth="1"/>
    <col min="3563" max="3584" width="6.85546875" style="323"/>
    <col min="3585" max="3585" width="6.5703125" style="323" customWidth="1"/>
    <col min="3586" max="3586" width="13.85546875" style="323" bestFit="1" customWidth="1"/>
    <col min="3587" max="3587" width="35.42578125" style="323" customWidth="1"/>
    <col min="3588" max="3588" width="18.7109375" style="323" bestFit="1" customWidth="1"/>
    <col min="3589" max="3589" width="19" style="323" bestFit="1" customWidth="1"/>
    <col min="3590" max="3591" width="7.28515625" style="323" bestFit="1" customWidth="1"/>
    <col min="3592" max="3592" width="10.85546875" style="323" bestFit="1" customWidth="1"/>
    <col min="3593" max="3593" width="8.5703125" style="323" bestFit="1" customWidth="1"/>
    <col min="3594" max="3594" width="10.85546875" style="323" bestFit="1" customWidth="1"/>
    <col min="3595" max="3595" width="8.5703125" style="323" bestFit="1" customWidth="1"/>
    <col min="3596" max="3596" width="12.140625" style="323" bestFit="1" customWidth="1"/>
    <col min="3597" max="3597" width="8.5703125" style="323" bestFit="1" customWidth="1"/>
    <col min="3598" max="3598" width="12.140625" style="323" bestFit="1" customWidth="1"/>
    <col min="3599" max="3599" width="8.5703125" style="323" bestFit="1" customWidth="1"/>
    <col min="3600" max="3600" width="12.140625" style="323" bestFit="1" customWidth="1"/>
    <col min="3601" max="3601" width="8.5703125" style="323" bestFit="1" customWidth="1"/>
    <col min="3602" max="3602" width="14.42578125" style="323" bestFit="1" customWidth="1"/>
    <col min="3603" max="3603" width="8.5703125" style="323" bestFit="1" customWidth="1"/>
    <col min="3604" max="3604" width="10.85546875" style="323" bestFit="1" customWidth="1"/>
    <col min="3605" max="3605" width="8.5703125" style="323" bestFit="1" customWidth="1"/>
    <col min="3606" max="3606" width="12.140625" style="323" bestFit="1" customWidth="1"/>
    <col min="3607" max="3607" width="8.5703125" style="323" bestFit="1" customWidth="1"/>
    <col min="3608" max="3608" width="12.140625" style="323" bestFit="1" customWidth="1"/>
    <col min="3609" max="3609" width="8.5703125" style="323" bestFit="1" customWidth="1"/>
    <col min="3610" max="3610" width="12.140625" style="323" bestFit="1" customWidth="1"/>
    <col min="3611" max="3611" width="10.85546875" style="323" bestFit="1" customWidth="1"/>
    <col min="3612" max="3612" width="12.140625" style="323" bestFit="1" customWidth="1"/>
    <col min="3613" max="3613" width="10.85546875" style="323" bestFit="1" customWidth="1"/>
    <col min="3614" max="3614" width="14.42578125" style="323" bestFit="1" customWidth="1"/>
    <col min="3615" max="3619" width="10.85546875" style="323" bestFit="1" customWidth="1"/>
    <col min="3620" max="3620" width="12.140625" style="323" bestFit="1" customWidth="1"/>
    <col min="3621" max="3621" width="10.85546875" style="323" bestFit="1" customWidth="1"/>
    <col min="3622" max="3622" width="12.140625" style="323" bestFit="1" customWidth="1"/>
    <col min="3623" max="3623" width="10.85546875" style="323" bestFit="1" customWidth="1"/>
    <col min="3624" max="3624" width="12.140625" style="323" bestFit="1" customWidth="1"/>
    <col min="3625" max="3625" width="10.85546875" style="323" bestFit="1" customWidth="1"/>
    <col min="3626" max="3626" width="14.42578125" style="323" bestFit="1" customWidth="1"/>
    <col min="3627" max="3629" width="10.85546875" style="323" bestFit="1" customWidth="1"/>
    <col min="3630" max="3630" width="12.140625" style="323" bestFit="1" customWidth="1"/>
    <col min="3631" max="3631" width="10.85546875" style="323" bestFit="1" customWidth="1"/>
    <col min="3632" max="3632" width="12.140625" style="323" bestFit="1" customWidth="1"/>
    <col min="3633" max="3635" width="10.85546875" style="323" bestFit="1" customWidth="1"/>
    <col min="3636" max="3636" width="12.140625" style="323" bestFit="1" customWidth="1"/>
    <col min="3637" max="3637" width="10.85546875" style="323" bestFit="1" customWidth="1"/>
    <col min="3638" max="3638" width="14.42578125" style="323" bestFit="1" customWidth="1"/>
    <col min="3639" max="3639" width="10.85546875" style="323" bestFit="1" customWidth="1"/>
    <col min="3640" max="3640" width="12.140625" style="323" bestFit="1" customWidth="1"/>
    <col min="3641" max="3643" width="10.85546875" style="323" bestFit="1" customWidth="1"/>
    <col min="3644" max="3644" width="12.140625" style="323" bestFit="1" customWidth="1"/>
    <col min="3645" max="3645" width="10.85546875" style="323" bestFit="1" customWidth="1"/>
    <col min="3646" max="3646" width="12.140625" style="323" bestFit="1" customWidth="1"/>
    <col min="3647" max="3647" width="10.85546875" style="323" bestFit="1" customWidth="1"/>
    <col min="3648" max="3648" width="12.140625" style="323" bestFit="1" customWidth="1"/>
    <col min="3649" max="3649" width="10.85546875" style="323" bestFit="1" customWidth="1"/>
    <col min="3650" max="3650" width="14.42578125" style="323" bestFit="1" customWidth="1"/>
    <col min="3651" max="3817" width="6.85546875" style="323"/>
    <col min="3818" max="3818" width="6.85546875" style="323" customWidth="1"/>
    <col min="3819" max="3840" width="6.85546875" style="323"/>
    <col min="3841" max="3841" width="6.5703125" style="323" customWidth="1"/>
    <col min="3842" max="3842" width="13.85546875" style="323" bestFit="1" customWidth="1"/>
    <col min="3843" max="3843" width="35.42578125" style="323" customWidth="1"/>
    <col min="3844" max="3844" width="18.7109375" style="323" bestFit="1" customWidth="1"/>
    <col min="3845" max="3845" width="19" style="323" bestFit="1" customWidth="1"/>
    <col min="3846" max="3847" width="7.28515625" style="323" bestFit="1" customWidth="1"/>
    <col min="3848" max="3848" width="10.85546875" style="323" bestFit="1" customWidth="1"/>
    <col min="3849" max="3849" width="8.5703125" style="323" bestFit="1" customWidth="1"/>
    <col min="3850" max="3850" width="10.85546875" style="323" bestFit="1" customWidth="1"/>
    <col min="3851" max="3851" width="8.5703125" style="323" bestFit="1" customWidth="1"/>
    <col min="3852" max="3852" width="12.140625" style="323" bestFit="1" customWidth="1"/>
    <col min="3853" max="3853" width="8.5703125" style="323" bestFit="1" customWidth="1"/>
    <col min="3854" max="3854" width="12.140625" style="323" bestFit="1" customWidth="1"/>
    <col min="3855" max="3855" width="8.5703125" style="323" bestFit="1" customWidth="1"/>
    <col min="3856" max="3856" width="12.140625" style="323" bestFit="1" customWidth="1"/>
    <col min="3857" max="3857" width="8.5703125" style="323" bestFit="1" customWidth="1"/>
    <col min="3858" max="3858" width="14.42578125" style="323" bestFit="1" customWidth="1"/>
    <col min="3859" max="3859" width="8.5703125" style="323" bestFit="1" customWidth="1"/>
    <col min="3860" max="3860" width="10.85546875" style="323" bestFit="1" customWidth="1"/>
    <col min="3861" max="3861" width="8.5703125" style="323" bestFit="1" customWidth="1"/>
    <col min="3862" max="3862" width="12.140625" style="323" bestFit="1" customWidth="1"/>
    <col min="3863" max="3863" width="8.5703125" style="323" bestFit="1" customWidth="1"/>
    <col min="3864" max="3864" width="12.140625" style="323" bestFit="1" customWidth="1"/>
    <col min="3865" max="3865" width="8.5703125" style="323" bestFit="1" customWidth="1"/>
    <col min="3866" max="3866" width="12.140625" style="323" bestFit="1" customWidth="1"/>
    <col min="3867" max="3867" width="10.85546875" style="323" bestFit="1" customWidth="1"/>
    <col min="3868" max="3868" width="12.140625" style="323" bestFit="1" customWidth="1"/>
    <col min="3869" max="3869" width="10.85546875" style="323" bestFit="1" customWidth="1"/>
    <col min="3870" max="3870" width="14.42578125" style="323" bestFit="1" customWidth="1"/>
    <col min="3871" max="3875" width="10.85546875" style="323" bestFit="1" customWidth="1"/>
    <col min="3876" max="3876" width="12.140625" style="323" bestFit="1" customWidth="1"/>
    <col min="3877" max="3877" width="10.85546875" style="323" bestFit="1" customWidth="1"/>
    <col min="3878" max="3878" width="12.140625" style="323" bestFit="1" customWidth="1"/>
    <col min="3879" max="3879" width="10.85546875" style="323" bestFit="1" customWidth="1"/>
    <col min="3880" max="3880" width="12.140625" style="323" bestFit="1" customWidth="1"/>
    <col min="3881" max="3881" width="10.85546875" style="323" bestFit="1" customWidth="1"/>
    <col min="3882" max="3882" width="14.42578125" style="323" bestFit="1" customWidth="1"/>
    <col min="3883" max="3885" width="10.85546875" style="323" bestFit="1" customWidth="1"/>
    <col min="3886" max="3886" width="12.140625" style="323" bestFit="1" customWidth="1"/>
    <col min="3887" max="3887" width="10.85546875" style="323" bestFit="1" customWidth="1"/>
    <col min="3888" max="3888" width="12.140625" style="323" bestFit="1" customWidth="1"/>
    <col min="3889" max="3891" width="10.85546875" style="323" bestFit="1" customWidth="1"/>
    <col min="3892" max="3892" width="12.140625" style="323" bestFit="1" customWidth="1"/>
    <col min="3893" max="3893" width="10.85546875" style="323" bestFit="1" customWidth="1"/>
    <col min="3894" max="3894" width="14.42578125" style="323" bestFit="1" customWidth="1"/>
    <col min="3895" max="3895" width="10.85546875" style="323" bestFit="1" customWidth="1"/>
    <col min="3896" max="3896" width="12.140625" style="323" bestFit="1" customWidth="1"/>
    <col min="3897" max="3899" width="10.85546875" style="323" bestFit="1" customWidth="1"/>
    <col min="3900" max="3900" width="12.140625" style="323" bestFit="1" customWidth="1"/>
    <col min="3901" max="3901" width="10.85546875" style="323" bestFit="1" customWidth="1"/>
    <col min="3902" max="3902" width="12.140625" style="323" bestFit="1" customWidth="1"/>
    <col min="3903" max="3903" width="10.85546875" style="323" bestFit="1" customWidth="1"/>
    <col min="3904" max="3904" width="12.140625" style="323" bestFit="1" customWidth="1"/>
    <col min="3905" max="3905" width="10.85546875" style="323" bestFit="1" customWidth="1"/>
    <col min="3906" max="3906" width="14.42578125" style="323" bestFit="1" customWidth="1"/>
    <col min="3907" max="4073" width="6.85546875" style="323"/>
    <col min="4074" max="4074" width="6.85546875" style="323" customWidth="1"/>
    <col min="4075" max="4096" width="6.85546875" style="323"/>
    <col min="4097" max="4097" width="6.5703125" style="323" customWidth="1"/>
    <col min="4098" max="4098" width="13.85546875" style="323" bestFit="1" customWidth="1"/>
    <col min="4099" max="4099" width="35.42578125" style="323" customWidth="1"/>
    <col min="4100" max="4100" width="18.7109375" style="323" bestFit="1" customWidth="1"/>
    <col min="4101" max="4101" width="19" style="323" bestFit="1" customWidth="1"/>
    <col min="4102" max="4103" width="7.28515625" style="323" bestFit="1" customWidth="1"/>
    <col min="4104" max="4104" width="10.85546875" style="323" bestFit="1" customWidth="1"/>
    <col min="4105" max="4105" width="8.5703125" style="323" bestFit="1" customWidth="1"/>
    <col min="4106" max="4106" width="10.85546875" style="323" bestFit="1" customWidth="1"/>
    <col min="4107" max="4107" width="8.5703125" style="323" bestFit="1" customWidth="1"/>
    <col min="4108" max="4108" width="12.140625" style="323" bestFit="1" customWidth="1"/>
    <col min="4109" max="4109" width="8.5703125" style="323" bestFit="1" customWidth="1"/>
    <col min="4110" max="4110" width="12.140625" style="323" bestFit="1" customWidth="1"/>
    <col min="4111" max="4111" width="8.5703125" style="323" bestFit="1" customWidth="1"/>
    <col min="4112" max="4112" width="12.140625" style="323" bestFit="1" customWidth="1"/>
    <col min="4113" max="4113" width="8.5703125" style="323" bestFit="1" customWidth="1"/>
    <col min="4114" max="4114" width="14.42578125" style="323" bestFit="1" customWidth="1"/>
    <col min="4115" max="4115" width="8.5703125" style="323" bestFit="1" customWidth="1"/>
    <col min="4116" max="4116" width="10.85546875" style="323" bestFit="1" customWidth="1"/>
    <col min="4117" max="4117" width="8.5703125" style="323" bestFit="1" customWidth="1"/>
    <col min="4118" max="4118" width="12.140625" style="323" bestFit="1" customWidth="1"/>
    <col min="4119" max="4119" width="8.5703125" style="323" bestFit="1" customWidth="1"/>
    <col min="4120" max="4120" width="12.140625" style="323" bestFit="1" customWidth="1"/>
    <col min="4121" max="4121" width="8.5703125" style="323" bestFit="1" customWidth="1"/>
    <col min="4122" max="4122" width="12.140625" style="323" bestFit="1" customWidth="1"/>
    <col min="4123" max="4123" width="10.85546875" style="323" bestFit="1" customWidth="1"/>
    <col min="4124" max="4124" width="12.140625" style="323" bestFit="1" customWidth="1"/>
    <col min="4125" max="4125" width="10.85546875" style="323" bestFit="1" customWidth="1"/>
    <col min="4126" max="4126" width="14.42578125" style="323" bestFit="1" customWidth="1"/>
    <col min="4127" max="4131" width="10.85546875" style="323" bestFit="1" customWidth="1"/>
    <col min="4132" max="4132" width="12.140625" style="323" bestFit="1" customWidth="1"/>
    <col min="4133" max="4133" width="10.85546875" style="323" bestFit="1" customWidth="1"/>
    <col min="4134" max="4134" width="12.140625" style="323" bestFit="1" customWidth="1"/>
    <col min="4135" max="4135" width="10.85546875" style="323" bestFit="1" customWidth="1"/>
    <col min="4136" max="4136" width="12.140625" style="323" bestFit="1" customWidth="1"/>
    <col min="4137" max="4137" width="10.85546875" style="323" bestFit="1" customWidth="1"/>
    <col min="4138" max="4138" width="14.42578125" style="323" bestFit="1" customWidth="1"/>
    <col min="4139" max="4141" width="10.85546875" style="323" bestFit="1" customWidth="1"/>
    <col min="4142" max="4142" width="12.140625" style="323" bestFit="1" customWidth="1"/>
    <col min="4143" max="4143" width="10.85546875" style="323" bestFit="1" customWidth="1"/>
    <col min="4144" max="4144" width="12.140625" style="323" bestFit="1" customWidth="1"/>
    <col min="4145" max="4147" width="10.85546875" style="323" bestFit="1" customWidth="1"/>
    <col min="4148" max="4148" width="12.140625" style="323" bestFit="1" customWidth="1"/>
    <col min="4149" max="4149" width="10.85546875" style="323" bestFit="1" customWidth="1"/>
    <col min="4150" max="4150" width="14.42578125" style="323" bestFit="1" customWidth="1"/>
    <col min="4151" max="4151" width="10.85546875" style="323" bestFit="1" customWidth="1"/>
    <col min="4152" max="4152" width="12.140625" style="323" bestFit="1" customWidth="1"/>
    <col min="4153" max="4155" width="10.85546875" style="323" bestFit="1" customWidth="1"/>
    <col min="4156" max="4156" width="12.140625" style="323" bestFit="1" customWidth="1"/>
    <col min="4157" max="4157" width="10.85546875" style="323" bestFit="1" customWidth="1"/>
    <col min="4158" max="4158" width="12.140625" style="323" bestFit="1" customWidth="1"/>
    <col min="4159" max="4159" width="10.85546875" style="323" bestFit="1" customWidth="1"/>
    <col min="4160" max="4160" width="12.140625" style="323" bestFit="1" customWidth="1"/>
    <col min="4161" max="4161" width="10.85546875" style="323" bestFit="1" customWidth="1"/>
    <col min="4162" max="4162" width="14.42578125" style="323" bestFit="1" customWidth="1"/>
    <col min="4163" max="4329" width="6.85546875" style="323"/>
    <col min="4330" max="4330" width="6.85546875" style="323" customWidth="1"/>
    <col min="4331" max="4352" width="6.85546875" style="323"/>
    <col min="4353" max="4353" width="6.5703125" style="323" customWidth="1"/>
    <col min="4354" max="4354" width="13.85546875" style="323" bestFit="1" customWidth="1"/>
    <col min="4355" max="4355" width="35.42578125" style="323" customWidth="1"/>
    <col min="4356" max="4356" width="18.7109375" style="323" bestFit="1" customWidth="1"/>
    <col min="4357" max="4357" width="19" style="323" bestFit="1" customWidth="1"/>
    <col min="4358" max="4359" width="7.28515625" style="323" bestFit="1" customWidth="1"/>
    <col min="4360" max="4360" width="10.85546875" style="323" bestFit="1" customWidth="1"/>
    <col min="4361" max="4361" width="8.5703125" style="323" bestFit="1" customWidth="1"/>
    <col min="4362" max="4362" width="10.85546875" style="323" bestFit="1" customWidth="1"/>
    <col min="4363" max="4363" width="8.5703125" style="323" bestFit="1" customWidth="1"/>
    <col min="4364" max="4364" width="12.140625" style="323" bestFit="1" customWidth="1"/>
    <col min="4365" max="4365" width="8.5703125" style="323" bestFit="1" customWidth="1"/>
    <col min="4366" max="4366" width="12.140625" style="323" bestFit="1" customWidth="1"/>
    <col min="4367" max="4367" width="8.5703125" style="323" bestFit="1" customWidth="1"/>
    <col min="4368" max="4368" width="12.140625" style="323" bestFit="1" customWidth="1"/>
    <col min="4369" max="4369" width="8.5703125" style="323" bestFit="1" customWidth="1"/>
    <col min="4370" max="4370" width="14.42578125" style="323" bestFit="1" customWidth="1"/>
    <col min="4371" max="4371" width="8.5703125" style="323" bestFit="1" customWidth="1"/>
    <col min="4372" max="4372" width="10.85546875" style="323" bestFit="1" customWidth="1"/>
    <col min="4373" max="4373" width="8.5703125" style="323" bestFit="1" customWidth="1"/>
    <col min="4374" max="4374" width="12.140625" style="323" bestFit="1" customWidth="1"/>
    <col min="4375" max="4375" width="8.5703125" style="323" bestFit="1" customWidth="1"/>
    <col min="4376" max="4376" width="12.140625" style="323" bestFit="1" customWidth="1"/>
    <col min="4377" max="4377" width="8.5703125" style="323" bestFit="1" customWidth="1"/>
    <col min="4378" max="4378" width="12.140625" style="323" bestFit="1" customWidth="1"/>
    <col min="4379" max="4379" width="10.85546875" style="323" bestFit="1" customWidth="1"/>
    <col min="4380" max="4380" width="12.140625" style="323" bestFit="1" customWidth="1"/>
    <col min="4381" max="4381" width="10.85546875" style="323" bestFit="1" customWidth="1"/>
    <col min="4382" max="4382" width="14.42578125" style="323" bestFit="1" customWidth="1"/>
    <col min="4383" max="4387" width="10.85546875" style="323" bestFit="1" customWidth="1"/>
    <col min="4388" max="4388" width="12.140625" style="323" bestFit="1" customWidth="1"/>
    <col min="4389" max="4389" width="10.85546875" style="323" bestFit="1" customWidth="1"/>
    <col min="4390" max="4390" width="12.140625" style="323" bestFit="1" customWidth="1"/>
    <col min="4391" max="4391" width="10.85546875" style="323" bestFit="1" customWidth="1"/>
    <col min="4392" max="4392" width="12.140625" style="323" bestFit="1" customWidth="1"/>
    <col min="4393" max="4393" width="10.85546875" style="323" bestFit="1" customWidth="1"/>
    <col min="4394" max="4394" width="14.42578125" style="323" bestFit="1" customWidth="1"/>
    <col min="4395" max="4397" width="10.85546875" style="323" bestFit="1" customWidth="1"/>
    <col min="4398" max="4398" width="12.140625" style="323" bestFit="1" customWidth="1"/>
    <col min="4399" max="4399" width="10.85546875" style="323" bestFit="1" customWidth="1"/>
    <col min="4400" max="4400" width="12.140625" style="323" bestFit="1" customWidth="1"/>
    <col min="4401" max="4403" width="10.85546875" style="323" bestFit="1" customWidth="1"/>
    <col min="4404" max="4404" width="12.140625" style="323" bestFit="1" customWidth="1"/>
    <col min="4405" max="4405" width="10.85546875" style="323" bestFit="1" customWidth="1"/>
    <col min="4406" max="4406" width="14.42578125" style="323" bestFit="1" customWidth="1"/>
    <col min="4407" max="4407" width="10.85546875" style="323" bestFit="1" customWidth="1"/>
    <col min="4408" max="4408" width="12.140625" style="323" bestFit="1" customWidth="1"/>
    <col min="4409" max="4411" width="10.85546875" style="323" bestFit="1" customWidth="1"/>
    <col min="4412" max="4412" width="12.140625" style="323" bestFit="1" customWidth="1"/>
    <col min="4413" max="4413" width="10.85546875" style="323" bestFit="1" customWidth="1"/>
    <col min="4414" max="4414" width="12.140625" style="323" bestFit="1" customWidth="1"/>
    <col min="4415" max="4415" width="10.85546875" style="323" bestFit="1" customWidth="1"/>
    <col min="4416" max="4416" width="12.140625" style="323" bestFit="1" customWidth="1"/>
    <col min="4417" max="4417" width="10.85546875" style="323" bestFit="1" customWidth="1"/>
    <col min="4418" max="4418" width="14.42578125" style="323" bestFit="1" customWidth="1"/>
    <col min="4419" max="4585" width="6.85546875" style="323"/>
    <col min="4586" max="4586" width="6.85546875" style="323" customWidth="1"/>
    <col min="4587" max="4608" width="6.85546875" style="323"/>
    <col min="4609" max="4609" width="6.5703125" style="323" customWidth="1"/>
    <col min="4610" max="4610" width="13.85546875" style="323" bestFit="1" customWidth="1"/>
    <col min="4611" max="4611" width="35.42578125" style="323" customWidth="1"/>
    <col min="4612" max="4612" width="18.7109375" style="323" bestFit="1" customWidth="1"/>
    <col min="4613" max="4613" width="19" style="323" bestFit="1" customWidth="1"/>
    <col min="4614" max="4615" width="7.28515625" style="323" bestFit="1" customWidth="1"/>
    <col min="4616" max="4616" width="10.85546875" style="323" bestFit="1" customWidth="1"/>
    <col min="4617" max="4617" width="8.5703125" style="323" bestFit="1" customWidth="1"/>
    <col min="4618" max="4618" width="10.85546875" style="323" bestFit="1" customWidth="1"/>
    <col min="4619" max="4619" width="8.5703125" style="323" bestFit="1" customWidth="1"/>
    <col min="4620" max="4620" width="12.140625" style="323" bestFit="1" customWidth="1"/>
    <col min="4621" max="4621" width="8.5703125" style="323" bestFit="1" customWidth="1"/>
    <col min="4622" max="4622" width="12.140625" style="323" bestFit="1" customWidth="1"/>
    <col min="4623" max="4623" width="8.5703125" style="323" bestFit="1" customWidth="1"/>
    <col min="4624" max="4624" width="12.140625" style="323" bestFit="1" customWidth="1"/>
    <col min="4625" max="4625" width="8.5703125" style="323" bestFit="1" customWidth="1"/>
    <col min="4626" max="4626" width="14.42578125" style="323" bestFit="1" customWidth="1"/>
    <col min="4627" max="4627" width="8.5703125" style="323" bestFit="1" customWidth="1"/>
    <col min="4628" max="4628" width="10.85546875" style="323" bestFit="1" customWidth="1"/>
    <col min="4629" max="4629" width="8.5703125" style="323" bestFit="1" customWidth="1"/>
    <col min="4630" max="4630" width="12.140625" style="323" bestFit="1" customWidth="1"/>
    <col min="4631" max="4631" width="8.5703125" style="323" bestFit="1" customWidth="1"/>
    <col min="4632" max="4632" width="12.140625" style="323" bestFit="1" customWidth="1"/>
    <col min="4633" max="4633" width="8.5703125" style="323" bestFit="1" customWidth="1"/>
    <col min="4634" max="4634" width="12.140625" style="323" bestFit="1" customWidth="1"/>
    <col min="4635" max="4635" width="10.85546875" style="323" bestFit="1" customWidth="1"/>
    <col min="4636" max="4636" width="12.140625" style="323" bestFit="1" customWidth="1"/>
    <col min="4637" max="4637" width="10.85546875" style="323" bestFit="1" customWidth="1"/>
    <col min="4638" max="4638" width="14.42578125" style="323" bestFit="1" customWidth="1"/>
    <col min="4639" max="4643" width="10.85546875" style="323" bestFit="1" customWidth="1"/>
    <col min="4644" max="4644" width="12.140625" style="323" bestFit="1" customWidth="1"/>
    <col min="4645" max="4645" width="10.85546875" style="323" bestFit="1" customWidth="1"/>
    <col min="4646" max="4646" width="12.140625" style="323" bestFit="1" customWidth="1"/>
    <col min="4647" max="4647" width="10.85546875" style="323" bestFit="1" customWidth="1"/>
    <col min="4648" max="4648" width="12.140625" style="323" bestFit="1" customWidth="1"/>
    <col min="4649" max="4649" width="10.85546875" style="323" bestFit="1" customWidth="1"/>
    <col min="4650" max="4650" width="14.42578125" style="323" bestFit="1" customWidth="1"/>
    <col min="4651" max="4653" width="10.85546875" style="323" bestFit="1" customWidth="1"/>
    <col min="4654" max="4654" width="12.140625" style="323" bestFit="1" customWidth="1"/>
    <col min="4655" max="4655" width="10.85546875" style="323" bestFit="1" customWidth="1"/>
    <col min="4656" max="4656" width="12.140625" style="323" bestFit="1" customWidth="1"/>
    <col min="4657" max="4659" width="10.85546875" style="323" bestFit="1" customWidth="1"/>
    <col min="4660" max="4660" width="12.140625" style="323" bestFit="1" customWidth="1"/>
    <col min="4661" max="4661" width="10.85546875" style="323" bestFit="1" customWidth="1"/>
    <col min="4662" max="4662" width="14.42578125" style="323" bestFit="1" customWidth="1"/>
    <col min="4663" max="4663" width="10.85546875" style="323" bestFit="1" customWidth="1"/>
    <col min="4664" max="4664" width="12.140625" style="323" bestFit="1" customWidth="1"/>
    <col min="4665" max="4667" width="10.85546875" style="323" bestFit="1" customWidth="1"/>
    <col min="4668" max="4668" width="12.140625" style="323" bestFit="1" customWidth="1"/>
    <col min="4669" max="4669" width="10.85546875" style="323" bestFit="1" customWidth="1"/>
    <col min="4670" max="4670" width="12.140625" style="323" bestFit="1" customWidth="1"/>
    <col min="4671" max="4671" width="10.85546875" style="323" bestFit="1" customWidth="1"/>
    <col min="4672" max="4672" width="12.140625" style="323" bestFit="1" customWidth="1"/>
    <col min="4673" max="4673" width="10.85546875" style="323" bestFit="1" customWidth="1"/>
    <col min="4674" max="4674" width="14.42578125" style="323" bestFit="1" customWidth="1"/>
    <col min="4675" max="4841" width="6.85546875" style="323"/>
    <col min="4842" max="4842" width="6.85546875" style="323" customWidth="1"/>
    <col min="4843" max="4864" width="6.85546875" style="323"/>
    <col min="4865" max="4865" width="6.5703125" style="323" customWidth="1"/>
    <col min="4866" max="4866" width="13.85546875" style="323" bestFit="1" customWidth="1"/>
    <col min="4867" max="4867" width="35.42578125" style="323" customWidth="1"/>
    <col min="4868" max="4868" width="18.7109375" style="323" bestFit="1" customWidth="1"/>
    <col min="4869" max="4869" width="19" style="323" bestFit="1" customWidth="1"/>
    <col min="4870" max="4871" width="7.28515625" style="323" bestFit="1" customWidth="1"/>
    <col min="4872" max="4872" width="10.85546875" style="323" bestFit="1" customWidth="1"/>
    <col min="4873" max="4873" width="8.5703125" style="323" bestFit="1" customWidth="1"/>
    <col min="4874" max="4874" width="10.85546875" style="323" bestFit="1" customWidth="1"/>
    <col min="4875" max="4875" width="8.5703125" style="323" bestFit="1" customWidth="1"/>
    <col min="4876" max="4876" width="12.140625" style="323" bestFit="1" customWidth="1"/>
    <col min="4877" max="4877" width="8.5703125" style="323" bestFit="1" customWidth="1"/>
    <col min="4878" max="4878" width="12.140625" style="323" bestFit="1" customWidth="1"/>
    <col min="4879" max="4879" width="8.5703125" style="323" bestFit="1" customWidth="1"/>
    <col min="4880" max="4880" width="12.140625" style="323" bestFit="1" customWidth="1"/>
    <col min="4881" max="4881" width="8.5703125" style="323" bestFit="1" customWidth="1"/>
    <col min="4882" max="4882" width="14.42578125" style="323" bestFit="1" customWidth="1"/>
    <col min="4883" max="4883" width="8.5703125" style="323" bestFit="1" customWidth="1"/>
    <col min="4884" max="4884" width="10.85546875" style="323" bestFit="1" customWidth="1"/>
    <col min="4885" max="4885" width="8.5703125" style="323" bestFit="1" customWidth="1"/>
    <col min="4886" max="4886" width="12.140625" style="323" bestFit="1" customWidth="1"/>
    <col min="4887" max="4887" width="8.5703125" style="323" bestFit="1" customWidth="1"/>
    <col min="4888" max="4888" width="12.140625" style="323" bestFit="1" customWidth="1"/>
    <col min="4889" max="4889" width="8.5703125" style="323" bestFit="1" customWidth="1"/>
    <col min="4890" max="4890" width="12.140625" style="323" bestFit="1" customWidth="1"/>
    <col min="4891" max="4891" width="10.85546875" style="323" bestFit="1" customWidth="1"/>
    <col min="4892" max="4892" width="12.140625" style="323" bestFit="1" customWidth="1"/>
    <col min="4893" max="4893" width="10.85546875" style="323" bestFit="1" customWidth="1"/>
    <col min="4894" max="4894" width="14.42578125" style="323" bestFit="1" customWidth="1"/>
    <col min="4895" max="4899" width="10.85546875" style="323" bestFit="1" customWidth="1"/>
    <col min="4900" max="4900" width="12.140625" style="323" bestFit="1" customWidth="1"/>
    <col min="4901" max="4901" width="10.85546875" style="323" bestFit="1" customWidth="1"/>
    <col min="4902" max="4902" width="12.140625" style="323" bestFit="1" customWidth="1"/>
    <col min="4903" max="4903" width="10.85546875" style="323" bestFit="1" customWidth="1"/>
    <col min="4904" max="4904" width="12.140625" style="323" bestFit="1" customWidth="1"/>
    <col min="4905" max="4905" width="10.85546875" style="323" bestFit="1" customWidth="1"/>
    <col min="4906" max="4906" width="14.42578125" style="323" bestFit="1" customWidth="1"/>
    <col min="4907" max="4909" width="10.85546875" style="323" bestFit="1" customWidth="1"/>
    <col min="4910" max="4910" width="12.140625" style="323" bestFit="1" customWidth="1"/>
    <col min="4911" max="4911" width="10.85546875" style="323" bestFit="1" customWidth="1"/>
    <col min="4912" max="4912" width="12.140625" style="323" bestFit="1" customWidth="1"/>
    <col min="4913" max="4915" width="10.85546875" style="323" bestFit="1" customWidth="1"/>
    <col min="4916" max="4916" width="12.140625" style="323" bestFit="1" customWidth="1"/>
    <col min="4917" max="4917" width="10.85546875" style="323" bestFit="1" customWidth="1"/>
    <col min="4918" max="4918" width="14.42578125" style="323" bestFit="1" customWidth="1"/>
    <col min="4919" max="4919" width="10.85546875" style="323" bestFit="1" customWidth="1"/>
    <col min="4920" max="4920" width="12.140625" style="323" bestFit="1" customWidth="1"/>
    <col min="4921" max="4923" width="10.85546875" style="323" bestFit="1" customWidth="1"/>
    <col min="4924" max="4924" width="12.140625" style="323" bestFit="1" customWidth="1"/>
    <col min="4925" max="4925" width="10.85546875" style="323" bestFit="1" customWidth="1"/>
    <col min="4926" max="4926" width="12.140625" style="323" bestFit="1" customWidth="1"/>
    <col min="4927" max="4927" width="10.85546875" style="323" bestFit="1" customWidth="1"/>
    <col min="4928" max="4928" width="12.140625" style="323" bestFit="1" customWidth="1"/>
    <col min="4929" max="4929" width="10.85546875" style="323" bestFit="1" customWidth="1"/>
    <col min="4930" max="4930" width="14.42578125" style="323" bestFit="1" customWidth="1"/>
    <col min="4931" max="5097" width="6.85546875" style="323"/>
    <col min="5098" max="5098" width="6.85546875" style="323" customWidth="1"/>
    <col min="5099" max="5120" width="6.85546875" style="323"/>
    <col min="5121" max="5121" width="6.5703125" style="323" customWidth="1"/>
    <col min="5122" max="5122" width="13.85546875" style="323" bestFit="1" customWidth="1"/>
    <col min="5123" max="5123" width="35.42578125" style="323" customWidth="1"/>
    <col min="5124" max="5124" width="18.7109375" style="323" bestFit="1" customWidth="1"/>
    <col min="5125" max="5125" width="19" style="323" bestFit="1" customWidth="1"/>
    <col min="5126" max="5127" width="7.28515625" style="323" bestFit="1" customWidth="1"/>
    <col min="5128" max="5128" width="10.85546875" style="323" bestFit="1" customWidth="1"/>
    <col min="5129" max="5129" width="8.5703125" style="323" bestFit="1" customWidth="1"/>
    <col min="5130" max="5130" width="10.85546875" style="323" bestFit="1" customWidth="1"/>
    <col min="5131" max="5131" width="8.5703125" style="323" bestFit="1" customWidth="1"/>
    <col min="5132" max="5132" width="12.140625" style="323" bestFit="1" customWidth="1"/>
    <col min="5133" max="5133" width="8.5703125" style="323" bestFit="1" customWidth="1"/>
    <col min="5134" max="5134" width="12.140625" style="323" bestFit="1" customWidth="1"/>
    <col min="5135" max="5135" width="8.5703125" style="323" bestFit="1" customWidth="1"/>
    <col min="5136" max="5136" width="12.140625" style="323" bestFit="1" customWidth="1"/>
    <col min="5137" max="5137" width="8.5703125" style="323" bestFit="1" customWidth="1"/>
    <col min="5138" max="5138" width="14.42578125" style="323" bestFit="1" customWidth="1"/>
    <col min="5139" max="5139" width="8.5703125" style="323" bestFit="1" customWidth="1"/>
    <col min="5140" max="5140" width="10.85546875" style="323" bestFit="1" customWidth="1"/>
    <col min="5141" max="5141" width="8.5703125" style="323" bestFit="1" customWidth="1"/>
    <col min="5142" max="5142" width="12.140625" style="323" bestFit="1" customWidth="1"/>
    <col min="5143" max="5143" width="8.5703125" style="323" bestFit="1" customWidth="1"/>
    <col min="5144" max="5144" width="12.140625" style="323" bestFit="1" customWidth="1"/>
    <col min="5145" max="5145" width="8.5703125" style="323" bestFit="1" customWidth="1"/>
    <col min="5146" max="5146" width="12.140625" style="323" bestFit="1" customWidth="1"/>
    <col min="5147" max="5147" width="10.85546875" style="323" bestFit="1" customWidth="1"/>
    <col min="5148" max="5148" width="12.140625" style="323" bestFit="1" customWidth="1"/>
    <col min="5149" max="5149" width="10.85546875" style="323" bestFit="1" customWidth="1"/>
    <col min="5150" max="5150" width="14.42578125" style="323" bestFit="1" customWidth="1"/>
    <col min="5151" max="5155" width="10.85546875" style="323" bestFit="1" customWidth="1"/>
    <col min="5156" max="5156" width="12.140625" style="323" bestFit="1" customWidth="1"/>
    <col min="5157" max="5157" width="10.85546875" style="323" bestFit="1" customWidth="1"/>
    <col min="5158" max="5158" width="12.140625" style="323" bestFit="1" customWidth="1"/>
    <col min="5159" max="5159" width="10.85546875" style="323" bestFit="1" customWidth="1"/>
    <col min="5160" max="5160" width="12.140625" style="323" bestFit="1" customWidth="1"/>
    <col min="5161" max="5161" width="10.85546875" style="323" bestFit="1" customWidth="1"/>
    <col min="5162" max="5162" width="14.42578125" style="323" bestFit="1" customWidth="1"/>
    <col min="5163" max="5165" width="10.85546875" style="323" bestFit="1" customWidth="1"/>
    <col min="5166" max="5166" width="12.140625" style="323" bestFit="1" customWidth="1"/>
    <col min="5167" max="5167" width="10.85546875" style="323" bestFit="1" customWidth="1"/>
    <col min="5168" max="5168" width="12.140625" style="323" bestFit="1" customWidth="1"/>
    <col min="5169" max="5171" width="10.85546875" style="323" bestFit="1" customWidth="1"/>
    <col min="5172" max="5172" width="12.140625" style="323" bestFit="1" customWidth="1"/>
    <col min="5173" max="5173" width="10.85546875" style="323" bestFit="1" customWidth="1"/>
    <col min="5174" max="5174" width="14.42578125" style="323" bestFit="1" customWidth="1"/>
    <col min="5175" max="5175" width="10.85546875" style="323" bestFit="1" customWidth="1"/>
    <col min="5176" max="5176" width="12.140625" style="323" bestFit="1" customWidth="1"/>
    <col min="5177" max="5179" width="10.85546875" style="323" bestFit="1" customWidth="1"/>
    <col min="5180" max="5180" width="12.140625" style="323" bestFit="1" customWidth="1"/>
    <col min="5181" max="5181" width="10.85546875" style="323" bestFit="1" customWidth="1"/>
    <col min="5182" max="5182" width="12.140625" style="323" bestFit="1" customWidth="1"/>
    <col min="5183" max="5183" width="10.85546875" style="323" bestFit="1" customWidth="1"/>
    <col min="5184" max="5184" width="12.140625" style="323" bestFit="1" customWidth="1"/>
    <col min="5185" max="5185" width="10.85546875" style="323" bestFit="1" customWidth="1"/>
    <col min="5186" max="5186" width="14.42578125" style="323" bestFit="1" customWidth="1"/>
    <col min="5187" max="5353" width="6.85546875" style="323"/>
    <col min="5354" max="5354" width="6.85546875" style="323" customWidth="1"/>
    <col min="5355" max="5376" width="6.85546875" style="323"/>
    <col min="5377" max="5377" width="6.5703125" style="323" customWidth="1"/>
    <col min="5378" max="5378" width="13.85546875" style="323" bestFit="1" customWidth="1"/>
    <col min="5379" max="5379" width="35.42578125" style="323" customWidth="1"/>
    <col min="5380" max="5380" width="18.7109375" style="323" bestFit="1" customWidth="1"/>
    <col min="5381" max="5381" width="19" style="323" bestFit="1" customWidth="1"/>
    <col min="5382" max="5383" width="7.28515625" style="323" bestFit="1" customWidth="1"/>
    <col min="5384" max="5384" width="10.85546875" style="323" bestFit="1" customWidth="1"/>
    <col min="5385" max="5385" width="8.5703125" style="323" bestFit="1" customWidth="1"/>
    <col min="5386" max="5386" width="10.85546875" style="323" bestFit="1" customWidth="1"/>
    <col min="5387" max="5387" width="8.5703125" style="323" bestFit="1" customWidth="1"/>
    <col min="5388" max="5388" width="12.140625" style="323" bestFit="1" customWidth="1"/>
    <col min="5389" max="5389" width="8.5703125" style="323" bestFit="1" customWidth="1"/>
    <col min="5390" max="5390" width="12.140625" style="323" bestFit="1" customWidth="1"/>
    <col min="5391" max="5391" width="8.5703125" style="323" bestFit="1" customWidth="1"/>
    <col min="5392" max="5392" width="12.140625" style="323" bestFit="1" customWidth="1"/>
    <col min="5393" max="5393" width="8.5703125" style="323" bestFit="1" customWidth="1"/>
    <col min="5394" max="5394" width="14.42578125" style="323" bestFit="1" customWidth="1"/>
    <col min="5395" max="5395" width="8.5703125" style="323" bestFit="1" customWidth="1"/>
    <col min="5396" max="5396" width="10.85546875" style="323" bestFit="1" customWidth="1"/>
    <col min="5397" max="5397" width="8.5703125" style="323" bestFit="1" customWidth="1"/>
    <col min="5398" max="5398" width="12.140625" style="323" bestFit="1" customWidth="1"/>
    <col min="5399" max="5399" width="8.5703125" style="323" bestFit="1" customWidth="1"/>
    <col min="5400" max="5400" width="12.140625" style="323" bestFit="1" customWidth="1"/>
    <col min="5401" max="5401" width="8.5703125" style="323" bestFit="1" customWidth="1"/>
    <col min="5402" max="5402" width="12.140625" style="323" bestFit="1" customWidth="1"/>
    <col min="5403" max="5403" width="10.85546875" style="323" bestFit="1" customWidth="1"/>
    <col min="5404" max="5404" width="12.140625" style="323" bestFit="1" customWidth="1"/>
    <col min="5405" max="5405" width="10.85546875" style="323" bestFit="1" customWidth="1"/>
    <col min="5406" max="5406" width="14.42578125" style="323" bestFit="1" customWidth="1"/>
    <col min="5407" max="5411" width="10.85546875" style="323" bestFit="1" customWidth="1"/>
    <col min="5412" max="5412" width="12.140625" style="323" bestFit="1" customWidth="1"/>
    <col min="5413" max="5413" width="10.85546875" style="323" bestFit="1" customWidth="1"/>
    <col min="5414" max="5414" width="12.140625" style="323" bestFit="1" customWidth="1"/>
    <col min="5415" max="5415" width="10.85546875" style="323" bestFit="1" customWidth="1"/>
    <col min="5416" max="5416" width="12.140625" style="323" bestFit="1" customWidth="1"/>
    <col min="5417" max="5417" width="10.85546875" style="323" bestFit="1" customWidth="1"/>
    <col min="5418" max="5418" width="14.42578125" style="323" bestFit="1" customWidth="1"/>
    <col min="5419" max="5421" width="10.85546875" style="323" bestFit="1" customWidth="1"/>
    <col min="5422" max="5422" width="12.140625" style="323" bestFit="1" customWidth="1"/>
    <col min="5423" max="5423" width="10.85546875" style="323" bestFit="1" customWidth="1"/>
    <col min="5424" max="5424" width="12.140625" style="323" bestFit="1" customWidth="1"/>
    <col min="5425" max="5427" width="10.85546875" style="323" bestFit="1" customWidth="1"/>
    <col min="5428" max="5428" width="12.140625" style="323" bestFit="1" customWidth="1"/>
    <col min="5429" max="5429" width="10.85546875" style="323" bestFit="1" customWidth="1"/>
    <col min="5430" max="5430" width="14.42578125" style="323" bestFit="1" customWidth="1"/>
    <col min="5431" max="5431" width="10.85546875" style="323" bestFit="1" customWidth="1"/>
    <col min="5432" max="5432" width="12.140625" style="323" bestFit="1" customWidth="1"/>
    <col min="5433" max="5435" width="10.85546875" style="323" bestFit="1" customWidth="1"/>
    <col min="5436" max="5436" width="12.140625" style="323" bestFit="1" customWidth="1"/>
    <col min="5437" max="5437" width="10.85546875" style="323" bestFit="1" customWidth="1"/>
    <col min="5438" max="5438" width="12.140625" style="323" bestFit="1" customWidth="1"/>
    <col min="5439" max="5439" width="10.85546875" style="323" bestFit="1" customWidth="1"/>
    <col min="5440" max="5440" width="12.140625" style="323" bestFit="1" customWidth="1"/>
    <col min="5441" max="5441" width="10.85546875" style="323" bestFit="1" customWidth="1"/>
    <col min="5442" max="5442" width="14.42578125" style="323" bestFit="1" customWidth="1"/>
    <col min="5443" max="5609" width="6.85546875" style="323"/>
    <col min="5610" max="5610" width="6.85546875" style="323" customWidth="1"/>
    <col min="5611" max="5632" width="6.85546875" style="323"/>
    <col min="5633" max="5633" width="6.5703125" style="323" customWidth="1"/>
    <col min="5634" max="5634" width="13.85546875" style="323" bestFit="1" customWidth="1"/>
    <col min="5635" max="5635" width="35.42578125" style="323" customWidth="1"/>
    <col min="5636" max="5636" width="18.7109375" style="323" bestFit="1" customWidth="1"/>
    <col min="5637" max="5637" width="19" style="323" bestFit="1" customWidth="1"/>
    <col min="5638" max="5639" width="7.28515625" style="323" bestFit="1" customWidth="1"/>
    <col min="5640" max="5640" width="10.85546875" style="323" bestFit="1" customWidth="1"/>
    <col min="5641" max="5641" width="8.5703125" style="323" bestFit="1" customWidth="1"/>
    <col min="5642" max="5642" width="10.85546875" style="323" bestFit="1" customWidth="1"/>
    <col min="5643" max="5643" width="8.5703125" style="323" bestFit="1" customWidth="1"/>
    <col min="5644" max="5644" width="12.140625" style="323" bestFit="1" customWidth="1"/>
    <col min="5645" max="5645" width="8.5703125" style="323" bestFit="1" customWidth="1"/>
    <col min="5646" max="5646" width="12.140625" style="323" bestFit="1" customWidth="1"/>
    <col min="5647" max="5647" width="8.5703125" style="323" bestFit="1" customWidth="1"/>
    <col min="5648" max="5648" width="12.140625" style="323" bestFit="1" customWidth="1"/>
    <col min="5649" max="5649" width="8.5703125" style="323" bestFit="1" customWidth="1"/>
    <col min="5650" max="5650" width="14.42578125" style="323" bestFit="1" customWidth="1"/>
    <col min="5651" max="5651" width="8.5703125" style="323" bestFit="1" customWidth="1"/>
    <col min="5652" max="5652" width="10.85546875" style="323" bestFit="1" customWidth="1"/>
    <col min="5653" max="5653" width="8.5703125" style="323" bestFit="1" customWidth="1"/>
    <col min="5654" max="5654" width="12.140625" style="323" bestFit="1" customWidth="1"/>
    <col min="5655" max="5655" width="8.5703125" style="323" bestFit="1" customWidth="1"/>
    <col min="5656" max="5656" width="12.140625" style="323" bestFit="1" customWidth="1"/>
    <col min="5657" max="5657" width="8.5703125" style="323" bestFit="1" customWidth="1"/>
    <col min="5658" max="5658" width="12.140625" style="323" bestFit="1" customWidth="1"/>
    <col min="5659" max="5659" width="10.85546875" style="323" bestFit="1" customWidth="1"/>
    <col min="5660" max="5660" width="12.140625" style="323" bestFit="1" customWidth="1"/>
    <col min="5661" max="5661" width="10.85546875" style="323" bestFit="1" customWidth="1"/>
    <col min="5662" max="5662" width="14.42578125" style="323" bestFit="1" customWidth="1"/>
    <col min="5663" max="5667" width="10.85546875" style="323" bestFit="1" customWidth="1"/>
    <col min="5668" max="5668" width="12.140625" style="323" bestFit="1" customWidth="1"/>
    <col min="5669" max="5669" width="10.85546875" style="323" bestFit="1" customWidth="1"/>
    <col min="5670" max="5670" width="12.140625" style="323" bestFit="1" customWidth="1"/>
    <col min="5671" max="5671" width="10.85546875" style="323" bestFit="1" customWidth="1"/>
    <col min="5672" max="5672" width="12.140625" style="323" bestFit="1" customWidth="1"/>
    <col min="5673" max="5673" width="10.85546875" style="323" bestFit="1" customWidth="1"/>
    <col min="5674" max="5674" width="14.42578125" style="323" bestFit="1" customWidth="1"/>
    <col min="5675" max="5677" width="10.85546875" style="323" bestFit="1" customWidth="1"/>
    <col min="5678" max="5678" width="12.140625" style="323" bestFit="1" customWidth="1"/>
    <col min="5679" max="5679" width="10.85546875" style="323" bestFit="1" customWidth="1"/>
    <col min="5680" max="5680" width="12.140625" style="323" bestFit="1" customWidth="1"/>
    <col min="5681" max="5683" width="10.85546875" style="323" bestFit="1" customWidth="1"/>
    <col min="5684" max="5684" width="12.140625" style="323" bestFit="1" customWidth="1"/>
    <col min="5685" max="5685" width="10.85546875" style="323" bestFit="1" customWidth="1"/>
    <col min="5686" max="5686" width="14.42578125" style="323" bestFit="1" customWidth="1"/>
    <col min="5687" max="5687" width="10.85546875" style="323" bestFit="1" customWidth="1"/>
    <col min="5688" max="5688" width="12.140625" style="323" bestFit="1" customWidth="1"/>
    <col min="5689" max="5691" width="10.85546875" style="323" bestFit="1" customWidth="1"/>
    <col min="5692" max="5692" width="12.140625" style="323" bestFit="1" customWidth="1"/>
    <col min="5693" max="5693" width="10.85546875" style="323" bestFit="1" customWidth="1"/>
    <col min="5694" max="5694" width="12.140625" style="323" bestFit="1" customWidth="1"/>
    <col min="5695" max="5695" width="10.85546875" style="323" bestFit="1" customWidth="1"/>
    <col min="5696" max="5696" width="12.140625" style="323" bestFit="1" customWidth="1"/>
    <col min="5697" max="5697" width="10.85546875" style="323" bestFit="1" customWidth="1"/>
    <col min="5698" max="5698" width="14.42578125" style="323" bestFit="1" customWidth="1"/>
    <col min="5699" max="5865" width="6.85546875" style="323"/>
    <col min="5866" max="5866" width="6.85546875" style="323" customWidth="1"/>
    <col min="5867" max="5888" width="6.85546875" style="323"/>
    <col min="5889" max="5889" width="6.5703125" style="323" customWidth="1"/>
    <col min="5890" max="5890" width="13.85546875" style="323" bestFit="1" customWidth="1"/>
    <col min="5891" max="5891" width="35.42578125" style="323" customWidth="1"/>
    <col min="5892" max="5892" width="18.7109375" style="323" bestFit="1" customWidth="1"/>
    <col min="5893" max="5893" width="19" style="323" bestFit="1" customWidth="1"/>
    <col min="5894" max="5895" width="7.28515625" style="323" bestFit="1" customWidth="1"/>
    <col min="5896" max="5896" width="10.85546875" style="323" bestFit="1" customWidth="1"/>
    <col min="5897" max="5897" width="8.5703125" style="323" bestFit="1" customWidth="1"/>
    <col min="5898" max="5898" width="10.85546875" style="323" bestFit="1" customWidth="1"/>
    <col min="5899" max="5899" width="8.5703125" style="323" bestFit="1" customWidth="1"/>
    <col min="5900" max="5900" width="12.140625" style="323" bestFit="1" customWidth="1"/>
    <col min="5901" max="5901" width="8.5703125" style="323" bestFit="1" customWidth="1"/>
    <col min="5902" max="5902" width="12.140625" style="323" bestFit="1" customWidth="1"/>
    <col min="5903" max="5903" width="8.5703125" style="323" bestFit="1" customWidth="1"/>
    <col min="5904" max="5904" width="12.140625" style="323" bestFit="1" customWidth="1"/>
    <col min="5905" max="5905" width="8.5703125" style="323" bestFit="1" customWidth="1"/>
    <col min="5906" max="5906" width="14.42578125" style="323" bestFit="1" customWidth="1"/>
    <col min="5907" max="5907" width="8.5703125" style="323" bestFit="1" customWidth="1"/>
    <col min="5908" max="5908" width="10.85546875" style="323" bestFit="1" customWidth="1"/>
    <col min="5909" max="5909" width="8.5703125" style="323" bestFit="1" customWidth="1"/>
    <col min="5910" max="5910" width="12.140625" style="323" bestFit="1" customWidth="1"/>
    <col min="5911" max="5911" width="8.5703125" style="323" bestFit="1" customWidth="1"/>
    <col min="5912" max="5912" width="12.140625" style="323" bestFit="1" customWidth="1"/>
    <col min="5913" max="5913" width="8.5703125" style="323" bestFit="1" customWidth="1"/>
    <col min="5914" max="5914" width="12.140625" style="323" bestFit="1" customWidth="1"/>
    <col min="5915" max="5915" width="10.85546875" style="323" bestFit="1" customWidth="1"/>
    <col min="5916" max="5916" width="12.140625" style="323" bestFit="1" customWidth="1"/>
    <col min="5917" max="5917" width="10.85546875" style="323" bestFit="1" customWidth="1"/>
    <col min="5918" max="5918" width="14.42578125" style="323" bestFit="1" customWidth="1"/>
    <col min="5919" max="5923" width="10.85546875" style="323" bestFit="1" customWidth="1"/>
    <col min="5924" max="5924" width="12.140625" style="323" bestFit="1" customWidth="1"/>
    <col min="5925" max="5925" width="10.85546875" style="323" bestFit="1" customWidth="1"/>
    <col min="5926" max="5926" width="12.140625" style="323" bestFit="1" customWidth="1"/>
    <col min="5927" max="5927" width="10.85546875" style="323" bestFit="1" customWidth="1"/>
    <col min="5928" max="5928" width="12.140625" style="323" bestFit="1" customWidth="1"/>
    <col min="5929" max="5929" width="10.85546875" style="323" bestFit="1" customWidth="1"/>
    <col min="5930" max="5930" width="14.42578125" style="323" bestFit="1" customWidth="1"/>
    <col min="5931" max="5933" width="10.85546875" style="323" bestFit="1" customWidth="1"/>
    <col min="5934" max="5934" width="12.140625" style="323" bestFit="1" customWidth="1"/>
    <col min="5935" max="5935" width="10.85546875" style="323" bestFit="1" customWidth="1"/>
    <col min="5936" max="5936" width="12.140625" style="323" bestFit="1" customWidth="1"/>
    <col min="5937" max="5939" width="10.85546875" style="323" bestFit="1" customWidth="1"/>
    <col min="5940" max="5940" width="12.140625" style="323" bestFit="1" customWidth="1"/>
    <col min="5941" max="5941" width="10.85546875" style="323" bestFit="1" customWidth="1"/>
    <col min="5942" max="5942" width="14.42578125" style="323" bestFit="1" customWidth="1"/>
    <col min="5943" max="5943" width="10.85546875" style="323" bestFit="1" customWidth="1"/>
    <col min="5944" max="5944" width="12.140625" style="323" bestFit="1" customWidth="1"/>
    <col min="5945" max="5947" width="10.85546875" style="323" bestFit="1" customWidth="1"/>
    <col min="5948" max="5948" width="12.140625" style="323" bestFit="1" customWidth="1"/>
    <col min="5949" max="5949" width="10.85546875" style="323" bestFit="1" customWidth="1"/>
    <col min="5950" max="5950" width="12.140625" style="323" bestFit="1" customWidth="1"/>
    <col min="5951" max="5951" width="10.85546875" style="323" bestFit="1" customWidth="1"/>
    <col min="5952" max="5952" width="12.140625" style="323" bestFit="1" customWidth="1"/>
    <col min="5953" max="5953" width="10.85546875" style="323" bestFit="1" customWidth="1"/>
    <col min="5954" max="5954" width="14.42578125" style="323" bestFit="1" customWidth="1"/>
    <col min="5955" max="6121" width="6.85546875" style="323"/>
    <col min="6122" max="6122" width="6.85546875" style="323" customWidth="1"/>
    <col min="6123" max="6144" width="6.85546875" style="323"/>
    <col min="6145" max="6145" width="6.5703125" style="323" customWidth="1"/>
    <col min="6146" max="6146" width="13.85546875" style="323" bestFit="1" customWidth="1"/>
    <col min="6147" max="6147" width="35.42578125" style="323" customWidth="1"/>
    <col min="6148" max="6148" width="18.7109375" style="323" bestFit="1" customWidth="1"/>
    <col min="6149" max="6149" width="19" style="323" bestFit="1" customWidth="1"/>
    <col min="6150" max="6151" width="7.28515625" style="323" bestFit="1" customWidth="1"/>
    <col min="6152" max="6152" width="10.85546875" style="323" bestFit="1" customWidth="1"/>
    <col min="6153" max="6153" width="8.5703125" style="323" bestFit="1" customWidth="1"/>
    <col min="6154" max="6154" width="10.85546875" style="323" bestFit="1" customWidth="1"/>
    <col min="6155" max="6155" width="8.5703125" style="323" bestFit="1" customWidth="1"/>
    <col min="6156" max="6156" width="12.140625" style="323" bestFit="1" customWidth="1"/>
    <col min="6157" max="6157" width="8.5703125" style="323" bestFit="1" customWidth="1"/>
    <col min="6158" max="6158" width="12.140625" style="323" bestFit="1" customWidth="1"/>
    <col min="6159" max="6159" width="8.5703125" style="323" bestFit="1" customWidth="1"/>
    <col min="6160" max="6160" width="12.140625" style="323" bestFit="1" customWidth="1"/>
    <col min="6161" max="6161" width="8.5703125" style="323" bestFit="1" customWidth="1"/>
    <col min="6162" max="6162" width="14.42578125" style="323" bestFit="1" customWidth="1"/>
    <col min="6163" max="6163" width="8.5703125" style="323" bestFit="1" customWidth="1"/>
    <col min="6164" max="6164" width="10.85546875" style="323" bestFit="1" customWidth="1"/>
    <col min="6165" max="6165" width="8.5703125" style="323" bestFit="1" customWidth="1"/>
    <col min="6166" max="6166" width="12.140625" style="323" bestFit="1" customWidth="1"/>
    <col min="6167" max="6167" width="8.5703125" style="323" bestFit="1" customWidth="1"/>
    <col min="6168" max="6168" width="12.140625" style="323" bestFit="1" customWidth="1"/>
    <col min="6169" max="6169" width="8.5703125" style="323" bestFit="1" customWidth="1"/>
    <col min="6170" max="6170" width="12.140625" style="323" bestFit="1" customWidth="1"/>
    <col min="6171" max="6171" width="10.85546875" style="323" bestFit="1" customWidth="1"/>
    <col min="6172" max="6172" width="12.140625" style="323" bestFit="1" customWidth="1"/>
    <col min="6173" max="6173" width="10.85546875" style="323" bestFit="1" customWidth="1"/>
    <col min="6174" max="6174" width="14.42578125" style="323" bestFit="1" customWidth="1"/>
    <col min="6175" max="6179" width="10.85546875" style="323" bestFit="1" customWidth="1"/>
    <col min="6180" max="6180" width="12.140625" style="323" bestFit="1" customWidth="1"/>
    <col min="6181" max="6181" width="10.85546875" style="323" bestFit="1" customWidth="1"/>
    <col min="6182" max="6182" width="12.140625" style="323" bestFit="1" customWidth="1"/>
    <col min="6183" max="6183" width="10.85546875" style="323" bestFit="1" customWidth="1"/>
    <col min="6184" max="6184" width="12.140625" style="323" bestFit="1" customWidth="1"/>
    <col min="6185" max="6185" width="10.85546875" style="323" bestFit="1" customWidth="1"/>
    <col min="6186" max="6186" width="14.42578125" style="323" bestFit="1" customWidth="1"/>
    <col min="6187" max="6189" width="10.85546875" style="323" bestFit="1" customWidth="1"/>
    <col min="6190" max="6190" width="12.140625" style="323" bestFit="1" customWidth="1"/>
    <col min="6191" max="6191" width="10.85546875" style="323" bestFit="1" customWidth="1"/>
    <col min="6192" max="6192" width="12.140625" style="323" bestFit="1" customWidth="1"/>
    <col min="6193" max="6195" width="10.85546875" style="323" bestFit="1" customWidth="1"/>
    <col min="6196" max="6196" width="12.140625" style="323" bestFit="1" customWidth="1"/>
    <col min="6197" max="6197" width="10.85546875" style="323" bestFit="1" customWidth="1"/>
    <col min="6198" max="6198" width="14.42578125" style="323" bestFit="1" customWidth="1"/>
    <col min="6199" max="6199" width="10.85546875" style="323" bestFit="1" customWidth="1"/>
    <col min="6200" max="6200" width="12.140625" style="323" bestFit="1" customWidth="1"/>
    <col min="6201" max="6203" width="10.85546875" style="323" bestFit="1" customWidth="1"/>
    <col min="6204" max="6204" width="12.140625" style="323" bestFit="1" customWidth="1"/>
    <col min="6205" max="6205" width="10.85546875" style="323" bestFit="1" customWidth="1"/>
    <col min="6206" max="6206" width="12.140625" style="323" bestFit="1" customWidth="1"/>
    <col min="6207" max="6207" width="10.85546875" style="323" bestFit="1" customWidth="1"/>
    <col min="6208" max="6208" width="12.140625" style="323" bestFit="1" customWidth="1"/>
    <col min="6209" max="6209" width="10.85546875" style="323" bestFit="1" customWidth="1"/>
    <col min="6210" max="6210" width="14.42578125" style="323" bestFit="1" customWidth="1"/>
    <col min="6211" max="6377" width="6.85546875" style="323"/>
    <col min="6378" max="6378" width="6.85546875" style="323" customWidth="1"/>
    <col min="6379" max="6400" width="6.85546875" style="323"/>
    <col min="6401" max="6401" width="6.5703125" style="323" customWidth="1"/>
    <col min="6402" max="6402" width="13.85546875" style="323" bestFit="1" customWidth="1"/>
    <col min="6403" max="6403" width="35.42578125" style="323" customWidth="1"/>
    <col min="6404" max="6404" width="18.7109375" style="323" bestFit="1" customWidth="1"/>
    <col min="6405" max="6405" width="19" style="323" bestFit="1" customWidth="1"/>
    <col min="6406" max="6407" width="7.28515625" style="323" bestFit="1" customWidth="1"/>
    <col min="6408" max="6408" width="10.85546875" style="323" bestFit="1" customWidth="1"/>
    <col min="6409" max="6409" width="8.5703125" style="323" bestFit="1" customWidth="1"/>
    <col min="6410" max="6410" width="10.85546875" style="323" bestFit="1" customWidth="1"/>
    <col min="6411" max="6411" width="8.5703125" style="323" bestFit="1" customWidth="1"/>
    <col min="6412" max="6412" width="12.140625" style="323" bestFit="1" customWidth="1"/>
    <col min="6413" max="6413" width="8.5703125" style="323" bestFit="1" customWidth="1"/>
    <col min="6414" max="6414" width="12.140625" style="323" bestFit="1" customWidth="1"/>
    <col min="6415" max="6415" width="8.5703125" style="323" bestFit="1" customWidth="1"/>
    <col min="6416" max="6416" width="12.140625" style="323" bestFit="1" customWidth="1"/>
    <col min="6417" max="6417" width="8.5703125" style="323" bestFit="1" customWidth="1"/>
    <col min="6418" max="6418" width="14.42578125" style="323" bestFit="1" customWidth="1"/>
    <col min="6419" max="6419" width="8.5703125" style="323" bestFit="1" customWidth="1"/>
    <col min="6420" max="6420" width="10.85546875" style="323" bestFit="1" customWidth="1"/>
    <col min="6421" max="6421" width="8.5703125" style="323" bestFit="1" customWidth="1"/>
    <col min="6422" max="6422" width="12.140625" style="323" bestFit="1" customWidth="1"/>
    <col min="6423" max="6423" width="8.5703125" style="323" bestFit="1" customWidth="1"/>
    <col min="6424" max="6424" width="12.140625" style="323" bestFit="1" customWidth="1"/>
    <col min="6425" max="6425" width="8.5703125" style="323" bestFit="1" customWidth="1"/>
    <col min="6426" max="6426" width="12.140625" style="323" bestFit="1" customWidth="1"/>
    <col min="6427" max="6427" width="10.85546875" style="323" bestFit="1" customWidth="1"/>
    <col min="6428" max="6428" width="12.140625" style="323" bestFit="1" customWidth="1"/>
    <col min="6429" max="6429" width="10.85546875" style="323" bestFit="1" customWidth="1"/>
    <col min="6430" max="6430" width="14.42578125" style="323" bestFit="1" customWidth="1"/>
    <col min="6431" max="6435" width="10.85546875" style="323" bestFit="1" customWidth="1"/>
    <col min="6436" max="6436" width="12.140625" style="323" bestFit="1" customWidth="1"/>
    <col min="6437" max="6437" width="10.85546875" style="323" bestFit="1" customWidth="1"/>
    <col min="6438" max="6438" width="12.140625" style="323" bestFit="1" customWidth="1"/>
    <col min="6439" max="6439" width="10.85546875" style="323" bestFit="1" customWidth="1"/>
    <col min="6440" max="6440" width="12.140625" style="323" bestFit="1" customWidth="1"/>
    <col min="6441" max="6441" width="10.85546875" style="323" bestFit="1" customWidth="1"/>
    <col min="6442" max="6442" width="14.42578125" style="323" bestFit="1" customWidth="1"/>
    <col min="6443" max="6445" width="10.85546875" style="323" bestFit="1" customWidth="1"/>
    <col min="6446" max="6446" width="12.140625" style="323" bestFit="1" customWidth="1"/>
    <col min="6447" max="6447" width="10.85546875" style="323" bestFit="1" customWidth="1"/>
    <col min="6448" max="6448" width="12.140625" style="323" bestFit="1" customWidth="1"/>
    <col min="6449" max="6451" width="10.85546875" style="323" bestFit="1" customWidth="1"/>
    <col min="6452" max="6452" width="12.140625" style="323" bestFit="1" customWidth="1"/>
    <col min="6453" max="6453" width="10.85546875" style="323" bestFit="1" customWidth="1"/>
    <col min="6454" max="6454" width="14.42578125" style="323" bestFit="1" customWidth="1"/>
    <col min="6455" max="6455" width="10.85546875" style="323" bestFit="1" customWidth="1"/>
    <col min="6456" max="6456" width="12.140625" style="323" bestFit="1" customWidth="1"/>
    <col min="6457" max="6459" width="10.85546875" style="323" bestFit="1" customWidth="1"/>
    <col min="6460" max="6460" width="12.140625" style="323" bestFit="1" customWidth="1"/>
    <col min="6461" max="6461" width="10.85546875" style="323" bestFit="1" customWidth="1"/>
    <col min="6462" max="6462" width="12.140625" style="323" bestFit="1" customWidth="1"/>
    <col min="6463" max="6463" width="10.85546875" style="323" bestFit="1" customWidth="1"/>
    <col min="6464" max="6464" width="12.140625" style="323" bestFit="1" customWidth="1"/>
    <col min="6465" max="6465" width="10.85546875" style="323" bestFit="1" customWidth="1"/>
    <col min="6466" max="6466" width="14.42578125" style="323" bestFit="1" customWidth="1"/>
    <col min="6467" max="6633" width="6.85546875" style="323"/>
    <col min="6634" max="6634" width="6.85546875" style="323" customWidth="1"/>
    <col min="6635" max="6656" width="6.85546875" style="323"/>
    <col min="6657" max="6657" width="6.5703125" style="323" customWidth="1"/>
    <col min="6658" max="6658" width="13.85546875" style="323" bestFit="1" customWidth="1"/>
    <col min="6659" max="6659" width="35.42578125" style="323" customWidth="1"/>
    <col min="6660" max="6660" width="18.7109375" style="323" bestFit="1" customWidth="1"/>
    <col min="6661" max="6661" width="19" style="323" bestFit="1" customWidth="1"/>
    <col min="6662" max="6663" width="7.28515625" style="323" bestFit="1" customWidth="1"/>
    <col min="6664" max="6664" width="10.85546875" style="323" bestFit="1" customWidth="1"/>
    <col min="6665" max="6665" width="8.5703125" style="323" bestFit="1" customWidth="1"/>
    <col min="6666" max="6666" width="10.85546875" style="323" bestFit="1" customWidth="1"/>
    <col min="6667" max="6667" width="8.5703125" style="323" bestFit="1" customWidth="1"/>
    <col min="6668" max="6668" width="12.140625" style="323" bestFit="1" customWidth="1"/>
    <col min="6669" max="6669" width="8.5703125" style="323" bestFit="1" customWidth="1"/>
    <col min="6670" max="6670" width="12.140625" style="323" bestFit="1" customWidth="1"/>
    <col min="6671" max="6671" width="8.5703125" style="323" bestFit="1" customWidth="1"/>
    <col min="6672" max="6672" width="12.140625" style="323" bestFit="1" customWidth="1"/>
    <col min="6673" max="6673" width="8.5703125" style="323" bestFit="1" customWidth="1"/>
    <col min="6674" max="6674" width="14.42578125" style="323" bestFit="1" customWidth="1"/>
    <col min="6675" max="6675" width="8.5703125" style="323" bestFit="1" customWidth="1"/>
    <col min="6676" max="6676" width="10.85546875" style="323" bestFit="1" customWidth="1"/>
    <col min="6677" max="6677" width="8.5703125" style="323" bestFit="1" customWidth="1"/>
    <col min="6678" max="6678" width="12.140625" style="323" bestFit="1" customWidth="1"/>
    <col min="6679" max="6679" width="8.5703125" style="323" bestFit="1" customWidth="1"/>
    <col min="6680" max="6680" width="12.140625" style="323" bestFit="1" customWidth="1"/>
    <col min="6681" max="6681" width="8.5703125" style="323" bestFit="1" customWidth="1"/>
    <col min="6682" max="6682" width="12.140625" style="323" bestFit="1" customWidth="1"/>
    <col min="6683" max="6683" width="10.85546875" style="323" bestFit="1" customWidth="1"/>
    <col min="6684" max="6684" width="12.140625" style="323" bestFit="1" customWidth="1"/>
    <col min="6685" max="6685" width="10.85546875" style="323" bestFit="1" customWidth="1"/>
    <col min="6686" max="6686" width="14.42578125" style="323" bestFit="1" customWidth="1"/>
    <col min="6687" max="6691" width="10.85546875" style="323" bestFit="1" customWidth="1"/>
    <col min="6692" max="6692" width="12.140625" style="323" bestFit="1" customWidth="1"/>
    <col min="6693" max="6693" width="10.85546875" style="323" bestFit="1" customWidth="1"/>
    <col min="6694" max="6694" width="12.140625" style="323" bestFit="1" customWidth="1"/>
    <col min="6695" max="6695" width="10.85546875" style="323" bestFit="1" customWidth="1"/>
    <col min="6696" max="6696" width="12.140625" style="323" bestFit="1" customWidth="1"/>
    <col min="6697" max="6697" width="10.85546875" style="323" bestFit="1" customWidth="1"/>
    <col min="6698" max="6698" width="14.42578125" style="323" bestFit="1" customWidth="1"/>
    <col min="6699" max="6701" width="10.85546875" style="323" bestFit="1" customWidth="1"/>
    <col min="6702" max="6702" width="12.140625" style="323" bestFit="1" customWidth="1"/>
    <col min="6703" max="6703" width="10.85546875" style="323" bestFit="1" customWidth="1"/>
    <col min="6704" max="6704" width="12.140625" style="323" bestFit="1" customWidth="1"/>
    <col min="6705" max="6707" width="10.85546875" style="323" bestFit="1" customWidth="1"/>
    <col min="6708" max="6708" width="12.140625" style="323" bestFit="1" customWidth="1"/>
    <col min="6709" max="6709" width="10.85546875" style="323" bestFit="1" customWidth="1"/>
    <col min="6710" max="6710" width="14.42578125" style="323" bestFit="1" customWidth="1"/>
    <col min="6711" max="6711" width="10.85546875" style="323" bestFit="1" customWidth="1"/>
    <col min="6712" max="6712" width="12.140625" style="323" bestFit="1" customWidth="1"/>
    <col min="6713" max="6715" width="10.85546875" style="323" bestFit="1" customWidth="1"/>
    <col min="6716" max="6716" width="12.140625" style="323" bestFit="1" customWidth="1"/>
    <col min="6717" max="6717" width="10.85546875" style="323" bestFit="1" customWidth="1"/>
    <col min="6718" max="6718" width="12.140625" style="323" bestFit="1" customWidth="1"/>
    <col min="6719" max="6719" width="10.85546875" style="323" bestFit="1" customWidth="1"/>
    <col min="6720" max="6720" width="12.140625" style="323" bestFit="1" customWidth="1"/>
    <col min="6721" max="6721" width="10.85546875" style="323" bestFit="1" customWidth="1"/>
    <col min="6722" max="6722" width="14.42578125" style="323" bestFit="1" customWidth="1"/>
    <col min="6723" max="6889" width="6.85546875" style="323"/>
    <col min="6890" max="6890" width="6.85546875" style="323" customWidth="1"/>
    <col min="6891" max="6912" width="6.85546875" style="323"/>
    <col min="6913" max="6913" width="6.5703125" style="323" customWidth="1"/>
    <col min="6914" max="6914" width="13.85546875" style="323" bestFit="1" customWidth="1"/>
    <col min="6915" max="6915" width="35.42578125" style="323" customWidth="1"/>
    <col min="6916" max="6916" width="18.7109375" style="323" bestFit="1" customWidth="1"/>
    <col min="6917" max="6917" width="19" style="323" bestFit="1" customWidth="1"/>
    <col min="6918" max="6919" width="7.28515625" style="323" bestFit="1" customWidth="1"/>
    <col min="6920" max="6920" width="10.85546875" style="323" bestFit="1" customWidth="1"/>
    <col min="6921" max="6921" width="8.5703125" style="323" bestFit="1" customWidth="1"/>
    <col min="6922" max="6922" width="10.85546875" style="323" bestFit="1" customWidth="1"/>
    <col min="6923" max="6923" width="8.5703125" style="323" bestFit="1" customWidth="1"/>
    <col min="6924" max="6924" width="12.140625" style="323" bestFit="1" customWidth="1"/>
    <col min="6925" max="6925" width="8.5703125" style="323" bestFit="1" customWidth="1"/>
    <col min="6926" max="6926" width="12.140625" style="323" bestFit="1" customWidth="1"/>
    <col min="6927" max="6927" width="8.5703125" style="323" bestFit="1" customWidth="1"/>
    <col min="6928" max="6928" width="12.140625" style="323" bestFit="1" customWidth="1"/>
    <col min="6929" max="6929" width="8.5703125" style="323" bestFit="1" customWidth="1"/>
    <col min="6930" max="6930" width="14.42578125" style="323" bestFit="1" customWidth="1"/>
    <col min="6931" max="6931" width="8.5703125" style="323" bestFit="1" customWidth="1"/>
    <col min="6932" max="6932" width="10.85546875" style="323" bestFit="1" customWidth="1"/>
    <col min="6933" max="6933" width="8.5703125" style="323" bestFit="1" customWidth="1"/>
    <col min="6934" max="6934" width="12.140625" style="323" bestFit="1" customWidth="1"/>
    <col min="6935" max="6935" width="8.5703125" style="323" bestFit="1" customWidth="1"/>
    <col min="6936" max="6936" width="12.140625" style="323" bestFit="1" customWidth="1"/>
    <col min="6937" max="6937" width="8.5703125" style="323" bestFit="1" customWidth="1"/>
    <col min="6938" max="6938" width="12.140625" style="323" bestFit="1" customWidth="1"/>
    <col min="6939" max="6939" width="10.85546875" style="323" bestFit="1" customWidth="1"/>
    <col min="6940" max="6940" width="12.140625" style="323" bestFit="1" customWidth="1"/>
    <col min="6941" max="6941" width="10.85546875" style="323" bestFit="1" customWidth="1"/>
    <col min="6942" max="6942" width="14.42578125" style="323" bestFit="1" customWidth="1"/>
    <col min="6943" max="6947" width="10.85546875" style="323" bestFit="1" customWidth="1"/>
    <col min="6948" max="6948" width="12.140625" style="323" bestFit="1" customWidth="1"/>
    <col min="6949" max="6949" width="10.85546875" style="323" bestFit="1" customWidth="1"/>
    <col min="6950" max="6950" width="12.140625" style="323" bestFit="1" customWidth="1"/>
    <col min="6951" max="6951" width="10.85546875" style="323" bestFit="1" customWidth="1"/>
    <col min="6952" max="6952" width="12.140625" style="323" bestFit="1" customWidth="1"/>
    <col min="6953" max="6953" width="10.85546875" style="323" bestFit="1" customWidth="1"/>
    <col min="6954" max="6954" width="14.42578125" style="323" bestFit="1" customWidth="1"/>
    <col min="6955" max="6957" width="10.85546875" style="323" bestFit="1" customWidth="1"/>
    <col min="6958" max="6958" width="12.140625" style="323" bestFit="1" customWidth="1"/>
    <col min="6959" max="6959" width="10.85546875" style="323" bestFit="1" customWidth="1"/>
    <col min="6960" max="6960" width="12.140625" style="323" bestFit="1" customWidth="1"/>
    <col min="6961" max="6963" width="10.85546875" style="323" bestFit="1" customWidth="1"/>
    <col min="6964" max="6964" width="12.140625" style="323" bestFit="1" customWidth="1"/>
    <col min="6965" max="6965" width="10.85546875" style="323" bestFit="1" customWidth="1"/>
    <col min="6966" max="6966" width="14.42578125" style="323" bestFit="1" customWidth="1"/>
    <col min="6967" max="6967" width="10.85546875" style="323" bestFit="1" customWidth="1"/>
    <col min="6968" max="6968" width="12.140625" style="323" bestFit="1" customWidth="1"/>
    <col min="6969" max="6971" width="10.85546875" style="323" bestFit="1" customWidth="1"/>
    <col min="6972" max="6972" width="12.140625" style="323" bestFit="1" customWidth="1"/>
    <col min="6973" max="6973" width="10.85546875" style="323" bestFit="1" customWidth="1"/>
    <col min="6974" max="6974" width="12.140625" style="323" bestFit="1" customWidth="1"/>
    <col min="6975" max="6975" width="10.85546875" style="323" bestFit="1" customWidth="1"/>
    <col min="6976" max="6976" width="12.140625" style="323" bestFit="1" customWidth="1"/>
    <col min="6977" max="6977" width="10.85546875" style="323" bestFit="1" customWidth="1"/>
    <col min="6978" max="6978" width="14.42578125" style="323" bestFit="1" customWidth="1"/>
    <col min="6979" max="7145" width="6.85546875" style="323"/>
    <col min="7146" max="7146" width="6.85546875" style="323" customWidth="1"/>
    <col min="7147" max="7168" width="6.85546875" style="323"/>
    <col min="7169" max="7169" width="6.5703125" style="323" customWidth="1"/>
    <col min="7170" max="7170" width="13.85546875" style="323" bestFit="1" customWidth="1"/>
    <col min="7171" max="7171" width="35.42578125" style="323" customWidth="1"/>
    <col min="7172" max="7172" width="18.7109375" style="323" bestFit="1" customWidth="1"/>
    <col min="7173" max="7173" width="19" style="323" bestFit="1" customWidth="1"/>
    <col min="7174" max="7175" width="7.28515625" style="323" bestFit="1" customWidth="1"/>
    <col min="7176" max="7176" width="10.85546875" style="323" bestFit="1" customWidth="1"/>
    <col min="7177" max="7177" width="8.5703125" style="323" bestFit="1" customWidth="1"/>
    <col min="7178" max="7178" width="10.85546875" style="323" bestFit="1" customWidth="1"/>
    <col min="7179" max="7179" width="8.5703125" style="323" bestFit="1" customWidth="1"/>
    <col min="7180" max="7180" width="12.140625" style="323" bestFit="1" customWidth="1"/>
    <col min="7181" max="7181" width="8.5703125" style="323" bestFit="1" customWidth="1"/>
    <col min="7182" max="7182" width="12.140625" style="323" bestFit="1" customWidth="1"/>
    <col min="7183" max="7183" width="8.5703125" style="323" bestFit="1" customWidth="1"/>
    <col min="7184" max="7184" width="12.140625" style="323" bestFit="1" customWidth="1"/>
    <col min="7185" max="7185" width="8.5703125" style="323" bestFit="1" customWidth="1"/>
    <col min="7186" max="7186" width="14.42578125" style="323" bestFit="1" customWidth="1"/>
    <col min="7187" max="7187" width="8.5703125" style="323" bestFit="1" customWidth="1"/>
    <col min="7188" max="7188" width="10.85546875" style="323" bestFit="1" customWidth="1"/>
    <col min="7189" max="7189" width="8.5703125" style="323" bestFit="1" customWidth="1"/>
    <col min="7190" max="7190" width="12.140625" style="323" bestFit="1" customWidth="1"/>
    <col min="7191" max="7191" width="8.5703125" style="323" bestFit="1" customWidth="1"/>
    <col min="7192" max="7192" width="12.140625" style="323" bestFit="1" customWidth="1"/>
    <col min="7193" max="7193" width="8.5703125" style="323" bestFit="1" customWidth="1"/>
    <col min="7194" max="7194" width="12.140625" style="323" bestFit="1" customWidth="1"/>
    <col min="7195" max="7195" width="10.85546875" style="323" bestFit="1" customWidth="1"/>
    <col min="7196" max="7196" width="12.140625" style="323" bestFit="1" customWidth="1"/>
    <col min="7197" max="7197" width="10.85546875" style="323" bestFit="1" customWidth="1"/>
    <col min="7198" max="7198" width="14.42578125" style="323" bestFit="1" customWidth="1"/>
    <col min="7199" max="7203" width="10.85546875" style="323" bestFit="1" customWidth="1"/>
    <col min="7204" max="7204" width="12.140625" style="323" bestFit="1" customWidth="1"/>
    <col min="7205" max="7205" width="10.85546875" style="323" bestFit="1" customWidth="1"/>
    <col min="7206" max="7206" width="12.140625" style="323" bestFit="1" customWidth="1"/>
    <col min="7207" max="7207" width="10.85546875" style="323" bestFit="1" customWidth="1"/>
    <col min="7208" max="7208" width="12.140625" style="323" bestFit="1" customWidth="1"/>
    <col min="7209" max="7209" width="10.85546875" style="323" bestFit="1" customWidth="1"/>
    <col min="7210" max="7210" width="14.42578125" style="323" bestFit="1" customWidth="1"/>
    <col min="7211" max="7213" width="10.85546875" style="323" bestFit="1" customWidth="1"/>
    <col min="7214" max="7214" width="12.140625" style="323" bestFit="1" customWidth="1"/>
    <col min="7215" max="7215" width="10.85546875" style="323" bestFit="1" customWidth="1"/>
    <col min="7216" max="7216" width="12.140625" style="323" bestFit="1" customWidth="1"/>
    <col min="7217" max="7219" width="10.85546875" style="323" bestFit="1" customWidth="1"/>
    <col min="7220" max="7220" width="12.140625" style="323" bestFit="1" customWidth="1"/>
    <col min="7221" max="7221" width="10.85546875" style="323" bestFit="1" customWidth="1"/>
    <col min="7222" max="7222" width="14.42578125" style="323" bestFit="1" customWidth="1"/>
    <col min="7223" max="7223" width="10.85546875" style="323" bestFit="1" customWidth="1"/>
    <col min="7224" max="7224" width="12.140625" style="323" bestFit="1" customWidth="1"/>
    <col min="7225" max="7227" width="10.85546875" style="323" bestFit="1" customWidth="1"/>
    <col min="7228" max="7228" width="12.140625" style="323" bestFit="1" customWidth="1"/>
    <col min="7229" max="7229" width="10.85546875" style="323" bestFit="1" customWidth="1"/>
    <col min="7230" max="7230" width="12.140625" style="323" bestFit="1" customWidth="1"/>
    <col min="7231" max="7231" width="10.85546875" style="323" bestFit="1" customWidth="1"/>
    <col min="7232" max="7232" width="12.140625" style="323" bestFit="1" customWidth="1"/>
    <col min="7233" max="7233" width="10.85546875" style="323" bestFit="1" customWidth="1"/>
    <col min="7234" max="7234" width="14.42578125" style="323" bestFit="1" customWidth="1"/>
    <col min="7235" max="7401" width="6.85546875" style="323"/>
    <col min="7402" max="7402" width="6.85546875" style="323" customWidth="1"/>
    <col min="7403" max="7424" width="6.85546875" style="323"/>
    <col min="7425" max="7425" width="6.5703125" style="323" customWidth="1"/>
    <col min="7426" max="7426" width="13.85546875" style="323" bestFit="1" customWidth="1"/>
    <col min="7427" max="7427" width="35.42578125" style="323" customWidth="1"/>
    <col min="7428" max="7428" width="18.7109375" style="323" bestFit="1" customWidth="1"/>
    <col min="7429" max="7429" width="19" style="323" bestFit="1" customWidth="1"/>
    <col min="7430" max="7431" width="7.28515625" style="323" bestFit="1" customWidth="1"/>
    <col min="7432" max="7432" width="10.85546875" style="323" bestFit="1" customWidth="1"/>
    <col min="7433" max="7433" width="8.5703125" style="323" bestFit="1" customWidth="1"/>
    <col min="7434" max="7434" width="10.85546875" style="323" bestFit="1" customWidth="1"/>
    <col min="7435" max="7435" width="8.5703125" style="323" bestFit="1" customWidth="1"/>
    <col min="7436" max="7436" width="12.140625" style="323" bestFit="1" customWidth="1"/>
    <col min="7437" max="7437" width="8.5703125" style="323" bestFit="1" customWidth="1"/>
    <col min="7438" max="7438" width="12.140625" style="323" bestFit="1" customWidth="1"/>
    <col min="7439" max="7439" width="8.5703125" style="323" bestFit="1" customWidth="1"/>
    <col min="7440" max="7440" width="12.140625" style="323" bestFit="1" customWidth="1"/>
    <col min="7441" max="7441" width="8.5703125" style="323" bestFit="1" customWidth="1"/>
    <col min="7442" max="7442" width="14.42578125" style="323" bestFit="1" customWidth="1"/>
    <col min="7443" max="7443" width="8.5703125" style="323" bestFit="1" customWidth="1"/>
    <col min="7444" max="7444" width="10.85546875" style="323" bestFit="1" customWidth="1"/>
    <col min="7445" max="7445" width="8.5703125" style="323" bestFit="1" customWidth="1"/>
    <col min="7446" max="7446" width="12.140625" style="323" bestFit="1" customWidth="1"/>
    <col min="7447" max="7447" width="8.5703125" style="323" bestFit="1" customWidth="1"/>
    <col min="7448" max="7448" width="12.140625" style="323" bestFit="1" customWidth="1"/>
    <col min="7449" max="7449" width="8.5703125" style="323" bestFit="1" customWidth="1"/>
    <col min="7450" max="7450" width="12.140625" style="323" bestFit="1" customWidth="1"/>
    <col min="7451" max="7451" width="10.85546875" style="323" bestFit="1" customWidth="1"/>
    <col min="7452" max="7452" width="12.140625" style="323" bestFit="1" customWidth="1"/>
    <col min="7453" max="7453" width="10.85546875" style="323" bestFit="1" customWidth="1"/>
    <col min="7454" max="7454" width="14.42578125" style="323" bestFit="1" customWidth="1"/>
    <col min="7455" max="7459" width="10.85546875" style="323" bestFit="1" customWidth="1"/>
    <col min="7460" max="7460" width="12.140625" style="323" bestFit="1" customWidth="1"/>
    <col min="7461" max="7461" width="10.85546875" style="323" bestFit="1" customWidth="1"/>
    <col min="7462" max="7462" width="12.140625" style="323" bestFit="1" customWidth="1"/>
    <col min="7463" max="7463" width="10.85546875" style="323" bestFit="1" customWidth="1"/>
    <col min="7464" max="7464" width="12.140625" style="323" bestFit="1" customWidth="1"/>
    <col min="7465" max="7465" width="10.85546875" style="323" bestFit="1" customWidth="1"/>
    <col min="7466" max="7466" width="14.42578125" style="323" bestFit="1" customWidth="1"/>
    <col min="7467" max="7469" width="10.85546875" style="323" bestFit="1" customWidth="1"/>
    <col min="7470" max="7470" width="12.140625" style="323" bestFit="1" customWidth="1"/>
    <col min="7471" max="7471" width="10.85546875" style="323" bestFit="1" customWidth="1"/>
    <col min="7472" max="7472" width="12.140625" style="323" bestFit="1" customWidth="1"/>
    <col min="7473" max="7475" width="10.85546875" style="323" bestFit="1" customWidth="1"/>
    <col min="7476" max="7476" width="12.140625" style="323" bestFit="1" customWidth="1"/>
    <col min="7477" max="7477" width="10.85546875" style="323" bestFit="1" customWidth="1"/>
    <col min="7478" max="7478" width="14.42578125" style="323" bestFit="1" customWidth="1"/>
    <col min="7479" max="7479" width="10.85546875" style="323" bestFit="1" customWidth="1"/>
    <col min="7480" max="7480" width="12.140625" style="323" bestFit="1" customWidth="1"/>
    <col min="7481" max="7483" width="10.85546875" style="323" bestFit="1" customWidth="1"/>
    <col min="7484" max="7484" width="12.140625" style="323" bestFit="1" customWidth="1"/>
    <col min="7485" max="7485" width="10.85546875" style="323" bestFit="1" customWidth="1"/>
    <col min="7486" max="7486" width="12.140625" style="323" bestFit="1" customWidth="1"/>
    <col min="7487" max="7487" width="10.85546875" style="323" bestFit="1" customWidth="1"/>
    <col min="7488" max="7488" width="12.140625" style="323" bestFit="1" customWidth="1"/>
    <col min="7489" max="7489" width="10.85546875" style="323" bestFit="1" customWidth="1"/>
    <col min="7490" max="7490" width="14.42578125" style="323" bestFit="1" customWidth="1"/>
    <col min="7491" max="7657" width="6.85546875" style="323"/>
    <col min="7658" max="7658" width="6.85546875" style="323" customWidth="1"/>
    <col min="7659" max="7680" width="6.85546875" style="323"/>
    <col min="7681" max="7681" width="6.5703125" style="323" customWidth="1"/>
    <col min="7682" max="7682" width="13.85546875" style="323" bestFit="1" customWidth="1"/>
    <col min="7683" max="7683" width="35.42578125" style="323" customWidth="1"/>
    <col min="7684" max="7684" width="18.7109375" style="323" bestFit="1" customWidth="1"/>
    <col min="7685" max="7685" width="19" style="323" bestFit="1" customWidth="1"/>
    <col min="7686" max="7687" width="7.28515625" style="323" bestFit="1" customWidth="1"/>
    <col min="7688" max="7688" width="10.85546875" style="323" bestFit="1" customWidth="1"/>
    <col min="7689" max="7689" width="8.5703125" style="323" bestFit="1" customWidth="1"/>
    <col min="7690" max="7690" width="10.85546875" style="323" bestFit="1" customWidth="1"/>
    <col min="7691" max="7691" width="8.5703125" style="323" bestFit="1" customWidth="1"/>
    <col min="7692" max="7692" width="12.140625" style="323" bestFit="1" customWidth="1"/>
    <col min="7693" max="7693" width="8.5703125" style="323" bestFit="1" customWidth="1"/>
    <col min="7694" max="7694" width="12.140625" style="323" bestFit="1" customWidth="1"/>
    <col min="7695" max="7695" width="8.5703125" style="323" bestFit="1" customWidth="1"/>
    <col min="7696" max="7696" width="12.140625" style="323" bestFit="1" customWidth="1"/>
    <col min="7697" max="7697" width="8.5703125" style="323" bestFit="1" customWidth="1"/>
    <col min="7698" max="7698" width="14.42578125" style="323" bestFit="1" customWidth="1"/>
    <col min="7699" max="7699" width="8.5703125" style="323" bestFit="1" customWidth="1"/>
    <col min="7700" max="7700" width="10.85546875" style="323" bestFit="1" customWidth="1"/>
    <col min="7701" max="7701" width="8.5703125" style="323" bestFit="1" customWidth="1"/>
    <col min="7702" max="7702" width="12.140625" style="323" bestFit="1" customWidth="1"/>
    <col min="7703" max="7703" width="8.5703125" style="323" bestFit="1" customWidth="1"/>
    <col min="7704" max="7704" width="12.140625" style="323" bestFit="1" customWidth="1"/>
    <col min="7705" max="7705" width="8.5703125" style="323" bestFit="1" customWidth="1"/>
    <col min="7706" max="7706" width="12.140625" style="323" bestFit="1" customWidth="1"/>
    <col min="7707" max="7707" width="10.85546875" style="323" bestFit="1" customWidth="1"/>
    <col min="7708" max="7708" width="12.140625" style="323" bestFit="1" customWidth="1"/>
    <col min="7709" max="7709" width="10.85546875" style="323" bestFit="1" customWidth="1"/>
    <col min="7710" max="7710" width="14.42578125" style="323" bestFit="1" customWidth="1"/>
    <col min="7711" max="7715" width="10.85546875" style="323" bestFit="1" customWidth="1"/>
    <col min="7716" max="7716" width="12.140625" style="323" bestFit="1" customWidth="1"/>
    <col min="7717" max="7717" width="10.85546875" style="323" bestFit="1" customWidth="1"/>
    <col min="7718" max="7718" width="12.140625" style="323" bestFit="1" customWidth="1"/>
    <col min="7719" max="7719" width="10.85546875" style="323" bestFit="1" customWidth="1"/>
    <col min="7720" max="7720" width="12.140625" style="323" bestFit="1" customWidth="1"/>
    <col min="7721" max="7721" width="10.85546875" style="323" bestFit="1" customWidth="1"/>
    <col min="7722" max="7722" width="14.42578125" style="323" bestFit="1" customWidth="1"/>
    <col min="7723" max="7725" width="10.85546875" style="323" bestFit="1" customWidth="1"/>
    <col min="7726" max="7726" width="12.140625" style="323" bestFit="1" customWidth="1"/>
    <col min="7727" max="7727" width="10.85546875" style="323" bestFit="1" customWidth="1"/>
    <col min="7728" max="7728" width="12.140625" style="323" bestFit="1" customWidth="1"/>
    <col min="7729" max="7731" width="10.85546875" style="323" bestFit="1" customWidth="1"/>
    <col min="7732" max="7732" width="12.140625" style="323" bestFit="1" customWidth="1"/>
    <col min="7733" max="7733" width="10.85546875" style="323" bestFit="1" customWidth="1"/>
    <col min="7734" max="7734" width="14.42578125" style="323" bestFit="1" customWidth="1"/>
    <col min="7735" max="7735" width="10.85546875" style="323" bestFit="1" customWidth="1"/>
    <col min="7736" max="7736" width="12.140625" style="323" bestFit="1" customWidth="1"/>
    <col min="7737" max="7739" width="10.85546875" style="323" bestFit="1" customWidth="1"/>
    <col min="7740" max="7740" width="12.140625" style="323" bestFit="1" customWidth="1"/>
    <col min="7741" max="7741" width="10.85546875" style="323" bestFit="1" customWidth="1"/>
    <col min="7742" max="7742" width="12.140625" style="323" bestFit="1" customWidth="1"/>
    <col min="7743" max="7743" width="10.85546875" style="323" bestFit="1" customWidth="1"/>
    <col min="7744" max="7744" width="12.140625" style="323" bestFit="1" customWidth="1"/>
    <col min="7745" max="7745" width="10.85546875" style="323" bestFit="1" customWidth="1"/>
    <col min="7746" max="7746" width="14.42578125" style="323" bestFit="1" customWidth="1"/>
    <col min="7747" max="7913" width="6.85546875" style="323"/>
    <col min="7914" max="7914" width="6.85546875" style="323" customWidth="1"/>
    <col min="7915" max="7936" width="6.85546875" style="323"/>
    <col min="7937" max="7937" width="6.5703125" style="323" customWidth="1"/>
    <col min="7938" max="7938" width="13.85546875" style="323" bestFit="1" customWidth="1"/>
    <col min="7939" max="7939" width="35.42578125" style="323" customWidth="1"/>
    <col min="7940" max="7940" width="18.7109375" style="323" bestFit="1" customWidth="1"/>
    <col min="7941" max="7941" width="19" style="323" bestFit="1" customWidth="1"/>
    <col min="7942" max="7943" width="7.28515625" style="323" bestFit="1" customWidth="1"/>
    <col min="7944" max="7944" width="10.85546875" style="323" bestFit="1" customWidth="1"/>
    <col min="7945" max="7945" width="8.5703125" style="323" bestFit="1" customWidth="1"/>
    <col min="7946" max="7946" width="10.85546875" style="323" bestFit="1" customWidth="1"/>
    <col min="7947" max="7947" width="8.5703125" style="323" bestFit="1" customWidth="1"/>
    <col min="7948" max="7948" width="12.140625" style="323" bestFit="1" customWidth="1"/>
    <col min="7949" max="7949" width="8.5703125" style="323" bestFit="1" customWidth="1"/>
    <col min="7950" max="7950" width="12.140625" style="323" bestFit="1" customWidth="1"/>
    <col min="7951" max="7951" width="8.5703125" style="323" bestFit="1" customWidth="1"/>
    <col min="7952" max="7952" width="12.140625" style="323" bestFit="1" customWidth="1"/>
    <col min="7953" max="7953" width="8.5703125" style="323" bestFit="1" customWidth="1"/>
    <col min="7954" max="7954" width="14.42578125" style="323" bestFit="1" customWidth="1"/>
    <col min="7955" max="7955" width="8.5703125" style="323" bestFit="1" customWidth="1"/>
    <col min="7956" max="7956" width="10.85546875" style="323" bestFit="1" customWidth="1"/>
    <col min="7957" max="7957" width="8.5703125" style="323" bestFit="1" customWidth="1"/>
    <col min="7958" max="7958" width="12.140625" style="323" bestFit="1" customWidth="1"/>
    <col min="7959" max="7959" width="8.5703125" style="323" bestFit="1" customWidth="1"/>
    <col min="7960" max="7960" width="12.140625" style="323" bestFit="1" customWidth="1"/>
    <col min="7961" max="7961" width="8.5703125" style="323" bestFit="1" customWidth="1"/>
    <col min="7962" max="7962" width="12.140625" style="323" bestFit="1" customWidth="1"/>
    <col min="7963" max="7963" width="10.85546875" style="323" bestFit="1" customWidth="1"/>
    <col min="7964" max="7964" width="12.140625" style="323" bestFit="1" customWidth="1"/>
    <col min="7965" max="7965" width="10.85546875" style="323" bestFit="1" customWidth="1"/>
    <col min="7966" max="7966" width="14.42578125" style="323" bestFit="1" customWidth="1"/>
    <col min="7967" max="7971" width="10.85546875" style="323" bestFit="1" customWidth="1"/>
    <col min="7972" max="7972" width="12.140625" style="323" bestFit="1" customWidth="1"/>
    <col min="7973" max="7973" width="10.85546875" style="323" bestFit="1" customWidth="1"/>
    <col min="7974" max="7974" width="12.140625" style="323" bestFit="1" customWidth="1"/>
    <col min="7975" max="7975" width="10.85546875" style="323" bestFit="1" customWidth="1"/>
    <col min="7976" max="7976" width="12.140625" style="323" bestFit="1" customWidth="1"/>
    <col min="7977" max="7977" width="10.85546875" style="323" bestFit="1" customWidth="1"/>
    <col min="7978" max="7978" width="14.42578125" style="323" bestFit="1" customWidth="1"/>
    <col min="7979" max="7981" width="10.85546875" style="323" bestFit="1" customWidth="1"/>
    <col min="7982" max="7982" width="12.140625" style="323" bestFit="1" customWidth="1"/>
    <col min="7983" max="7983" width="10.85546875" style="323" bestFit="1" customWidth="1"/>
    <col min="7984" max="7984" width="12.140625" style="323" bestFit="1" customWidth="1"/>
    <col min="7985" max="7987" width="10.85546875" style="323" bestFit="1" customWidth="1"/>
    <col min="7988" max="7988" width="12.140625" style="323" bestFit="1" customWidth="1"/>
    <col min="7989" max="7989" width="10.85546875" style="323" bestFit="1" customWidth="1"/>
    <col min="7990" max="7990" width="14.42578125" style="323" bestFit="1" customWidth="1"/>
    <col min="7991" max="7991" width="10.85546875" style="323" bestFit="1" customWidth="1"/>
    <col min="7992" max="7992" width="12.140625" style="323" bestFit="1" customWidth="1"/>
    <col min="7993" max="7995" width="10.85546875" style="323" bestFit="1" customWidth="1"/>
    <col min="7996" max="7996" width="12.140625" style="323" bestFit="1" customWidth="1"/>
    <col min="7997" max="7997" width="10.85546875" style="323" bestFit="1" customWidth="1"/>
    <col min="7998" max="7998" width="12.140625" style="323" bestFit="1" customWidth="1"/>
    <col min="7999" max="7999" width="10.85546875" style="323" bestFit="1" customWidth="1"/>
    <col min="8000" max="8000" width="12.140625" style="323" bestFit="1" customWidth="1"/>
    <col min="8001" max="8001" width="10.85546875" style="323" bestFit="1" customWidth="1"/>
    <col min="8002" max="8002" width="14.42578125" style="323" bestFit="1" customWidth="1"/>
    <col min="8003" max="8169" width="6.85546875" style="323"/>
    <col min="8170" max="8170" width="6.85546875" style="323" customWidth="1"/>
    <col min="8171" max="8192" width="6.85546875" style="323"/>
    <col min="8193" max="8193" width="6.5703125" style="323" customWidth="1"/>
    <col min="8194" max="8194" width="13.85546875" style="323" bestFit="1" customWidth="1"/>
    <col min="8195" max="8195" width="35.42578125" style="323" customWidth="1"/>
    <col min="8196" max="8196" width="18.7109375" style="323" bestFit="1" customWidth="1"/>
    <col min="8197" max="8197" width="19" style="323" bestFit="1" customWidth="1"/>
    <col min="8198" max="8199" width="7.28515625" style="323" bestFit="1" customWidth="1"/>
    <col min="8200" max="8200" width="10.85546875" style="323" bestFit="1" customWidth="1"/>
    <col min="8201" max="8201" width="8.5703125" style="323" bestFit="1" customWidth="1"/>
    <col min="8202" max="8202" width="10.85546875" style="323" bestFit="1" customWidth="1"/>
    <col min="8203" max="8203" width="8.5703125" style="323" bestFit="1" customWidth="1"/>
    <col min="8204" max="8204" width="12.140625" style="323" bestFit="1" customWidth="1"/>
    <col min="8205" max="8205" width="8.5703125" style="323" bestFit="1" customWidth="1"/>
    <col min="8206" max="8206" width="12.140625" style="323" bestFit="1" customWidth="1"/>
    <col min="8207" max="8207" width="8.5703125" style="323" bestFit="1" customWidth="1"/>
    <col min="8208" max="8208" width="12.140625" style="323" bestFit="1" customWidth="1"/>
    <col min="8209" max="8209" width="8.5703125" style="323" bestFit="1" customWidth="1"/>
    <col min="8210" max="8210" width="14.42578125" style="323" bestFit="1" customWidth="1"/>
    <col min="8211" max="8211" width="8.5703125" style="323" bestFit="1" customWidth="1"/>
    <col min="8212" max="8212" width="10.85546875" style="323" bestFit="1" customWidth="1"/>
    <col min="8213" max="8213" width="8.5703125" style="323" bestFit="1" customWidth="1"/>
    <col min="8214" max="8214" width="12.140625" style="323" bestFit="1" customWidth="1"/>
    <col min="8215" max="8215" width="8.5703125" style="323" bestFit="1" customWidth="1"/>
    <col min="8216" max="8216" width="12.140625" style="323" bestFit="1" customWidth="1"/>
    <col min="8217" max="8217" width="8.5703125" style="323" bestFit="1" customWidth="1"/>
    <col min="8218" max="8218" width="12.140625" style="323" bestFit="1" customWidth="1"/>
    <col min="8219" max="8219" width="10.85546875" style="323" bestFit="1" customWidth="1"/>
    <col min="8220" max="8220" width="12.140625" style="323" bestFit="1" customWidth="1"/>
    <col min="8221" max="8221" width="10.85546875" style="323" bestFit="1" customWidth="1"/>
    <col min="8222" max="8222" width="14.42578125" style="323" bestFit="1" customWidth="1"/>
    <col min="8223" max="8227" width="10.85546875" style="323" bestFit="1" customWidth="1"/>
    <col min="8228" max="8228" width="12.140625" style="323" bestFit="1" customWidth="1"/>
    <col min="8229" max="8229" width="10.85546875" style="323" bestFit="1" customWidth="1"/>
    <col min="8230" max="8230" width="12.140625" style="323" bestFit="1" customWidth="1"/>
    <col min="8231" max="8231" width="10.85546875" style="323" bestFit="1" customWidth="1"/>
    <col min="8232" max="8232" width="12.140625" style="323" bestFit="1" customWidth="1"/>
    <col min="8233" max="8233" width="10.85546875" style="323" bestFit="1" customWidth="1"/>
    <col min="8234" max="8234" width="14.42578125" style="323" bestFit="1" customWidth="1"/>
    <col min="8235" max="8237" width="10.85546875" style="323" bestFit="1" customWidth="1"/>
    <col min="8238" max="8238" width="12.140625" style="323" bestFit="1" customWidth="1"/>
    <col min="8239" max="8239" width="10.85546875" style="323" bestFit="1" customWidth="1"/>
    <col min="8240" max="8240" width="12.140625" style="323" bestFit="1" customWidth="1"/>
    <col min="8241" max="8243" width="10.85546875" style="323" bestFit="1" customWidth="1"/>
    <col min="8244" max="8244" width="12.140625" style="323" bestFit="1" customWidth="1"/>
    <col min="8245" max="8245" width="10.85546875" style="323" bestFit="1" customWidth="1"/>
    <col min="8246" max="8246" width="14.42578125" style="323" bestFit="1" customWidth="1"/>
    <col min="8247" max="8247" width="10.85546875" style="323" bestFit="1" customWidth="1"/>
    <col min="8248" max="8248" width="12.140625" style="323" bestFit="1" customWidth="1"/>
    <col min="8249" max="8251" width="10.85546875" style="323" bestFit="1" customWidth="1"/>
    <col min="8252" max="8252" width="12.140625" style="323" bestFit="1" customWidth="1"/>
    <col min="8253" max="8253" width="10.85546875" style="323" bestFit="1" customWidth="1"/>
    <col min="8254" max="8254" width="12.140625" style="323" bestFit="1" customWidth="1"/>
    <col min="8255" max="8255" width="10.85546875" style="323" bestFit="1" customWidth="1"/>
    <col min="8256" max="8256" width="12.140625" style="323" bestFit="1" customWidth="1"/>
    <col min="8257" max="8257" width="10.85546875" style="323" bestFit="1" customWidth="1"/>
    <col min="8258" max="8258" width="14.42578125" style="323" bestFit="1" customWidth="1"/>
    <col min="8259" max="8425" width="6.85546875" style="323"/>
    <col min="8426" max="8426" width="6.85546875" style="323" customWidth="1"/>
    <col min="8427" max="8448" width="6.85546875" style="323"/>
    <col min="8449" max="8449" width="6.5703125" style="323" customWidth="1"/>
    <col min="8450" max="8450" width="13.85546875" style="323" bestFit="1" customWidth="1"/>
    <col min="8451" max="8451" width="35.42578125" style="323" customWidth="1"/>
    <col min="8452" max="8452" width="18.7109375" style="323" bestFit="1" customWidth="1"/>
    <col min="8453" max="8453" width="19" style="323" bestFit="1" customWidth="1"/>
    <col min="8454" max="8455" width="7.28515625" style="323" bestFit="1" customWidth="1"/>
    <col min="8456" max="8456" width="10.85546875" style="323" bestFit="1" customWidth="1"/>
    <col min="8457" max="8457" width="8.5703125" style="323" bestFit="1" customWidth="1"/>
    <col min="8458" max="8458" width="10.85546875" style="323" bestFit="1" customWidth="1"/>
    <col min="8459" max="8459" width="8.5703125" style="323" bestFit="1" customWidth="1"/>
    <col min="8460" max="8460" width="12.140625" style="323" bestFit="1" customWidth="1"/>
    <col min="8461" max="8461" width="8.5703125" style="323" bestFit="1" customWidth="1"/>
    <col min="8462" max="8462" width="12.140625" style="323" bestFit="1" customWidth="1"/>
    <col min="8463" max="8463" width="8.5703125" style="323" bestFit="1" customWidth="1"/>
    <col min="8464" max="8464" width="12.140625" style="323" bestFit="1" customWidth="1"/>
    <col min="8465" max="8465" width="8.5703125" style="323" bestFit="1" customWidth="1"/>
    <col min="8466" max="8466" width="14.42578125" style="323" bestFit="1" customWidth="1"/>
    <col min="8467" max="8467" width="8.5703125" style="323" bestFit="1" customWidth="1"/>
    <col min="8468" max="8468" width="10.85546875" style="323" bestFit="1" customWidth="1"/>
    <col min="8469" max="8469" width="8.5703125" style="323" bestFit="1" customWidth="1"/>
    <col min="8470" max="8470" width="12.140625" style="323" bestFit="1" customWidth="1"/>
    <col min="8471" max="8471" width="8.5703125" style="323" bestFit="1" customWidth="1"/>
    <col min="8472" max="8472" width="12.140625" style="323" bestFit="1" customWidth="1"/>
    <col min="8473" max="8473" width="8.5703125" style="323" bestFit="1" customWidth="1"/>
    <col min="8474" max="8474" width="12.140625" style="323" bestFit="1" customWidth="1"/>
    <col min="8475" max="8475" width="10.85546875" style="323" bestFit="1" customWidth="1"/>
    <col min="8476" max="8476" width="12.140625" style="323" bestFit="1" customWidth="1"/>
    <col min="8477" max="8477" width="10.85546875" style="323" bestFit="1" customWidth="1"/>
    <col min="8478" max="8478" width="14.42578125" style="323" bestFit="1" customWidth="1"/>
    <col min="8479" max="8483" width="10.85546875" style="323" bestFit="1" customWidth="1"/>
    <col min="8484" max="8484" width="12.140625" style="323" bestFit="1" customWidth="1"/>
    <col min="8485" max="8485" width="10.85546875" style="323" bestFit="1" customWidth="1"/>
    <col min="8486" max="8486" width="12.140625" style="323" bestFit="1" customWidth="1"/>
    <col min="8487" max="8487" width="10.85546875" style="323" bestFit="1" customWidth="1"/>
    <col min="8488" max="8488" width="12.140625" style="323" bestFit="1" customWidth="1"/>
    <col min="8489" max="8489" width="10.85546875" style="323" bestFit="1" customWidth="1"/>
    <col min="8490" max="8490" width="14.42578125" style="323" bestFit="1" customWidth="1"/>
    <col min="8491" max="8493" width="10.85546875" style="323" bestFit="1" customWidth="1"/>
    <col min="8494" max="8494" width="12.140625" style="323" bestFit="1" customWidth="1"/>
    <col min="8495" max="8495" width="10.85546875" style="323" bestFit="1" customWidth="1"/>
    <col min="8496" max="8496" width="12.140625" style="323" bestFit="1" customWidth="1"/>
    <col min="8497" max="8499" width="10.85546875" style="323" bestFit="1" customWidth="1"/>
    <col min="8500" max="8500" width="12.140625" style="323" bestFit="1" customWidth="1"/>
    <col min="8501" max="8501" width="10.85546875" style="323" bestFit="1" customWidth="1"/>
    <col min="8502" max="8502" width="14.42578125" style="323" bestFit="1" customWidth="1"/>
    <col min="8503" max="8503" width="10.85546875" style="323" bestFit="1" customWidth="1"/>
    <col min="8504" max="8504" width="12.140625" style="323" bestFit="1" customWidth="1"/>
    <col min="8505" max="8507" width="10.85546875" style="323" bestFit="1" customWidth="1"/>
    <col min="8508" max="8508" width="12.140625" style="323" bestFit="1" customWidth="1"/>
    <col min="8509" max="8509" width="10.85546875" style="323" bestFit="1" customWidth="1"/>
    <col min="8510" max="8510" width="12.140625" style="323" bestFit="1" customWidth="1"/>
    <col min="8511" max="8511" width="10.85546875" style="323" bestFit="1" customWidth="1"/>
    <col min="8512" max="8512" width="12.140625" style="323" bestFit="1" customWidth="1"/>
    <col min="8513" max="8513" width="10.85546875" style="323" bestFit="1" customWidth="1"/>
    <col min="8514" max="8514" width="14.42578125" style="323" bestFit="1" customWidth="1"/>
    <col min="8515" max="8681" width="6.85546875" style="323"/>
    <col min="8682" max="8682" width="6.85546875" style="323" customWidth="1"/>
    <col min="8683" max="8704" width="6.85546875" style="323"/>
    <col min="8705" max="8705" width="6.5703125" style="323" customWidth="1"/>
    <col min="8706" max="8706" width="13.85546875" style="323" bestFit="1" customWidth="1"/>
    <col min="8707" max="8707" width="35.42578125" style="323" customWidth="1"/>
    <col min="8708" max="8708" width="18.7109375" style="323" bestFit="1" customWidth="1"/>
    <col min="8709" max="8709" width="19" style="323" bestFit="1" customWidth="1"/>
    <col min="8710" max="8711" width="7.28515625" style="323" bestFit="1" customWidth="1"/>
    <col min="8712" max="8712" width="10.85546875" style="323" bestFit="1" customWidth="1"/>
    <col min="8713" max="8713" width="8.5703125" style="323" bestFit="1" customWidth="1"/>
    <col min="8714" max="8714" width="10.85546875" style="323" bestFit="1" customWidth="1"/>
    <col min="8715" max="8715" width="8.5703125" style="323" bestFit="1" customWidth="1"/>
    <col min="8716" max="8716" width="12.140625" style="323" bestFit="1" customWidth="1"/>
    <col min="8717" max="8717" width="8.5703125" style="323" bestFit="1" customWidth="1"/>
    <col min="8718" max="8718" width="12.140625" style="323" bestFit="1" customWidth="1"/>
    <col min="8719" max="8719" width="8.5703125" style="323" bestFit="1" customWidth="1"/>
    <col min="8720" max="8720" width="12.140625" style="323" bestFit="1" customWidth="1"/>
    <col min="8721" max="8721" width="8.5703125" style="323" bestFit="1" customWidth="1"/>
    <col min="8722" max="8722" width="14.42578125" style="323" bestFit="1" customWidth="1"/>
    <col min="8723" max="8723" width="8.5703125" style="323" bestFit="1" customWidth="1"/>
    <col min="8724" max="8724" width="10.85546875" style="323" bestFit="1" customWidth="1"/>
    <col min="8725" max="8725" width="8.5703125" style="323" bestFit="1" customWidth="1"/>
    <col min="8726" max="8726" width="12.140625" style="323" bestFit="1" customWidth="1"/>
    <col min="8727" max="8727" width="8.5703125" style="323" bestFit="1" customWidth="1"/>
    <col min="8728" max="8728" width="12.140625" style="323" bestFit="1" customWidth="1"/>
    <col min="8729" max="8729" width="8.5703125" style="323" bestFit="1" customWidth="1"/>
    <col min="8730" max="8730" width="12.140625" style="323" bestFit="1" customWidth="1"/>
    <col min="8731" max="8731" width="10.85546875" style="323" bestFit="1" customWidth="1"/>
    <col min="8732" max="8732" width="12.140625" style="323" bestFit="1" customWidth="1"/>
    <col min="8733" max="8733" width="10.85546875" style="323" bestFit="1" customWidth="1"/>
    <col min="8734" max="8734" width="14.42578125" style="323" bestFit="1" customWidth="1"/>
    <col min="8735" max="8739" width="10.85546875" style="323" bestFit="1" customWidth="1"/>
    <col min="8740" max="8740" width="12.140625" style="323" bestFit="1" customWidth="1"/>
    <col min="8741" max="8741" width="10.85546875" style="323" bestFit="1" customWidth="1"/>
    <col min="8742" max="8742" width="12.140625" style="323" bestFit="1" customWidth="1"/>
    <col min="8743" max="8743" width="10.85546875" style="323" bestFit="1" customWidth="1"/>
    <col min="8744" max="8744" width="12.140625" style="323" bestFit="1" customWidth="1"/>
    <col min="8745" max="8745" width="10.85546875" style="323" bestFit="1" customWidth="1"/>
    <col min="8746" max="8746" width="14.42578125" style="323" bestFit="1" customWidth="1"/>
    <col min="8747" max="8749" width="10.85546875" style="323" bestFit="1" customWidth="1"/>
    <col min="8750" max="8750" width="12.140625" style="323" bestFit="1" customWidth="1"/>
    <col min="8751" max="8751" width="10.85546875" style="323" bestFit="1" customWidth="1"/>
    <col min="8752" max="8752" width="12.140625" style="323" bestFit="1" customWidth="1"/>
    <col min="8753" max="8755" width="10.85546875" style="323" bestFit="1" customWidth="1"/>
    <col min="8756" max="8756" width="12.140625" style="323" bestFit="1" customWidth="1"/>
    <col min="8757" max="8757" width="10.85546875" style="323" bestFit="1" customWidth="1"/>
    <col min="8758" max="8758" width="14.42578125" style="323" bestFit="1" customWidth="1"/>
    <col min="8759" max="8759" width="10.85546875" style="323" bestFit="1" customWidth="1"/>
    <col min="8760" max="8760" width="12.140625" style="323" bestFit="1" customWidth="1"/>
    <col min="8761" max="8763" width="10.85546875" style="323" bestFit="1" customWidth="1"/>
    <col min="8764" max="8764" width="12.140625" style="323" bestFit="1" customWidth="1"/>
    <col min="8765" max="8765" width="10.85546875" style="323" bestFit="1" customWidth="1"/>
    <col min="8766" max="8766" width="12.140625" style="323" bestFit="1" customWidth="1"/>
    <col min="8767" max="8767" width="10.85546875" style="323" bestFit="1" customWidth="1"/>
    <col min="8768" max="8768" width="12.140625" style="323" bestFit="1" customWidth="1"/>
    <col min="8769" max="8769" width="10.85546875" style="323" bestFit="1" customWidth="1"/>
    <col min="8770" max="8770" width="14.42578125" style="323" bestFit="1" customWidth="1"/>
    <col min="8771" max="8937" width="6.85546875" style="323"/>
    <col min="8938" max="8938" width="6.85546875" style="323" customWidth="1"/>
    <col min="8939" max="8960" width="6.85546875" style="323"/>
    <col min="8961" max="8961" width="6.5703125" style="323" customWidth="1"/>
    <col min="8962" max="8962" width="13.85546875" style="323" bestFit="1" customWidth="1"/>
    <col min="8963" max="8963" width="35.42578125" style="323" customWidth="1"/>
    <col min="8964" max="8964" width="18.7109375" style="323" bestFit="1" customWidth="1"/>
    <col min="8965" max="8965" width="19" style="323" bestFit="1" customWidth="1"/>
    <col min="8966" max="8967" width="7.28515625" style="323" bestFit="1" customWidth="1"/>
    <col min="8968" max="8968" width="10.85546875" style="323" bestFit="1" customWidth="1"/>
    <col min="8969" max="8969" width="8.5703125" style="323" bestFit="1" customWidth="1"/>
    <col min="8970" max="8970" width="10.85546875" style="323" bestFit="1" customWidth="1"/>
    <col min="8971" max="8971" width="8.5703125" style="323" bestFit="1" customWidth="1"/>
    <col min="8972" max="8972" width="12.140625" style="323" bestFit="1" customWidth="1"/>
    <col min="8973" max="8973" width="8.5703125" style="323" bestFit="1" customWidth="1"/>
    <col min="8974" max="8974" width="12.140625" style="323" bestFit="1" customWidth="1"/>
    <col min="8975" max="8975" width="8.5703125" style="323" bestFit="1" customWidth="1"/>
    <col min="8976" max="8976" width="12.140625" style="323" bestFit="1" customWidth="1"/>
    <col min="8977" max="8977" width="8.5703125" style="323" bestFit="1" customWidth="1"/>
    <col min="8978" max="8978" width="14.42578125" style="323" bestFit="1" customWidth="1"/>
    <col min="8979" max="8979" width="8.5703125" style="323" bestFit="1" customWidth="1"/>
    <col min="8980" max="8980" width="10.85546875" style="323" bestFit="1" customWidth="1"/>
    <col min="8981" max="8981" width="8.5703125" style="323" bestFit="1" customWidth="1"/>
    <col min="8982" max="8982" width="12.140625" style="323" bestFit="1" customWidth="1"/>
    <col min="8983" max="8983" width="8.5703125" style="323" bestFit="1" customWidth="1"/>
    <col min="8984" max="8984" width="12.140625" style="323" bestFit="1" customWidth="1"/>
    <col min="8985" max="8985" width="8.5703125" style="323" bestFit="1" customWidth="1"/>
    <col min="8986" max="8986" width="12.140625" style="323" bestFit="1" customWidth="1"/>
    <col min="8987" max="8987" width="10.85546875" style="323" bestFit="1" customWidth="1"/>
    <col min="8988" max="8988" width="12.140625" style="323" bestFit="1" customWidth="1"/>
    <col min="8989" max="8989" width="10.85546875" style="323" bestFit="1" customWidth="1"/>
    <col min="8990" max="8990" width="14.42578125" style="323" bestFit="1" customWidth="1"/>
    <col min="8991" max="8995" width="10.85546875" style="323" bestFit="1" customWidth="1"/>
    <col min="8996" max="8996" width="12.140625" style="323" bestFit="1" customWidth="1"/>
    <col min="8997" max="8997" width="10.85546875" style="323" bestFit="1" customWidth="1"/>
    <col min="8998" max="8998" width="12.140625" style="323" bestFit="1" customWidth="1"/>
    <col min="8999" max="8999" width="10.85546875" style="323" bestFit="1" customWidth="1"/>
    <col min="9000" max="9000" width="12.140625" style="323" bestFit="1" customWidth="1"/>
    <col min="9001" max="9001" width="10.85546875" style="323" bestFit="1" customWidth="1"/>
    <col min="9002" max="9002" width="14.42578125" style="323" bestFit="1" customWidth="1"/>
    <col min="9003" max="9005" width="10.85546875" style="323" bestFit="1" customWidth="1"/>
    <col min="9006" max="9006" width="12.140625" style="323" bestFit="1" customWidth="1"/>
    <col min="9007" max="9007" width="10.85546875" style="323" bestFit="1" customWidth="1"/>
    <col min="9008" max="9008" width="12.140625" style="323" bestFit="1" customWidth="1"/>
    <col min="9009" max="9011" width="10.85546875" style="323" bestFit="1" customWidth="1"/>
    <col min="9012" max="9012" width="12.140625" style="323" bestFit="1" customWidth="1"/>
    <col min="9013" max="9013" width="10.85546875" style="323" bestFit="1" customWidth="1"/>
    <col min="9014" max="9014" width="14.42578125" style="323" bestFit="1" customWidth="1"/>
    <col min="9015" max="9015" width="10.85546875" style="323" bestFit="1" customWidth="1"/>
    <col min="9016" max="9016" width="12.140625" style="323" bestFit="1" customWidth="1"/>
    <col min="9017" max="9019" width="10.85546875" style="323" bestFit="1" customWidth="1"/>
    <col min="9020" max="9020" width="12.140625" style="323" bestFit="1" customWidth="1"/>
    <col min="9021" max="9021" width="10.85546875" style="323" bestFit="1" customWidth="1"/>
    <col min="9022" max="9022" width="12.140625" style="323" bestFit="1" customWidth="1"/>
    <col min="9023" max="9023" width="10.85546875" style="323" bestFit="1" customWidth="1"/>
    <col min="9024" max="9024" width="12.140625" style="323" bestFit="1" customWidth="1"/>
    <col min="9025" max="9025" width="10.85546875" style="323" bestFit="1" customWidth="1"/>
    <col min="9026" max="9026" width="14.42578125" style="323" bestFit="1" customWidth="1"/>
    <col min="9027" max="9193" width="6.85546875" style="323"/>
    <col min="9194" max="9194" width="6.85546875" style="323" customWidth="1"/>
    <col min="9195" max="9216" width="6.85546875" style="323"/>
    <col min="9217" max="9217" width="6.5703125" style="323" customWidth="1"/>
    <col min="9218" max="9218" width="13.85546875" style="323" bestFit="1" customWidth="1"/>
    <col min="9219" max="9219" width="35.42578125" style="323" customWidth="1"/>
    <col min="9220" max="9220" width="18.7109375" style="323" bestFit="1" customWidth="1"/>
    <col min="9221" max="9221" width="19" style="323" bestFit="1" customWidth="1"/>
    <col min="9222" max="9223" width="7.28515625" style="323" bestFit="1" customWidth="1"/>
    <col min="9224" max="9224" width="10.85546875" style="323" bestFit="1" customWidth="1"/>
    <col min="9225" max="9225" width="8.5703125" style="323" bestFit="1" customWidth="1"/>
    <col min="9226" max="9226" width="10.85546875" style="323" bestFit="1" customWidth="1"/>
    <col min="9227" max="9227" width="8.5703125" style="323" bestFit="1" customWidth="1"/>
    <col min="9228" max="9228" width="12.140625" style="323" bestFit="1" customWidth="1"/>
    <col min="9229" max="9229" width="8.5703125" style="323" bestFit="1" customWidth="1"/>
    <col min="9230" max="9230" width="12.140625" style="323" bestFit="1" customWidth="1"/>
    <col min="9231" max="9231" width="8.5703125" style="323" bestFit="1" customWidth="1"/>
    <col min="9232" max="9232" width="12.140625" style="323" bestFit="1" customWidth="1"/>
    <col min="9233" max="9233" width="8.5703125" style="323" bestFit="1" customWidth="1"/>
    <col min="9234" max="9234" width="14.42578125" style="323" bestFit="1" customWidth="1"/>
    <col min="9235" max="9235" width="8.5703125" style="323" bestFit="1" customWidth="1"/>
    <col min="9236" max="9236" width="10.85546875" style="323" bestFit="1" customWidth="1"/>
    <col min="9237" max="9237" width="8.5703125" style="323" bestFit="1" customWidth="1"/>
    <col min="9238" max="9238" width="12.140625" style="323" bestFit="1" customWidth="1"/>
    <col min="9239" max="9239" width="8.5703125" style="323" bestFit="1" customWidth="1"/>
    <col min="9240" max="9240" width="12.140625" style="323" bestFit="1" customWidth="1"/>
    <col min="9241" max="9241" width="8.5703125" style="323" bestFit="1" customWidth="1"/>
    <col min="9242" max="9242" width="12.140625" style="323" bestFit="1" customWidth="1"/>
    <col min="9243" max="9243" width="10.85546875" style="323" bestFit="1" customWidth="1"/>
    <col min="9244" max="9244" width="12.140625" style="323" bestFit="1" customWidth="1"/>
    <col min="9245" max="9245" width="10.85546875" style="323" bestFit="1" customWidth="1"/>
    <col min="9246" max="9246" width="14.42578125" style="323" bestFit="1" customWidth="1"/>
    <col min="9247" max="9251" width="10.85546875" style="323" bestFit="1" customWidth="1"/>
    <col min="9252" max="9252" width="12.140625" style="323" bestFit="1" customWidth="1"/>
    <col min="9253" max="9253" width="10.85546875" style="323" bestFit="1" customWidth="1"/>
    <col min="9254" max="9254" width="12.140625" style="323" bestFit="1" customWidth="1"/>
    <col min="9255" max="9255" width="10.85546875" style="323" bestFit="1" customWidth="1"/>
    <col min="9256" max="9256" width="12.140625" style="323" bestFit="1" customWidth="1"/>
    <col min="9257" max="9257" width="10.85546875" style="323" bestFit="1" customWidth="1"/>
    <col min="9258" max="9258" width="14.42578125" style="323" bestFit="1" customWidth="1"/>
    <col min="9259" max="9261" width="10.85546875" style="323" bestFit="1" customWidth="1"/>
    <col min="9262" max="9262" width="12.140625" style="323" bestFit="1" customWidth="1"/>
    <col min="9263" max="9263" width="10.85546875" style="323" bestFit="1" customWidth="1"/>
    <col min="9264" max="9264" width="12.140625" style="323" bestFit="1" customWidth="1"/>
    <col min="9265" max="9267" width="10.85546875" style="323" bestFit="1" customWidth="1"/>
    <col min="9268" max="9268" width="12.140625" style="323" bestFit="1" customWidth="1"/>
    <col min="9269" max="9269" width="10.85546875" style="323" bestFit="1" customWidth="1"/>
    <col min="9270" max="9270" width="14.42578125" style="323" bestFit="1" customWidth="1"/>
    <col min="9271" max="9271" width="10.85546875" style="323" bestFit="1" customWidth="1"/>
    <col min="9272" max="9272" width="12.140625" style="323" bestFit="1" customWidth="1"/>
    <col min="9273" max="9275" width="10.85546875" style="323" bestFit="1" customWidth="1"/>
    <col min="9276" max="9276" width="12.140625" style="323" bestFit="1" customWidth="1"/>
    <col min="9277" max="9277" width="10.85546875" style="323" bestFit="1" customWidth="1"/>
    <col min="9278" max="9278" width="12.140625" style="323" bestFit="1" customWidth="1"/>
    <col min="9279" max="9279" width="10.85546875" style="323" bestFit="1" customWidth="1"/>
    <col min="9280" max="9280" width="12.140625" style="323" bestFit="1" customWidth="1"/>
    <col min="9281" max="9281" width="10.85546875" style="323" bestFit="1" customWidth="1"/>
    <col min="9282" max="9282" width="14.42578125" style="323" bestFit="1" customWidth="1"/>
    <col min="9283" max="9449" width="6.85546875" style="323"/>
    <col min="9450" max="9450" width="6.85546875" style="323" customWidth="1"/>
    <col min="9451" max="9472" width="6.85546875" style="323"/>
    <col min="9473" max="9473" width="6.5703125" style="323" customWidth="1"/>
    <col min="9474" max="9474" width="13.85546875" style="323" bestFit="1" customWidth="1"/>
    <col min="9475" max="9475" width="35.42578125" style="323" customWidth="1"/>
    <col min="9476" max="9476" width="18.7109375" style="323" bestFit="1" customWidth="1"/>
    <col min="9477" max="9477" width="19" style="323" bestFit="1" customWidth="1"/>
    <col min="9478" max="9479" width="7.28515625" style="323" bestFit="1" customWidth="1"/>
    <col min="9480" max="9480" width="10.85546875" style="323" bestFit="1" customWidth="1"/>
    <col min="9481" max="9481" width="8.5703125" style="323" bestFit="1" customWidth="1"/>
    <col min="9482" max="9482" width="10.85546875" style="323" bestFit="1" customWidth="1"/>
    <col min="9483" max="9483" width="8.5703125" style="323" bestFit="1" customWidth="1"/>
    <col min="9484" max="9484" width="12.140625" style="323" bestFit="1" customWidth="1"/>
    <col min="9485" max="9485" width="8.5703125" style="323" bestFit="1" customWidth="1"/>
    <col min="9486" max="9486" width="12.140625" style="323" bestFit="1" customWidth="1"/>
    <col min="9487" max="9487" width="8.5703125" style="323" bestFit="1" customWidth="1"/>
    <col min="9488" max="9488" width="12.140625" style="323" bestFit="1" customWidth="1"/>
    <col min="9489" max="9489" width="8.5703125" style="323" bestFit="1" customWidth="1"/>
    <col min="9490" max="9490" width="14.42578125" style="323" bestFit="1" customWidth="1"/>
    <col min="9491" max="9491" width="8.5703125" style="323" bestFit="1" customWidth="1"/>
    <col min="9492" max="9492" width="10.85546875" style="323" bestFit="1" customWidth="1"/>
    <col min="9493" max="9493" width="8.5703125" style="323" bestFit="1" customWidth="1"/>
    <col min="9494" max="9494" width="12.140625" style="323" bestFit="1" customWidth="1"/>
    <col min="9495" max="9495" width="8.5703125" style="323" bestFit="1" customWidth="1"/>
    <col min="9496" max="9496" width="12.140625" style="323" bestFit="1" customWidth="1"/>
    <col min="9497" max="9497" width="8.5703125" style="323" bestFit="1" customWidth="1"/>
    <col min="9498" max="9498" width="12.140625" style="323" bestFit="1" customWidth="1"/>
    <col min="9499" max="9499" width="10.85546875" style="323" bestFit="1" customWidth="1"/>
    <col min="9500" max="9500" width="12.140625" style="323" bestFit="1" customWidth="1"/>
    <col min="9501" max="9501" width="10.85546875" style="323" bestFit="1" customWidth="1"/>
    <col min="9502" max="9502" width="14.42578125" style="323" bestFit="1" customWidth="1"/>
    <col min="9503" max="9507" width="10.85546875" style="323" bestFit="1" customWidth="1"/>
    <col min="9508" max="9508" width="12.140625" style="323" bestFit="1" customWidth="1"/>
    <col min="9509" max="9509" width="10.85546875" style="323" bestFit="1" customWidth="1"/>
    <col min="9510" max="9510" width="12.140625" style="323" bestFit="1" customWidth="1"/>
    <col min="9511" max="9511" width="10.85546875" style="323" bestFit="1" customWidth="1"/>
    <col min="9512" max="9512" width="12.140625" style="323" bestFit="1" customWidth="1"/>
    <col min="9513" max="9513" width="10.85546875" style="323" bestFit="1" customWidth="1"/>
    <col min="9514" max="9514" width="14.42578125" style="323" bestFit="1" customWidth="1"/>
    <col min="9515" max="9517" width="10.85546875" style="323" bestFit="1" customWidth="1"/>
    <col min="9518" max="9518" width="12.140625" style="323" bestFit="1" customWidth="1"/>
    <col min="9519" max="9519" width="10.85546875" style="323" bestFit="1" customWidth="1"/>
    <col min="9520" max="9520" width="12.140625" style="323" bestFit="1" customWidth="1"/>
    <col min="9521" max="9523" width="10.85546875" style="323" bestFit="1" customWidth="1"/>
    <col min="9524" max="9524" width="12.140625" style="323" bestFit="1" customWidth="1"/>
    <col min="9525" max="9525" width="10.85546875" style="323" bestFit="1" customWidth="1"/>
    <col min="9526" max="9526" width="14.42578125" style="323" bestFit="1" customWidth="1"/>
    <col min="9527" max="9527" width="10.85546875" style="323" bestFit="1" customWidth="1"/>
    <col min="9528" max="9528" width="12.140625" style="323" bestFit="1" customWidth="1"/>
    <col min="9529" max="9531" width="10.85546875" style="323" bestFit="1" customWidth="1"/>
    <col min="9532" max="9532" width="12.140625" style="323" bestFit="1" customWidth="1"/>
    <col min="9533" max="9533" width="10.85546875" style="323" bestFit="1" customWidth="1"/>
    <col min="9534" max="9534" width="12.140625" style="323" bestFit="1" customWidth="1"/>
    <col min="9535" max="9535" width="10.85546875" style="323" bestFit="1" customWidth="1"/>
    <col min="9536" max="9536" width="12.140625" style="323" bestFit="1" customWidth="1"/>
    <col min="9537" max="9537" width="10.85546875" style="323" bestFit="1" customWidth="1"/>
    <col min="9538" max="9538" width="14.42578125" style="323" bestFit="1" customWidth="1"/>
    <col min="9539" max="9705" width="6.85546875" style="323"/>
    <col min="9706" max="9706" width="6.85546875" style="323" customWidth="1"/>
    <col min="9707" max="9728" width="6.85546875" style="323"/>
    <col min="9729" max="9729" width="6.5703125" style="323" customWidth="1"/>
    <col min="9730" max="9730" width="13.85546875" style="323" bestFit="1" customWidth="1"/>
    <col min="9731" max="9731" width="35.42578125" style="323" customWidth="1"/>
    <col min="9732" max="9732" width="18.7109375" style="323" bestFit="1" customWidth="1"/>
    <col min="9733" max="9733" width="19" style="323" bestFit="1" customWidth="1"/>
    <col min="9734" max="9735" width="7.28515625" style="323" bestFit="1" customWidth="1"/>
    <col min="9736" max="9736" width="10.85546875" style="323" bestFit="1" customWidth="1"/>
    <col min="9737" max="9737" width="8.5703125" style="323" bestFit="1" customWidth="1"/>
    <col min="9738" max="9738" width="10.85546875" style="323" bestFit="1" customWidth="1"/>
    <col min="9739" max="9739" width="8.5703125" style="323" bestFit="1" customWidth="1"/>
    <col min="9740" max="9740" width="12.140625" style="323" bestFit="1" customWidth="1"/>
    <col min="9741" max="9741" width="8.5703125" style="323" bestFit="1" customWidth="1"/>
    <col min="9742" max="9742" width="12.140625" style="323" bestFit="1" customWidth="1"/>
    <col min="9743" max="9743" width="8.5703125" style="323" bestFit="1" customWidth="1"/>
    <col min="9744" max="9744" width="12.140625" style="323" bestFit="1" customWidth="1"/>
    <col min="9745" max="9745" width="8.5703125" style="323" bestFit="1" customWidth="1"/>
    <col min="9746" max="9746" width="14.42578125" style="323" bestFit="1" customWidth="1"/>
    <col min="9747" max="9747" width="8.5703125" style="323" bestFit="1" customWidth="1"/>
    <col min="9748" max="9748" width="10.85546875" style="323" bestFit="1" customWidth="1"/>
    <col min="9749" max="9749" width="8.5703125" style="323" bestFit="1" customWidth="1"/>
    <col min="9750" max="9750" width="12.140625" style="323" bestFit="1" customWidth="1"/>
    <col min="9751" max="9751" width="8.5703125" style="323" bestFit="1" customWidth="1"/>
    <col min="9752" max="9752" width="12.140625" style="323" bestFit="1" customWidth="1"/>
    <col min="9753" max="9753" width="8.5703125" style="323" bestFit="1" customWidth="1"/>
    <col min="9754" max="9754" width="12.140625" style="323" bestFit="1" customWidth="1"/>
    <col min="9755" max="9755" width="10.85546875" style="323" bestFit="1" customWidth="1"/>
    <col min="9756" max="9756" width="12.140625" style="323" bestFit="1" customWidth="1"/>
    <col min="9757" max="9757" width="10.85546875" style="323" bestFit="1" customWidth="1"/>
    <col min="9758" max="9758" width="14.42578125" style="323" bestFit="1" customWidth="1"/>
    <col min="9759" max="9763" width="10.85546875" style="323" bestFit="1" customWidth="1"/>
    <col min="9764" max="9764" width="12.140625" style="323" bestFit="1" customWidth="1"/>
    <col min="9765" max="9765" width="10.85546875" style="323" bestFit="1" customWidth="1"/>
    <col min="9766" max="9766" width="12.140625" style="323" bestFit="1" customWidth="1"/>
    <col min="9767" max="9767" width="10.85546875" style="323" bestFit="1" customWidth="1"/>
    <col min="9768" max="9768" width="12.140625" style="323" bestFit="1" customWidth="1"/>
    <col min="9769" max="9769" width="10.85546875" style="323" bestFit="1" customWidth="1"/>
    <col min="9770" max="9770" width="14.42578125" style="323" bestFit="1" customWidth="1"/>
    <col min="9771" max="9773" width="10.85546875" style="323" bestFit="1" customWidth="1"/>
    <col min="9774" max="9774" width="12.140625" style="323" bestFit="1" customWidth="1"/>
    <col min="9775" max="9775" width="10.85546875" style="323" bestFit="1" customWidth="1"/>
    <col min="9776" max="9776" width="12.140625" style="323" bestFit="1" customWidth="1"/>
    <col min="9777" max="9779" width="10.85546875" style="323" bestFit="1" customWidth="1"/>
    <col min="9780" max="9780" width="12.140625" style="323" bestFit="1" customWidth="1"/>
    <col min="9781" max="9781" width="10.85546875" style="323" bestFit="1" customWidth="1"/>
    <col min="9782" max="9782" width="14.42578125" style="323" bestFit="1" customWidth="1"/>
    <col min="9783" max="9783" width="10.85546875" style="323" bestFit="1" customWidth="1"/>
    <col min="9784" max="9784" width="12.140625" style="323" bestFit="1" customWidth="1"/>
    <col min="9785" max="9787" width="10.85546875" style="323" bestFit="1" customWidth="1"/>
    <col min="9788" max="9788" width="12.140625" style="323" bestFit="1" customWidth="1"/>
    <col min="9789" max="9789" width="10.85546875" style="323" bestFit="1" customWidth="1"/>
    <col min="9790" max="9790" width="12.140625" style="323" bestFit="1" customWidth="1"/>
    <col min="9791" max="9791" width="10.85546875" style="323" bestFit="1" customWidth="1"/>
    <col min="9792" max="9792" width="12.140625" style="323" bestFit="1" customWidth="1"/>
    <col min="9793" max="9793" width="10.85546875" style="323" bestFit="1" customWidth="1"/>
    <col min="9794" max="9794" width="14.42578125" style="323" bestFit="1" customWidth="1"/>
    <col min="9795" max="9961" width="6.85546875" style="323"/>
    <col min="9962" max="9962" width="6.85546875" style="323" customWidth="1"/>
    <col min="9963" max="9984" width="6.85546875" style="323"/>
    <col min="9985" max="9985" width="6.5703125" style="323" customWidth="1"/>
    <col min="9986" max="9986" width="13.85546875" style="323" bestFit="1" customWidth="1"/>
    <col min="9987" max="9987" width="35.42578125" style="323" customWidth="1"/>
    <col min="9988" max="9988" width="18.7109375" style="323" bestFit="1" customWidth="1"/>
    <col min="9989" max="9989" width="19" style="323" bestFit="1" customWidth="1"/>
    <col min="9990" max="9991" width="7.28515625" style="323" bestFit="1" customWidth="1"/>
    <col min="9992" max="9992" width="10.85546875" style="323" bestFit="1" customWidth="1"/>
    <col min="9993" max="9993" width="8.5703125" style="323" bestFit="1" customWidth="1"/>
    <col min="9994" max="9994" width="10.85546875" style="323" bestFit="1" customWidth="1"/>
    <col min="9995" max="9995" width="8.5703125" style="323" bestFit="1" customWidth="1"/>
    <col min="9996" max="9996" width="12.140625" style="323" bestFit="1" customWidth="1"/>
    <col min="9997" max="9997" width="8.5703125" style="323" bestFit="1" customWidth="1"/>
    <col min="9998" max="9998" width="12.140625" style="323" bestFit="1" customWidth="1"/>
    <col min="9999" max="9999" width="8.5703125" style="323" bestFit="1" customWidth="1"/>
    <col min="10000" max="10000" width="12.140625" style="323" bestFit="1" customWidth="1"/>
    <col min="10001" max="10001" width="8.5703125" style="323" bestFit="1" customWidth="1"/>
    <col min="10002" max="10002" width="14.42578125" style="323" bestFit="1" customWidth="1"/>
    <col min="10003" max="10003" width="8.5703125" style="323" bestFit="1" customWidth="1"/>
    <col min="10004" max="10004" width="10.85546875" style="323" bestFit="1" customWidth="1"/>
    <col min="10005" max="10005" width="8.5703125" style="323" bestFit="1" customWidth="1"/>
    <col min="10006" max="10006" width="12.140625" style="323" bestFit="1" customWidth="1"/>
    <col min="10007" max="10007" width="8.5703125" style="323" bestFit="1" customWidth="1"/>
    <col min="10008" max="10008" width="12.140625" style="323" bestFit="1" customWidth="1"/>
    <col min="10009" max="10009" width="8.5703125" style="323" bestFit="1" customWidth="1"/>
    <col min="10010" max="10010" width="12.140625" style="323" bestFit="1" customWidth="1"/>
    <col min="10011" max="10011" width="10.85546875" style="323" bestFit="1" customWidth="1"/>
    <col min="10012" max="10012" width="12.140625" style="323" bestFit="1" customWidth="1"/>
    <col min="10013" max="10013" width="10.85546875" style="323" bestFit="1" customWidth="1"/>
    <col min="10014" max="10014" width="14.42578125" style="323" bestFit="1" customWidth="1"/>
    <col min="10015" max="10019" width="10.85546875" style="323" bestFit="1" customWidth="1"/>
    <col min="10020" max="10020" width="12.140625" style="323" bestFit="1" customWidth="1"/>
    <col min="10021" max="10021" width="10.85546875" style="323" bestFit="1" customWidth="1"/>
    <col min="10022" max="10022" width="12.140625" style="323" bestFit="1" customWidth="1"/>
    <col min="10023" max="10023" width="10.85546875" style="323" bestFit="1" customWidth="1"/>
    <col min="10024" max="10024" width="12.140625" style="323" bestFit="1" customWidth="1"/>
    <col min="10025" max="10025" width="10.85546875" style="323" bestFit="1" customWidth="1"/>
    <col min="10026" max="10026" width="14.42578125" style="323" bestFit="1" customWidth="1"/>
    <col min="10027" max="10029" width="10.85546875" style="323" bestFit="1" customWidth="1"/>
    <col min="10030" max="10030" width="12.140625" style="323" bestFit="1" customWidth="1"/>
    <col min="10031" max="10031" width="10.85546875" style="323" bestFit="1" customWidth="1"/>
    <col min="10032" max="10032" width="12.140625" style="323" bestFit="1" customWidth="1"/>
    <col min="10033" max="10035" width="10.85546875" style="323" bestFit="1" customWidth="1"/>
    <col min="10036" max="10036" width="12.140625" style="323" bestFit="1" customWidth="1"/>
    <col min="10037" max="10037" width="10.85546875" style="323" bestFit="1" customWidth="1"/>
    <col min="10038" max="10038" width="14.42578125" style="323" bestFit="1" customWidth="1"/>
    <col min="10039" max="10039" width="10.85546875" style="323" bestFit="1" customWidth="1"/>
    <col min="10040" max="10040" width="12.140625" style="323" bestFit="1" customWidth="1"/>
    <col min="10041" max="10043" width="10.85546875" style="323" bestFit="1" customWidth="1"/>
    <col min="10044" max="10044" width="12.140625" style="323" bestFit="1" customWidth="1"/>
    <col min="10045" max="10045" width="10.85546875" style="323" bestFit="1" customWidth="1"/>
    <col min="10046" max="10046" width="12.140625" style="323" bestFit="1" customWidth="1"/>
    <col min="10047" max="10047" width="10.85546875" style="323" bestFit="1" customWidth="1"/>
    <col min="10048" max="10048" width="12.140625" style="323" bestFit="1" customWidth="1"/>
    <col min="10049" max="10049" width="10.85546875" style="323" bestFit="1" customWidth="1"/>
    <col min="10050" max="10050" width="14.42578125" style="323" bestFit="1" customWidth="1"/>
    <col min="10051" max="10217" width="6.85546875" style="323"/>
    <col min="10218" max="10218" width="6.85546875" style="323" customWidth="1"/>
    <col min="10219" max="10240" width="6.85546875" style="323"/>
    <col min="10241" max="10241" width="6.5703125" style="323" customWidth="1"/>
    <col min="10242" max="10242" width="13.85546875" style="323" bestFit="1" customWidth="1"/>
    <col min="10243" max="10243" width="35.42578125" style="323" customWidth="1"/>
    <col min="10244" max="10244" width="18.7109375" style="323" bestFit="1" customWidth="1"/>
    <col min="10245" max="10245" width="19" style="323" bestFit="1" customWidth="1"/>
    <col min="10246" max="10247" width="7.28515625" style="323" bestFit="1" customWidth="1"/>
    <col min="10248" max="10248" width="10.85546875" style="323" bestFit="1" customWidth="1"/>
    <col min="10249" max="10249" width="8.5703125" style="323" bestFit="1" customWidth="1"/>
    <col min="10250" max="10250" width="10.85546875" style="323" bestFit="1" customWidth="1"/>
    <col min="10251" max="10251" width="8.5703125" style="323" bestFit="1" customWidth="1"/>
    <col min="10252" max="10252" width="12.140625" style="323" bestFit="1" customWidth="1"/>
    <col min="10253" max="10253" width="8.5703125" style="323" bestFit="1" customWidth="1"/>
    <col min="10254" max="10254" width="12.140625" style="323" bestFit="1" customWidth="1"/>
    <col min="10255" max="10255" width="8.5703125" style="323" bestFit="1" customWidth="1"/>
    <col min="10256" max="10256" width="12.140625" style="323" bestFit="1" customWidth="1"/>
    <col min="10257" max="10257" width="8.5703125" style="323" bestFit="1" customWidth="1"/>
    <col min="10258" max="10258" width="14.42578125" style="323" bestFit="1" customWidth="1"/>
    <col min="10259" max="10259" width="8.5703125" style="323" bestFit="1" customWidth="1"/>
    <col min="10260" max="10260" width="10.85546875" style="323" bestFit="1" customWidth="1"/>
    <col min="10261" max="10261" width="8.5703125" style="323" bestFit="1" customWidth="1"/>
    <col min="10262" max="10262" width="12.140625" style="323" bestFit="1" customWidth="1"/>
    <col min="10263" max="10263" width="8.5703125" style="323" bestFit="1" customWidth="1"/>
    <col min="10264" max="10264" width="12.140625" style="323" bestFit="1" customWidth="1"/>
    <col min="10265" max="10265" width="8.5703125" style="323" bestFit="1" customWidth="1"/>
    <col min="10266" max="10266" width="12.140625" style="323" bestFit="1" customWidth="1"/>
    <col min="10267" max="10267" width="10.85546875" style="323" bestFit="1" customWidth="1"/>
    <col min="10268" max="10268" width="12.140625" style="323" bestFit="1" customWidth="1"/>
    <col min="10269" max="10269" width="10.85546875" style="323" bestFit="1" customWidth="1"/>
    <col min="10270" max="10270" width="14.42578125" style="323" bestFit="1" customWidth="1"/>
    <col min="10271" max="10275" width="10.85546875" style="323" bestFit="1" customWidth="1"/>
    <col min="10276" max="10276" width="12.140625" style="323" bestFit="1" customWidth="1"/>
    <col min="10277" max="10277" width="10.85546875" style="323" bestFit="1" customWidth="1"/>
    <col min="10278" max="10278" width="12.140625" style="323" bestFit="1" customWidth="1"/>
    <col min="10279" max="10279" width="10.85546875" style="323" bestFit="1" customWidth="1"/>
    <col min="10280" max="10280" width="12.140625" style="323" bestFit="1" customWidth="1"/>
    <col min="10281" max="10281" width="10.85546875" style="323" bestFit="1" customWidth="1"/>
    <col min="10282" max="10282" width="14.42578125" style="323" bestFit="1" customWidth="1"/>
    <col min="10283" max="10285" width="10.85546875" style="323" bestFit="1" customWidth="1"/>
    <col min="10286" max="10286" width="12.140625" style="323" bestFit="1" customWidth="1"/>
    <col min="10287" max="10287" width="10.85546875" style="323" bestFit="1" customWidth="1"/>
    <col min="10288" max="10288" width="12.140625" style="323" bestFit="1" customWidth="1"/>
    <col min="10289" max="10291" width="10.85546875" style="323" bestFit="1" customWidth="1"/>
    <col min="10292" max="10292" width="12.140625" style="323" bestFit="1" customWidth="1"/>
    <col min="10293" max="10293" width="10.85546875" style="323" bestFit="1" customWidth="1"/>
    <col min="10294" max="10294" width="14.42578125" style="323" bestFit="1" customWidth="1"/>
    <col min="10295" max="10295" width="10.85546875" style="323" bestFit="1" customWidth="1"/>
    <col min="10296" max="10296" width="12.140625" style="323" bestFit="1" customWidth="1"/>
    <col min="10297" max="10299" width="10.85546875" style="323" bestFit="1" customWidth="1"/>
    <col min="10300" max="10300" width="12.140625" style="323" bestFit="1" customWidth="1"/>
    <col min="10301" max="10301" width="10.85546875" style="323" bestFit="1" customWidth="1"/>
    <col min="10302" max="10302" width="12.140625" style="323" bestFit="1" customWidth="1"/>
    <col min="10303" max="10303" width="10.85546875" style="323" bestFit="1" customWidth="1"/>
    <col min="10304" max="10304" width="12.140625" style="323" bestFit="1" customWidth="1"/>
    <col min="10305" max="10305" width="10.85546875" style="323" bestFit="1" customWidth="1"/>
    <col min="10306" max="10306" width="14.42578125" style="323" bestFit="1" customWidth="1"/>
    <col min="10307" max="10473" width="6.85546875" style="323"/>
    <col min="10474" max="10474" width="6.85546875" style="323" customWidth="1"/>
    <col min="10475" max="10496" width="6.85546875" style="323"/>
    <col min="10497" max="10497" width="6.5703125" style="323" customWidth="1"/>
    <col min="10498" max="10498" width="13.85546875" style="323" bestFit="1" customWidth="1"/>
    <col min="10499" max="10499" width="35.42578125" style="323" customWidth="1"/>
    <col min="10500" max="10500" width="18.7109375" style="323" bestFit="1" customWidth="1"/>
    <col min="10501" max="10501" width="19" style="323" bestFit="1" customWidth="1"/>
    <col min="10502" max="10503" width="7.28515625" style="323" bestFit="1" customWidth="1"/>
    <col min="10504" max="10504" width="10.85546875" style="323" bestFit="1" customWidth="1"/>
    <col min="10505" max="10505" width="8.5703125" style="323" bestFit="1" customWidth="1"/>
    <col min="10506" max="10506" width="10.85546875" style="323" bestFit="1" customWidth="1"/>
    <col min="10507" max="10507" width="8.5703125" style="323" bestFit="1" customWidth="1"/>
    <col min="10508" max="10508" width="12.140625" style="323" bestFit="1" customWidth="1"/>
    <col min="10509" max="10509" width="8.5703125" style="323" bestFit="1" customWidth="1"/>
    <col min="10510" max="10510" width="12.140625" style="323" bestFit="1" customWidth="1"/>
    <col min="10511" max="10511" width="8.5703125" style="323" bestFit="1" customWidth="1"/>
    <col min="10512" max="10512" width="12.140625" style="323" bestFit="1" customWidth="1"/>
    <col min="10513" max="10513" width="8.5703125" style="323" bestFit="1" customWidth="1"/>
    <col min="10514" max="10514" width="14.42578125" style="323" bestFit="1" customWidth="1"/>
    <col min="10515" max="10515" width="8.5703125" style="323" bestFit="1" customWidth="1"/>
    <col min="10516" max="10516" width="10.85546875" style="323" bestFit="1" customWidth="1"/>
    <col min="10517" max="10517" width="8.5703125" style="323" bestFit="1" customWidth="1"/>
    <col min="10518" max="10518" width="12.140625" style="323" bestFit="1" customWidth="1"/>
    <col min="10519" max="10519" width="8.5703125" style="323" bestFit="1" customWidth="1"/>
    <col min="10520" max="10520" width="12.140625" style="323" bestFit="1" customWidth="1"/>
    <col min="10521" max="10521" width="8.5703125" style="323" bestFit="1" customWidth="1"/>
    <col min="10522" max="10522" width="12.140625" style="323" bestFit="1" customWidth="1"/>
    <col min="10523" max="10523" width="10.85546875" style="323" bestFit="1" customWidth="1"/>
    <col min="10524" max="10524" width="12.140625" style="323" bestFit="1" customWidth="1"/>
    <col min="10525" max="10525" width="10.85546875" style="323" bestFit="1" customWidth="1"/>
    <col min="10526" max="10526" width="14.42578125" style="323" bestFit="1" customWidth="1"/>
    <col min="10527" max="10531" width="10.85546875" style="323" bestFit="1" customWidth="1"/>
    <col min="10532" max="10532" width="12.140625" style="323" bestFit="1" customWidth="1"/>
    <col min="10533" max="10533" width="10.85546875" style="323" bestFit="1" customWidth="1"/>
    <col min="10534" max="10534" width="12.140625" style="323" bestFit="1" customWidth="1"/>
    <col min="10535" max="10535" width="10.85546875" style="323" bestFit="1" customWidth="1"/>
    <col min="10536" max="10536" width="12.140625" style="323" bestFit="1" customWidth="1"/>
    <col min="10537" max="10537" width="10.85546875" style="323" bestFit="1" customWidth="1"/>
    <col min="10538" max="10538" width="14.42578125" style="323" bestFit="1" customWidth="1"/>
    <col min="10539" max="10541" width="10.85546875" style="323" bestFit="1" customWidth="1"/>
    <col min="10542" max="10542" width="12.140625" style="323" bestFit="1" customWidth="1"/>
    <col min="10543" max="10543" width="10.85546875" style="323" bestFit="1" customWidth="1"/>
    <col min="10544" max="10544" width="12.140625" style="323" bestFit="1" customWidth="1"/>
    <col min="10545" max="10547" width="10.85546875" style="323" bestFit="1" customWidth="1"/>
    <col min="10548" max="10548" width="12.140625" style="323" bestFit="1" customWidth="1"/>
    <col min="10549" max="10549" width="10.85546875" style="323" bestFit="1" customWidth="1"/>
    <col min="10550" max="10550" width="14.42578125" style="323" bestFit="1" customWidth="1"/>
    <col min="10551" max="10551" width="10.85546875" style="323" bestFit="1" customWidth="1"/>
    <col min="10552" max="10552" width="12.140625" style="323" bestFit="1" customWidth="1"/>
    <col min="10553" max="10555" width="10.85546875" style="323" bestFit="1" customWidth="1"/>
    <col min="10556" max="10556" width="12.140625" style="323" bestFit="1" customWidth="1"/>
    <col min="10557" max="10557" width="10.85546875" style="323" bestFit="1" customWidth="1"/>
    <col min="10558" max="10558" width="12.140625" style="323" bestFit="1" customWidth="1"/>
    <col min="10559" max="10559" width="10.85546875" style="323" bestFit="1" customWidth="1"/>
    <col min="10560" max="10560" width="12.140625" style="323" bestFit="1" customWidth="1"/>
    <col min="10561" max="10561" width="10.85546875" style="323" bestFit="1" customWidth="1"/>
    <col min="10562" max="10562" width="14.42578125" style="323" bestFit="1" customWidth="1"/>
    <col min="10563" max="10729" width="6.85546875" style="323"/>
    <col min="10730" max="10730" width="6.85546875" style="323" customWidth="1"/>
    <col min="10731" max="10752" width="6.85546875" style="323"/>
    <col min="10753" max="10753" width="6.5703125" style="323" customWidth="1"/>
    <col min="10754" max="10754" width="13.85546875" style="323" bestFit="1" customWidth="1"/>
    <col min="10755" max="10755" width="35.42578125" style="323" customWidth="1"/>
    <col min="10756" max="10756" width="18.7109375" style="323" bestFit="1" customWidth="1"/>
    <col min="10757" max="10757" width="19" style="323" bestFit="1" customWidth="1"/>
    <col min="10758" max="10759" width="7.28515625" style="323" bestFit="1" customWidth="1"/>
    <col min="10760" max="10760" width="10.85546875" style="323" bestFit="1" customWidth="1"/>
    <col min="10761" max="10761" width="8.5703125" style="323" bestFit="1" customWidth="1"/>
    <col min="10762" max="10762" width="10.85546875" style="323" bestFit="1" customWidth="1"/>
    <col min="10763" max="10763" width="8.5703125" style="323" bestFit="1" customWidth="1"/>
    <col min="10764" max="10764" width="12.140625" style="323" bestFit="1" customWidth="1"/>
    <col min="10765" max="10765" width="8.5703125" style="323" bestFit="1" customWidth="1"/>
    <col min="10766" max="10766" width="12.140625" style="323" bestFit="1" customWidth="1"/>
    <col min="10767" max="10767" width="8.5703125" style="323" bestFit="1" customWidth="1"/>
    <col min="10768" max="10768" width="12.140625" style="323" bestFit="1" customWidth="1"/>
    <col min="10769" max="10769" width="8.5703125" style="323" bestFit="1" customWidth="1"/>
    <col min="10770" max="10770" width="14.42578125" style="323" bestFit="1" customWidth="1"/>
    <col min="10771" max="10771" width="8.5703125" style="323" bestFit="1" customWidth="1"/>
    <col min="10772" max="10772" width="10.85546875" style="323" bestFit="1" customWidth="1"/>
    <col min="10773" max="10773" width="8.5703125" style="323" bestFit="1" customWidth="1"/>
    <col min="10774" max="10774" width="12.140625" style="323" bestFit="1" customWidth="1"/>
    <col min="10775" max="10775" width="8.5703125" style="323" bestFit="1" customWidth="1"/>
    <col min="10776" max="10776" width="12.140625" style="323" bestFit="1" customWidth="1"/>
    <col min="10777" max="10777" width="8.5703125" style="323" bestFit="1" customWidth="1"/>
    <col min="10778" max="10778" width="12.140625" style="323" bestFit="1" customWidth="1"/>
    <col min="10779" max="10779" width="10.85546875" style="323" bestFit="1" customWidth="1"/>
    <col min="10780" max="10780" width="12.140625" style="323" bestFit="1" customWidth="1"/>
    <col min="10781" max="10781" width="10.85546875" style="323" bestFit="1" customWidth="1"/>
    <col min="10782" max="10782" width="14.42578125" style="323" bestFit="1" customWidth="1"/>
    <col min="10783" max="10787" width="10.85546875" style="323" bestFit="1" customWidth="1"/>
    <col min="10788" max="10788" width="12.140625" style="323" bestFit="1" customWidth="1"/>
    <col min="10789" max="10789" width="10.85546875" style="323" bestFit="1" customWidth="1"/>
    <col min="10790" max="10790" width="12.140625" style="323" bestFit="1" customWidth="1"/>
    <col min="10791" max="10791" width="10.85546875" style="323" bestFit="1" customWidth="1"/>
    <col min="10792" max="10792" width="12.140625" style="323" bestFit="1" customWidth="1"/>
    <col min="10793" max="10793" width="10.85546875" style="323" bestFit="1" customWidth="1"/>
    <col min="10794" max="10794" width="14.42578125" style="323" bestFit="1" customWidth="1"/>
    <col min="10795" max="10797" width="10.85546875" style="323" bestFit="1" customWidth="1"/>
    <col min="10798" max="10798" width="12.140625" style="323" bestFit="1" customWidth="1"/>
    <col min="10799" max="10799" width="10.85546875" style="323" bestFit="1" customWidth="1"/>
    <col min="10800" max="10800" width="12.140625" style="323" bestFit="1" customWidth="1"/>
    <col min="10801" max="10803" width="10.85546875" style="323" bestFit="1" customWidth="1"/>
    <col min="10804" max="10804" width="12.140625" style="323" bestFit="1" customWidth="1"/>
    <col min="10805" max="10805" width="10.85546875" style="323" bestFit="1" customWidth="1"/>
    <col min="10806" max="10806" width="14.42578125" style="323" bestFit="1" customWidth="1"/>
    <col min="10807" max="10807" width="10.85546875" style="323" bestFit="1" customWidth="1"/>
    <col min="10808" max="10808" width="12.140625" style="323" bestFit="1" customWidth="1"/>
    <col min="10809" max="10811" width="10.85546875" style="323" bestFit="1" customWidth="1"/>
    <col min="10812" max="10812" width="12.140625" style="323" bestFit="1" customWidth="1"/>
    <col min="10813" max="10813" width="10.85546875" style="323" bestFit="1" customWidth="1"/>
    <col min="10814" max="10814" width="12.140625" style="323" bestFit="1" customWidth="1"/>
    <col min="10815" max="10815" width="10.85546875" style="323" bestFit="1" customWidth="1"/>
    <col min="10816" max="10816" width="12.140625" style="323" bestFit="1" customWidth="1"/>
    <col min="10817" max="10817" width="10.85546875" style="323" bestFit="1" customWidth="1"/>
    <col min="10818" max="10818" width="14.42578125" style="323" bestFit="1" customWidth="1"/>
    <col min="10819" max="10985" width="6.85546875" style="323"/>
    <col min="10986" max="10986" width="6.85546875" style="323" customWidth="1"/>
    <col min="10987" max="11008" width="6.85546875" style="323"/>
    <col min="11009" max="11009" width="6.5703125" style="323" customWidth="1"/>
    <col min="11010" max="11010" width="13.85546875" style="323" bestFit="1" customWidth="1"/>
    <col min="11011" max="11011" width="35.42578125" style="323" customWidth="1"/>
    <col min="11012" max="11012" width="18.7109375" style="323" bestFit="1" customWidth="1"/>
    <col min="11013" max="11013" width="19" style="323" bestFit="1" customWidth="1"/>
    <col min="11014" max="11015" width="7.28515625" style="323" bestFit="1" customWidth="1"/>
    <col min="11016" max="11016" width="10.85546875" style="323" bestFit="1" customWidth="1"/>
    <col min="11017" max="11017" width="8.5703125" style="323" bestFit="1" customWidth="1"/>
    <col min="11018" max="11018" width="10.85546875" style="323" bestFit="1" customWidth="1"/>
    <col min="11019" max="11019" width="8.5703125" style="323" bestFit="1" customWidth="1"/>
    <col min="11020" max="11020" width="12.140625" style="323" bestFit="1" customWidth="1"/>
    <col min="11021" max="11021" width="8.5703125" style="323" bestFit="1" customWidth="1"/>
    <col min="11022" max="11022" width="12.140625" style="323" bestFit="1" customWidth="1"/>
    <col min="11023" max="11023" width="8.5703125" style="323" bestFit="1" customWidth="1"/>
    <col min="11024" max="11024" width="12.140625" style="323" bestFit="1" customWidth="1"/>
    <col min="11025" max="11025" width="8.5703125" style="323" bestFit="1" customWidth="1"/>
    <col min="11026" max="11026" width="14.42578125" style="323" bestFit="1" customWidth="1"/>
    <col min="11027" max="11027" width="8.5703125" style="323" bestFit="1" customWidth="1"/>
    <col min="11028" max="11028" width="10.85546875" style="323" bestFit="1" customWidth="1"/>
    <col min="11029" max="11029" width="8.5703125" style="323" bestFit="1" customWidth="1"/>
    <col min="11030" max="11030" width="12.140625" style="323" bestFit="1" customWidth="1"/>
    <col min="11031" max="11031" width="8.5703125" style="323" bestFit="1" customWidth="1"/>
    <col min="11032" max="11032" width="12.140625" style="323" bestFit="1" customWidth="1"/>
    <col min="11033" max="11033" width="8.5703125" style="323" bestFit="1" customWidth="1"/>
    <col min="11034" max="11034" width="12.140625" style="323" bestFit="1" customWidth="1"/>
    <col min="11035" max="11035" width="10.85546875" style="323" bestFit="1" customWidth="1"/>
    <col min="11036" max="11036" width="12.140625" style="323" bestFit="1" customWidth="1"/>
    <col min="11037" max="11037" width="10.85546875" style="323" bestFit="1" customWidth="1"/>
    <col min="11038" max="11038" width="14.42578125" style="323" bestFit="1" customWidth="1"/>
    <col min="11039" max="11043" width="10.85546875" style="323" bestFit="1" customWidth="1"/>
    <col min="11044" max="11044" width="12.140625" style="323" bestFit="1" customWidth="1"/>
    <col min="11045" max="11045" width="10.85546875" style="323" bestFit="1" customWidth="1"/>
    <col min="11046" max="11046" width="12.140625" style="323" bestFit="1" customWidth="1"/>
    <col min="11047" max="11047" width="10.85546875" style="323" bestFit="1" customWidth="1"/>
    <col min="11048" max="11048" width="12.140625" style="323" bestFit="1" customWidth="1"/>
    <col min="11049" max="11049" width="10.85546875" style="323" bestFit="1" customWidth="1"/>
    <col min="11050" max="11050" width="14.42578125" style="323" bestFit="1" customWidth="1"/>
    <col min="11051" max="11053" width="10.85546875" style="323" bestFit="1" customWidth="1"/>
    <col min="11054" max="11054" width="12.140625" style="323" bestFit="1" customWidth="1"/>
    <col min="11055" max="11055" width="10.85546875" style="323" bestFit="1" customWidth="1"/>
    <col min="11056" max="11056" width="12.140625" style="323" bestFit="1" customWidth="1"/>
    <col min="11057" max="11059" width="10.85546875" style="323" bestFit="1" customWidth="1"/>
    <col min="11060" max="11060" width="12.140625" style="323" bestFit="1" customWidth="1"/>
    <col min="11061" max="11061" width="10.85546875" style="323" bestFit="1" customWidth="1"/>
    <col min="11062" max="11062" width="14.42578125" style="323" bestFit="1" customWidth="1"/>
    <col min="11063" max="11063" width="10.85546875" style="323" bestFit="1" customWidth="1"/>
    <col min="11064" max="11064" width="12.140625" style="323" bestFit="1" customWidth="1"/>
    <col min="11065" max="11067" width="10.85546875" style="323" bestFit="1" customWidth="1"/>
    <col min="11068" max="11068" width="12.140625" style="323" bestFit="1" customWidth="1"/>
    <col min="11069" max="11069" width="10.85546875" style="323" bestFit="1" customWidth="1"/>
    <col min="11070" max="11070" width="12.140625" style="323" bestFit="1" customWidth="1"/>
    <col min="11071" max="11071" width="10.85546875" style="323" bestFit="1" customWidth="1"/>
    <col min="11072" max="11072" width="12.140625" style="323" bestFit="1" customWidth="1"/>
    <col min="11073" max="11073" width="10.85546875" style="323" bestFit="1" customWidth="1"/>
    <col min="11074" max="11074" width="14.42578125" style="323" bestFit="1" customWidth="1"/>
    <col min="11075" max="11241" width="6.85546875" style="323"/>
    <col min="11242" max="11242" width="6.85546875" style="323" customWidth="1"/>
    <col min="11243" max="11264" width="6.85546875" style="323"/>
    <col min="11265" max="11265" width="6.5703125" style="323" customWidth="1"/>
    <col min="11266" max="11266" width="13.85546875" style="323" bestFit="1" customWidth="1"/>
    <col min="11267" max="11267" width="35.42578125" style="323" customWidth="1"/>
    <col min="11268" max="11268" width="18.7109375" style="323" bestFit="1" customWidth="1"/>
    <col min="11269" max="11269" width="19" style="323" bestFit="1" customWidth="1"/>
    <col min="11270" max="11271" width="7.28515625" style="323" bestFit="1" customWidth="1"/>
    <col min="11272" max="11272" width="10.85546875" style="323" bestFit="1" customWidth="1"/>
    <col min="11273" max="11273" width="8.5703125" style="323" bestFit="1" customWidth="1"/>
    <col min="11274" max="11274" width="10.85546875" style="323" bestFit="1" customWidth="1"/>
    <col min="11275" max="11275" width="8.5703125" style="323" bestFit="1" customWidth="1"/>
    <col min="11276" max="11276" width="12.140625" style="323" bestFit="1" customWidth="1"/>
    <col min="11277" max="11277" width="8.5703125" style="323" bestFit="1" customWidth="1"/>
    <col min="11278" max="11278" width="12.140625" style="323" bestFit="1" customWidth="1"/>
    <col min="11279" max="11279" width="8.5703125" style="323" bestFit="1" customWidth="1"/>
    <col min="11280" max="11280" width="12.140625" style="323" bestFit="1" customWidth="1"/>
    <col min="11281" max="11281" width="8.5703125" style="323" bestFit="1" customWidth="1"/>
    <col min="11282" max="11282" width="14.42578125" style="323" bestFit="1" customWidth="1"/>
    <col min="11283" max="11283" width="8.5703125" style="323" bestFit="1" customWidth="1"/>
    <col min="11284" max="11284" width="10.85546875" style="323" bestFit="1" customWidth="1"/>
    <col min="11285" max="11285" width="8.5703125" style="323" bestFit="1" customWidth="1"/>
    <col min="11286" max="11286" width="12.140625" style="323" bestFit="1" customWidth="1"/>
    <col min="11287" max="11287" width="8.5703125" style="323" bestFit="1" customWidth="1"/>
    <col min="11288" max="11288" width="12.140625" style="323" bestFit="1" customWidth="1"/>
    <col min="11289" max="11289" width="8.5703125" style="323" bestFit="1" customWidth="1"/>
    <col min="11290" max="11290" width="12.140625" style="323" bestFit="1" customWidth="1"/>
    <col min="11291" max="11291" width="10.85546875" style="323" bestFit="1" customWidth="1"/>
    <col min="11292" max="11292" width="12.140625" style="323" bestFit="1" customWidth="1"/>
    <col min="11293" max="11293" width="10.85546875" style="323" bestFit="1" customWidth="1"/>
    <col min="11294" max="11294" width="14.42578125" style="323" bestFit="1" customWidth="1"/>
    <col min="11295" max="11299" width="10.85546875" style="323" bestFit="1" customWidth="1"/>
    <col min="11300" max="11300" width="12.140625" style="323" bestFit="1" customWidth="1"/>
    <col min="11301" max="11301" width="10.85546875" style="323" bestFit="1" customWidth="1"/>
    <col min="11302" max="11302" width="12.140625" style="323" bestFit="1" customWidth="1"/>
    <col min="11303" max="11303" width="10.85546875" style="323" bestFit="1" customWidth="1"/>
    <col min="11304" max="11304" width="12.140625" style="323" bestFit="1" customWidth="1"/>
    <col min="11305" max="11305" width="10.85546875" style="323" bestFit="1" customWidth="1"/>
    <col min="11306" max="11306" width="14.42578125" style="323" bestFit="1" customWidth="1"/>
    <col min="11307" max="11309" width="10.85546875" style="323" bestFit="1" customWidth="1"/>
    <col min="11310" max="11310" width="12.140625" style="323" bestFit="1" customWidth="1"/>
    <col min="11311" max="11311" width="10.85546875" style="323" bestFit="1" customWidth="1"/>
    <col min="11312" max="11312" width="12.140625" style="323" bestFit="1" customWidth="1"/>
    <col min="11313" max="11315" width="10.85546875" style="323" bestFit="1" customWidth="1"/>
    <col min="11316" max="11316" width="12.140625" style="323" bestFit="1" customWidth="1"/>
    <col min="11317" max="11317" width="10.85546875" style="323" bestFit="1" customWidth="1"/>
    <col min="11318" max="11318" width="14.42578125" style="323" bestFit="1" customWidth="1"/>
    <col min="11319" max="11319" width="10.85546875" style="323" bestFit="1" customWidth="1"/>
    <col min="11320" max="11320" width="12.140625" style="323" bestFit="1" customWidth="1"/>
    <col min="11321" max="11323" width="10.85546875" style="323" bestFit="1" customWidth="1"/>
    <col min="11324" max="11324" width="12.140625" style="323" bestFit="1" customWidth="1"/>
    <col min="11325" max="11325" width="10.85546875" style="323" bestFit="1" customWidth="1"/>
    <col min="11326" max="11326" width="12.140625" style="323" bestFit="1" customWidth="1"/>
    <col min="11327" max="11327" width="10.85546875" style="323" bestFit="1" customWidth="1"/>
    <col min="11328" max="11328" width="12.140625" style="323" bestFit="1" customWidth="1"/>
    <col min="11329" max="11329" width="10.85546875" style="323" bestFit="1" customWidth="1"/>
    <col min="11330" max="11330" width="14.42578125" style="323" bestFit="1" customWidth="1"/>
    <col min="11331" max="11497" width="6.85546875" style="323"/>
    <col min="11498" max="11498" width="6.85546875" style="323" customWidth="1"/>
    <col min="11499" max="11520" width="6.85546875" style="323"/>
    <col min="11521" max="11521" width="6.5703125" style="323" customWidth="1"/>
    <col min="11522" max="11522" width="13.85546875" style="323" bestFit="1" customWidth="1"/>
    <col min="11523" max="11523" width="35.42578125" style="323" customWidth="1"/>
    <col min="11524" max="11524" width="18.7109375" style="323" bestFit="1" customWidth="1"/>
    <col min="11525" max="11525" width="19" style="323" bestFit="1" customWidth="1"/>
    <col min="11526" max="11527" width="7.28515625" style="323" bestFit="1" customWidth="1"/>
    <col min="11528" max="11528" width="10.85546875" style="323" bestFit="1" customWidth="1"/>
    <col min="11529" max="11529" width="8.5703125" style="323" bestFit="1" customWidth="1"/>
    <col min="11530" max="11530" width="10.85546875" style="323" bestFit="1" customWidth="1"/>
    <col min="11531" max="11531" width="8.5703125" style="323" bestFit="1" customWidth="1"/>
    <col min="11532" max="11532" width="12.140625" style="323" bestFit="1" customWidth="1"/>
    <col min="11533" max="11533" width="8.5703125" style="323" bestFit="1" customWidth="1"/>
    <col min="11534" max="11534" width="12.140625" style="323" bestFit="1" customWidth="1"/>
    <col min="11535" max="11535" width="8.5703125" style="323" bestFit="1" customWidth="1"/>
    <col min="11536" max="11536" width="12.140625" style="323" bestFit="1" customWidth="1"/>
    <col min="11537" max="11537" width="8.5703125" style="323" bestFit="1" customWidth="1"/>
    <col min="11538" max="11538" width="14.42578125" style="323" bestFit="1" customWidth="1"/>
    <col min="11539" max="11539" width="8.5703125" style="323" bestFit="1" customWidth="1"/>
    <col min="11540" max="11540" width="10.85546875" style="323" bestFit="1" customWidth="1"/>
    <col min="11541" max="11541" width="8.5703125" style="323" bestFit="1" customWidth="1"/>
    <col min="11542" max="11542" width="12.140625" style="323" bestFit="1" customWidth="1"/>
    <col min="11543" max="11543" width="8.5703125" style="323" bestFit="1" customWidth="1"/>
    <col min="11544" max="11544" width="12.140625" style="323" bestFit="1" customWidth="1"/>
    <col min="11545" max="11545" width="8.5703125" style="323" bestFit="1" customWidth="1"/>
    <col min="11546" max="11546" width="12.140625" style="323" bestFit="1" customWidth="1"/>
    <col min="11547" max="11547" width="10.85546875" style="323" bestFit="1" customWidth="1"/>
    <col min="11548" max="11548" width="12.140625" style="323" bestFit="1" customWidth="1"/>
    <col min="11549" max="11549" width="10.85546875" style="323" bestFit="1" customWidth="1"/>
    <col min="11550" max="11550" width="14.42578125" style="323" bestFit="1" customWidth="1"/>
    <col min="11551" max="11555" width="10.85546875" style="323" bestFit="1" customWidth="1"/>
    <col min="11556" max="11556" width="12.140625" style="323" bestFit="1" customWidth="1"/>
    <col min="11557" max="11557" width="10.85546875" style="323" bestFit="1" customWidth="1"/>
    <col min="11558" max="11558" width="12.140625" style="323" bestFit="1" customWidth="1"/>
    <col min="11559" max="11559" width="10.85546875" style="323" bestFit="1" customWidth="1"/>
    <col min="11560" max="11560" width="12.140625" style="323" bestFit="1" customWidth="1"/>
    <col min="11561" max="11561" width="10.85546875" style="323" bestFit="1" customWidth="1"/>
    <col min="11562" max="11562" width="14.42578125" style="323" bestFit="1" customWidth="1"/>
    <col min="11563" max="11565" width="10.85546875" style="323" bestFit="1" customWidth="1"/>
    <col min="11566" max="11566" width="12.140625" style="323" bestFit="1" customWidth="1"/>
    <col min="11567" max="11567" width="10.85546875" style="323" bestFit="1" customWidth="1"/>
    <col min="11568" max="11568" width="12.140625" style="323" bestFit="1" customWidth="1"/>
    <col min="11569" max="11571" width="10.85546875" style="323" bestFit="1" customWidth="1"/>
    <col min="11572" max="11572" width="12.140625" style="323" bestFit="1" customWidth="1"/>
    <col min="11573" max="11573" width="10.85546875" style="323" bestFit="1" customWidth="1"/>
    <col min="11574" max="11574" width="14.42578125" style="323" bestFit="1" customWidth="1"/>
    <col min="11575" max="11575" width="10.85546875" style="323" bestFit="1" customWidth="1"/>
    <col min="11576" max="11576" width="12.140625" style="323" bestFit="1" customWidth="1"/>
    <col min="11577" max="11579" width="10.85546875" style="323" bestFit="1" customWidth="1"/>
    <col min="11580" max="11580" width="12.140625" style="323" bestFit="1" customWidth="1"/>
    <col min="11581" max="11581" width="10.85546875" style="323" bestFit="1" customWidth="1"/>
    <col min="11582" max="11582" width="12.140625" style="323" bestFit="1" customWidth="1"/>
    <col min="11583" max="11583" width="10.85546875" style="323" bestFit="1" customWidth="1"/>
    <col min="11584" max="11584" width="12.140625" style="323" bestFit="1" customWidth="1"/>
    <col min="11585" max="11585" width="10.85546875" style="323" bestFit="1" customWidth="1"/>
    <col min="11586" max="11586" width="14.42578125" style="323" bestFit="1" customWidth="1"/>
    <col min="11587" max="11753" width="6.85546875" style="323"/>
    <col min="11754" max="11754" width="6.85546875" style="323" customWidth="1"/>
    <col min="11755" max="11776" width="6.85546875" style="323"/>
    <col min="11777" max="11777" width="6.5703125" style="323" customWidth="1"/>
    <col min="11778" max="11778" width="13.85546875" style="323" bestFit="1" customWidth="1"/>
    <col min="11779" max="11779" width="35.42578125" style="323" customWidth="1"/>
    <col min="11780" max="11780" width="18.7109375" style="323" bestFit="1" customWidth="1"/>
    <col min="11781" max="11781" width="19" style="323" bestFit="1" customWidth="1"/>
    <col min="11782" max="11783" width="7.28515625" style="323" bestFit="1" customWidth="1"/>
    <col min="11784" max="11784" width="10.85546875" style="323" bestFit="1" customWidth="1"/>
    <col min="11785" max="11785" width="8.5703125" style="323" bestFit="1" customWidth="1"/>
    <col min="11786" max="11786" width="10.85546875" style="323" bestFit="1" customWidth="1"/>
    <col min="11787" max="11787" width="8.5703125" style="323" bestFit="1" customWidth="1"/>
    <col min="11788" max="11788" width="12.140625" style="323" bestFit="1" customWidth="1"/>
    <col min="11789" max="11789" width="8.5703125" style="323" bestFit="1" customWidth="1"/>
    <col min="11790" max="11790" width="12.140625" style="323" bestFit="1" customWidth="1"/>
    <col min="11791" max="11791" width="8.5703125" style="323" bestFit="1" customWidth="1"/>
    <col min="11792" max="11792" width="12.140625" style="323" bestFit="1" customWidth="1"/>
    <col min="11793" max="11793" width="8.5703125" style="323" bestFit="1" customWidth="1"/>
    <col min="11794" max="11794" width="14.42578125" style="323" bestFit="1" customWidth="1"/>
    <col min="11795" max="11795" width="8.5703125" style="323" bestFit="1" customWidth="1"/>
    <col min="11796" max="11796" width="10.85546875" style="323" bestFit="1" customWidth="1"/>
    <col min="11797" max="11797" width="8.5703125" style="323" bestFit="1" customWidth="1"/>
    <col min="11798" max="11798" width="12.140625" style="323" bestFit="1" customWidth="1"/>
    <col min="11799" max="11799" width="8.5703125" style="323" bestFit="1" customWidth="1"/>
    <col min="11800" max="11800" width="12.140625" style="323" bestFit="1" customWidth="1"/>
    <col min="11801" max="11801" width="8.5703125" style="323" bestFit="1" customWidth="1"/>
    <col min="11802" max="11802" width="12.140625" style="323" bestFit="1" customWidth="1"/>
    <col min="11803" max="11803" width="10.85546875" style="323" bestFit="1" customWidth="1"/>
    <col min="11804" max="11804" width="12.140625" style="323" bestFit="1" customWidth="1"/>
    <col min="11805" max="11805" width="10.85546875" style="323" bestFit="1" customWidth="1"/>
    <col min="11806" max="11806" width="14.42578125" style="323" bestFit="1" customWidth="1"/>
    <col min="11807" max="11811" width="10.85546875" style="323" bestFit="1" customWidth="1"/>
    <col min="11812" max="11812" width="12.140625" style="323" bestFit="1" customWidth="1"/>
    <col min="11813" max="11813" width="10.85546875" style="323" bestFit="1" customWidth="1"/>
    <col min="11814" max="11814" width="12.140625" style="323" bestFit="1" customWidth="1"/>
    <col min="11815" max="11815" width="10.85546875" style="323" bestFit="1" customWidth="1"/>
    <col min="11816" max="11816" width="12.140625" style="323" bestFit="1" customWidth="1"/>
    <col min="11817" max="11817" width="10.85546875" style="323" bestFit="1" customWidth="1"/>
    <col min="11818" max="11818" width="14.42578125" style="323" bestFit="1" customWidth="1"/>
    <col min="11819" max="11821" width="10.85546875" style="323" bestFit="1" customWidth="1"/>
    <col min="11822" max="11822" width="12.140625" style="323" bestFit="1" customWidth="1"/>
    <col min="11823" max="11823" width="10.85546875" style="323" bestFit="1" customWidth="1"/>
    <col min="11824" max="11824" width="12.140625" style="323" bestFit="1" customWidth="1"/>
    <col min="11825" max="11827" width="10.85546875" style="323" bestFit="1" customWidth="1"/>
    <col min="11828" max="11828" width="12.140625" style="323" bestFit="1" customWidth="1"/>
    <col min="11829" max="11829" width="10.85546875" style="323" bestFit="1" customWidth="1"/>
    <col min="11830" max="11830" width="14.42578125" style="323" bestFit="1" customWidth="1"/>
    <col min="11831" max="11831" width="10.85546875" style="323" bestFit="1" customWidth="1"/>
    <col min="11832" max="11832" width="12.140625" style="323" bestFit="1" customWidth="1"/>
    <col min="11833" max="11835" width="10.85546875" style="323" bestFit="1" customWidth="1"/>
    <col min="11836" max="11836" width="12.140625" style="323" bestFit="1" customWidth="1"/>
    <col min="11837" max="11837" width="10.85546875" style="323" bestFit="1" customWidth="1"/>
    <col min="11838" max="11838" width="12.140625" style="323" bestFit="1" customWidth="1"/>
    <col min="11839" max="11839" width="10.85546875" style="323" bestFit="1" customWidth="1"/>
    <col min="11840" max="11840" width="12.140625" style="323" bestFit="1" customWidth="1"/>
    <col min="11841" max="11841" width="10.85546875" style="323" bestFit="1" customWidth="1"/>
    <col min="11842" max="11842" width="14.42578125" style="323" bestFit="1" customWidth="1"/>
    <col min="11843" max="12009" width="6.85546875" style="323"/>
    <col min="12010" max="12010" width="6.85546875" style="323" customWidth="1"/>
    <col min="12011" max="12032" width="6.85546875" style="323"/>
    <col min="12033" max="12033" width="6.5703125" style="323" customWidth="1"/>
    <col min="12034" max="12034" width="13.85546875" style="323" bestFit="1" customWidth="1"/>
    <col min="12035" max="12035" width="35.42578125" style="323" customWidth="1"/>
    <col min="12036" max="12036" width="18.7109375" style="323" bestFit="1" customWidth="1"/>
    <col min="12037" max="12037" width="19" style="323" bestFit="1" customWidth="1"/>
    <col min="12038" max="12039" width="7.28515625" style="323" bestFit="1" customWidth="1"/>
    <col min="12040" max="12040" width="10.85546875" style="323" bestFit="1" customWidth="1"/>
    <col min="12041" max="12041" width="8.5703125" style="323" bestFit="1" customWidth="1"/>
    <col min="12042" max="12042" width="10.85546875" style="323" bestFit="1" customWidth="1"/>
    <col min="12043" max="12043" width="8.5703125" style="323" bestFit="1" customWidth="1"/>
    <col min="12044" max="12044" width="12.140625" style="323" bestFit="1" customWidth="1"/>
    <col min="12045" max="12045" width="8.5703125" style="323" bestFit="1" customWidth="1"/>
    <col min="12046" max="12046" width="12.140625" style="323" bestFit="1" customWidth="1"/>
    <col min="12047" max="12047" width="8.5703125" style="323" bestFit="1" customWidth="1"/>
    <col min="12048" max="12048" width="12.140625" style="323" bestFit="1" customWidth="1"/>
    <col min="12049" max="12049" width="8.5703125" style="323" bestFit="1" customWidth="1"/>
    <col min="12050" max="12050" width="14.42578125" style="323" bestFit="1" customWidth="1"/>
    <col min="12051" max="12051" width="8.5703125" style="323" bestFit="1" customWidth="1"/>
    <col min="12052" max="12052" width="10.85546875" style="323" bestFit="1" customWidth="1"/>
    <col min="12053" max="12053" width="8.5703125" style="323" bestFit="1" customWidth="1"/>
    <col min="12054" max="12054" width="12.140625" style="323" bestFit="1" customWidth="1"/>
    <col min="12055" max="12055" width="8.5703125" style="323" bestFit="1" customWidth="1"/>
    <col min="12056" max="12056" width="12.140625" style="323" bestFit="1" customWidth="1"/>
    <col min="12057" max="12057" width="8.5703125" style="323" bestFit="1" customWidth="1"/>
    <col min="12058" max="12058" width="12.140625" style="323" bestFit="1" customWidth="1"/>
    <col min="12059" max="12059" width="10.85546875" style="323" bestFit="1" customWidth="1"/>
    <col min="12060" max="12060" width="12.140625" style="323" bestFit="1" customWidth="1"/>
    <col min="12061" max="12061" width="10.85546875" style="323" bestFit="1" customWidth="1"/>
    <col min="12062" max="12062" width="14.42578125" style="323" bestFit="1" customWidth="1"/>
    <col min="12063" max="12067" width="10.85546875" style="323" bestFit="1" customWidth="1"/>
    <col min="12068" max="12068" width="12.140625" style="323" bestFit="1" customWidth="1"/>
    <col min="12069" max="12069" width="10.85546875" style="323" bestFit="1" customWidth="1"/>
    <col min="12070" max="12070" width="12.140625" style="323" bestFit="1" customWidth="1"/>
    <col min="12071" max="12071" width="10.85546875" style="323" bestFit="1" customWidth="1"/>
    <col min="12072" max="12072" width="12.140625" style="323" bestFit="1" customWidth="1"/>
    <col min="12073" max="12073" width="10.85546875" style="323" bestFit="1" customWidth="1"/>
    <col min="12074" max="12074" width="14.42578125" style="323" bestFit="1" customWidth="1"/>
    <col min="12075" max="12077" width="10.85546875" style="323" bestFit="1" customWidth="1"/>
    <col min="12078" max="12078" width="12.140625" style="323" bestFit="1" customWidth="1"/>
    <col min="12079" max="12079" width="10.85546875" style="323" bestFit="1" customWidth="1"/>
    <col min="12080" max="12080" width="12.140625" style="323" bestFit="1" customWidth="1"/>
    <col min="12081" max="12083" width="10.85546875" style="323" bestFit="1" customWidth="1"/>
    <col min="12084" max="12084" width="12.140625" style="323" bestFit="1" customWidth="1"/>
    <col min="12085" max="12085" width="10.85546875" style="323" bestFit="1" customWidth="1"/>
    <col min="12086" max="12086" width="14.42578125" style="323" bestFit="1" customWidth="1"/>
    <col min="12087" max="12087" width="10.85546875" style="323" bestFit="1" customWidth="1"/>
    <col min="12088" max="12088" width="12.140625" style="323" bestFit="1" customWidth="1"/>
    <col min="12089" max="12091" width="10.85546875" style="323" bestFit="1" customWidth="1"/>
    <col min="12092" max="12092" width="12.140625" style="323" bestFit="1" customWidth="1"/>
    <col min="12093" max="12093" width="10.85546875" style="323" bestFit="1" customWidth="1"/>
    <col min="12094" max="12094" width="12.140625" style="323" bestFit="1" customWidth="1"/>
    <col min="12095" max="12095" width="10.85546875" style="323" bestFit="1" customWidth="1"/>
    <col min="12096" max="12096" width="12.140625" style="323" bestFit="1" customWidth="1"/>
    <col min="12097" max="12097" width="10.85546875" style="323" bestFit="1" customWidth="1"/>
    <col min="12098" max="12098" width="14.42578125" style="323" bestFit="1" customWidth="1"/>
    <col min="12099" max="12265" width="6.85546875" style="323"/>
    <col min="12266" max="12266" width="6.85546875" style="323" customWidth="1"/>
    <col min="12267" max="12288" width="6.85546875" style="323"/>
    <col min="12289" max="12289" width="6.5703125" style="323" customWidth="1"/>
    <col min="12290" max="12290" width="13.85546875" style="323" bestFit="1" customWidth="1"/>
    <col min="12291" max="12291" width="35.42578125" style="323" customWidth="1"/>
    <col min="12292" max="12292" width="18.7109375" style="323" bestFit="1" customWidth="1"/>
    <col min="12293" max="12293" width="19" style="323" bestFit="1" customWidth="1"/>
    <col min="12294" max="12295" width="7.28515625" style="323" bestFit="1" customWidth="1"/>
    <col min="12296" max="12296" width="10.85546875" style="323" bestFit="1" customWidth="1"/>
    <col min="12297" max="12297" width="8.5703125" style="323" bestFit="1" customWidth="1"/>
    <col min="12298" max="12298" width="10.85546875" style="323" bestFit="1" customWidth="1"/>
    <col min="12299" max="12299" width="8.5703125" style="323" bestFit="1" customWidth="1"/>
    <col min="12300" max="12300" width="12.140625" style="323" bestFit="1" customWidth="1"/>
    <col min="12301" max="12301" width="8.5703125" style="323" bestFit="1" customWidth="1"/>
    <col min="12302" max="12302" width="12.140625" style="323" bestFit="1" customWidth="1"/>
    <col min="12303" max="12303" width="8.5703125" style="323" bestFit="1" customWidth="1"/>
    <col min="12304" max="12304" width="12.140625" style="323" bestFit="1" customWidth="1"/>
    <col min="12305" max="12305" width="8.5703125" style="323" bestFit="1" customWidth="1"/>
    <col min="12306" max="12306" width="14.42578125" style="323" bestFit="1" customWidth="1"/>
    <col min="12307" max="12307" width="8.5703125" style="323" bestFit="1" customWidth="1"/>
    <col min="12308" max="12308" width="10.85546875" style="323" bestFit="1" customWidth="1"/>
    <col min="12309" max="12309" width="8.5703125" style="323" bestFit="1" customWidth="1"/>
    <col min="12310" max="12310" width="12.140625" style="323" bestFit="1" customWidth="1"/>
    <col min="12311" max="12311" width="8.5703125" style="323" bestFit="1" customWidth="1"/>
    <col min="12312" max="12312" width="12.140625" style="323" bestFit="1" customWidth="1"/>
    <col min="12313" max="12313" width="8.5703125" style="323" bestFit="1" customWidth="1"/>
    <col min="12314" max="12314" width="12.140625" style="323" bestFit="1" customWidth="1"/>
    <col min="12315" max="12315" width="10.85546875" style="323" bestFit="1" customWidth="1"/>
    <col min="12316" max="12316" width="12.140625" style="323" bestFit="1" customWidth="1"/>
    <col min="12317" max="12317" width="10.85546875" style="323" bestFit="1" customWidth="1"/>
    <col min="12318" max="12318" width="14.42578125" style="323" bestFit="1" customWidth="1"/>
    <col min="12319" max="12323" width="10.85546875" style="323" bestFit="1" customWidth="1"/>
    <col min="12324" max="12324" width="12.140625" style="323" bestFit="1" customWidth="1"/>
    <col min="12325" max="12325" width="10.85546875" style="323" bestFit="1" customWidth="1"/>
    <col min="12326" max="12326" width="12.140625" style="323" bestFit="1" customWidth="1"/>
    <col min="12327" max="12327" width="10.85546875" style="323" bestFit="1" customWidth="1"/>
    <col min="12328" max="12328" width="12.140625" style="323" bestFit="1" customWidth="1"/>
    <col min="12329" max="12329" width="10.85546875" style="323" bestFit="1" customWidth="1"/>
    <col min="12330" max="12330" width="14.42578125" style="323" bestFit="1" customWidth="1"/>
    <col min="12331" max="12333" width="10.85546875" style="323" bestFit="1" customWidth="1"/>
    <col min="12334" max="12334" width="12.140625" style="323" bestFit="1" customWidth="1"/>
    <col min="12335" max="12335" width="10.85546875" style="323" bestFit="1" customWidth="1"/>
    <col min="12336" max="12336" width="12.140625" style="323" bestFit="1" customWidth="1"/>
    <col min="12337" max="12339" width="10.85546875" style="323" bestFit="1" customWidth="1"/>
    <col min="12340" max="12340" width="12.140625" style="323" bestFit="1" customWidth="1"/>
    <col min="12341" max="12341" width="10.85546875" style="323" bestFit="1" customWidth="1"/>
    <col min="12342" max="12342" width="14.42578125" style="323" bestFit="1" customWidth="1"/>
    <col min="12343" max="12343" width="10.85546875" style="323" bestFit="1" customWidth="1"/>
    <col min="12344" max="12344" width="12.140625" style="323" bestFit="1" customWidth="1"/>
    <col min="12345" max="12347" width="10.85546875" style="323" bestFit="1" customWidth="1"/>
    <col min="12348" max="12348" width="12.140625" style="323" bestFit="1" customWidth="1"/>
    <col min="12349" max="12349" width="10.85546875" style="323" bestFit="1" customWidth="1"/>
    <col min="12350" max="12350" width="12.140625" style="323" bestFit="1" customWidth="1"/>
    <col min="12351" max="12351" width="10.85546875" style="323" bestFit="1" customWidth="1"/>
    <col min="12352" max="12352" width="12.140625" style="323" bestFit="1" customWidth="1"/>
    <col min="12353" max="12353" width="10.85546875" style="323" bestFit="1" customWidth="1"/>
    <col min="12354" max="12354" width="14.42578125" style="323" bestFit="1" customWidth="1"/>
    <col min="12355" max="12521" width="6.85546875" style="323"/>
    <col min="12522" max="12522" width="6.85546875" style="323" customWidth="1"/>
    <col min="12523" max="12544" width="6.85546875" style="323"/>
    <col min="12545" max="12545" width="6.5703125" style="323" customWidth="1"/>
    <col min="12546" max="12546" width="13.85546875" style="323" bestFit="1" customWidth="1"/>
    <col min="12547" max="12547" width="35.42578125" style="323" customWidth="1"/>
    <col min="12548" max="12548" width="18.7109375" style="323" bestFit="1" customWidth="1"/>
    <col min="12549" max="12549" width="19" style="323" bestFit="1" customWidth="1"/>
    <col min="12550" max="12551" width="7.28515625" style="323" bestFit="1" customWidth="1"/>
    <col min="12552" max="12552" width="10.85546875" style="323" bestFit="1" customWidth="1"/>
    <col min="12553" max="12553" width="8.5703125" style="323" bestFit="1" customWidth="1"/>
    <col min="12554" max="12554" width="10.85546875" style="323" bestFit="1" customWidth="1"/>
    <col min="12555" max="12555" width="8.5703125" style="323" bestFit="1" customWidth="1"/>
    <col min="12556" max="12556" width="12.140625" style="323" bestFit="1" customWidth="1"/>
    <col min="12557" max="12557" width="8.5703125" style="323" bestFit="1" customWidth="1"/>
    <col min="12558" max="12558" width="12.140625" style="323" bestFit="1" customWidth="1"/>
    <col min="12559" max="12559" width="8.5703125" style="323" bestFit="1" customWidth="1"/>
    <col min="12560" max="12560" width="12.140625" style="323" bestFit="1" customWidth="1"/>
    <col min="12561" max="12561" width="8.5703125" style="323" bestFit="1" customWidth="1"/>
    <col min="12562" max="12562" width="14.42578125" style="323" bestFit="1" customWidth="1"/>
    <col min="12563" max="12563" width="8.5703125" style="323" bestFit="1" customWidth="1"/>
    <col min="12564" max="12564" width="10.85546875" style="323" bestFit="1" customWidth="1"/>
    <col min="12565" max="12565" width="8.5703125" style="323" bestFit="1" customWidth="1"/>
    <col min="12566" max="12566" width="12.140625" style="323" bestFit="1" customWidth="1"/>
    <col min="12567" max="12567" width="8.5703125" style="323" bestFit="1" customWidth="1"/>
    <col min="12568" max="12568" width="12.140625" style="323" bestFit="1" customWidth="1"/>
    <col min="12569" max="12569" width="8.5703125" style="323" bestFit="1" customWidth="1"/>
    <col min="12570" max="12570" width="12.140625" style="323" bestFit="1" customWidth="1"/>
    <col min="12571" max="12571" width="10.85546875" style="323" bestFit="1" customWidth="1"/>
    <col min="12572" max="12572" width="12.140625" style="323" bestFit="1" customWidth="1"/>
    <col min="12573" max="12573" width="10.85546875" style="323" bestFit="1" customWidth="1"/>
    <col min="12574" max="12574" width="14.42578125" style="323" bestFit="1" customWidth="1"/>
    <col min="12575" max="12579" width="10.85546875" style="323" bestFit="1" customWidth="1"/>
    <col min="12580" max="12580" width="12.140625" style="323" bestFit="1" customWidth="1"/>
    <col min="12581" max="12581" width="10.85546875" style="323" bestFit="1" customWidth="1"/>
    <col min="12582" max="12582" width="12.140625" style="323" bestFit="1" customWidth="1"/>
    <col min="12583" max="12583" width="10.85546875" style="323" bestFit="1" customWidth="1"/>
    <col min="12584" max="12584" width="12.140625" style="323" bestFit="1" customWidth="1"/>
    <col min="12585" max="12585" width="10.85546875" style="323" bestFit="1" customWidth="1"/>
    <col min="12586" max="12586" width="14.42578125" style="323" bestFit="1" customWidth="1"/>
    <col min="12587" max="12589" width="10.85546875" style="323" bestFit="1" customWidth="1"/>
    <col min="12590" max="12590" width="12.140625" style="323" bestFit="1" customWidth="1"/>
    <col min="12591" max="12591" width="10.85546875" style="323" bestFit="1" customWidth="1"/>
    <col min="12592" max="12592" width="12.140625" style="323" bestFit="1" customWidth="1"/>
    <col min="12593" max="12595" width="10.85546875" style="323" bestFit="1" customWidth="1"/>
    <col min="12596" max="12596" width="12.140625" style="323" bestFit="1" customWidth="1"/>
    <col min="12597" max="12597" width="10.85546875" style="323" bestFit="1" customWidth="1"/>
    <col min="12598" max="12598" width="14.42578125" style="323" bestFit="1" customWidth="1"/>
    <col min="12599" max="12599" width="10.85546875" style="323" bestFit="1" customWidth="1"/>
    <col min="12600" max="12600" width="12.140625" style="323" bestFit="1" customWidth="1"/>
    <col min="12601" max="12603" width="10.85546875" style="323" bestFit="1" customWidth="1"/>
    <col min="12604" max="12604" width="12.140625" style="323" bestFit="1" customWidth="1"/>
    <col min="12605" max="12605" width="10.85546875" style="323" bestFit="1" customWidth="1"/>
    <col min="12606" max="12606" width="12.140625" style="323" bestFit="1" customWidth="1"/>
    <col min="12607" max="12607" width="10.85546875" style="323" bestFit="1" customWidth="1"/>
    <col min="12608" max="12608" width="12.140625" style="323" bestFit="1" customWidth="1"/>
    <col min="12609" max="12609" width="10.85546875" style="323" bestFit="1" customWidth="1"/>
    <col min="12610" max="12610" width="14.42578125" style="323" bestFit="1" customWidth="1"/>
    <col min="12611" max="12777" width="6.85546875" style="323"/>
    <col min="12778" max="12778" width="6.85546875" style="323" customWidth="1"/>
    <col min="12779" max="12800" width="6.85546875" style="323"/>
    <col min="12801" max="12801" width="6.5703125" style="323" customWidth="1"/>
    <col min="12802" max="12802" width="13.85546875" style="323" bestFit="1" customWidth="1"/>
    <col min="12803" max="12803" width="35.42578125" style="323" customWidth="1"/>
    <col min="12804" max="12804" width="18.7109375" style="323" bestFit="1" customWidth="1"/>
    <col min="12805" max="12805" width="19" style="323" bestFit="1" customWidth="1"/>
    <col min="12806" max="12807" width="7.28515625" style="323" bestFit="1" customWidth="1"/>
    <col min="12808" max="12808" width="10.85546875" style="323" bestFit="1" customWidth="1"/>
    <col min="12809" max="12809" width="8.5703125" style="323" bestFit="1" customWidth="1"/>
    <col min="12810" max="12810" width="10.85546875" style="323" bestFit="1" customWidth="1"/>
    <col min="12811" max="12811" width="8.5703125" style="323" bestFit="1" customWidth="1"/>
    <col min="12812" max="12812" width="12.140625" style="323" bestFit="1" customWidth="1"/>
    <col min="12813" max="12813" width="8.5703125" style="323" bestFit="1" customWidth="1"/>
    <col min="12814" max="12814" width="12.140625" style="323" bestFit="1" customWidth="1"/>
    <col min="12815" max="12815" width="8.5703125" style="323" bestFit="1" customWidth="1"/>
    <col min="12816" max="12816" width="12.140625" style="323" bestFit="1" customWidth="1"/>
    <col min="12817" max="12817" width="8.5703125" style="323" bestFit="1" customWidth="1"/>
    <col min="12818" max="12818" width="14.42578125" style="323" bestFit="1" customWidth="1"/>
    <col min="12819" max="12819" width="8.5703125" style="323" bestFit="1" customWidth="1"/>
    <col min="12820" max="12820" width="10.85546875" style="323" bestFit="1" customWidth="1"/>
    <col min="12821" max="12821" width="8.5703125" style="323" bestFit="1" customWidth="1"/>
    <col min="12822" max="12822" width="12.140625" style="323" bestFit="1" customWidth="1"/>
    <col min="12823" max="12823" width="8.5703125" style="323" bestFit="1" customWidth="1"/>
    <col min="12824" max="12824" width="12.140625" style="323" bestFit="1" customWidth="1"/>
    <col min="12825" max="12825" width="8.5703125" style="323" bestFit="1" customWidth="1"/>
    <col min="12826" max="12826" width="12.140625" style="323" bestFit="1" customWidth="1"/>
    <col min="12827" max="12827" width="10.85546875" style="323" bestFit="1" customWidth="1"/>
    <col min="12828" max="12828" width="12.140625" style="323" bestFit="1" customWidth="1"/>
    <col min="12829" max="12829" width="10.85546875" style="323" bestFit="1" customWidth="1"/>
    <col min="12830" max="12830" width="14.42578125" style="323" bestFit="1" customWidth="1"/>
    <col min="12831" max="12835" width="10.85546875" style="323" bestFit="1" customWidth="1"/>
    <col min="12836" max="12836" width="12.140625" style="323" bestFit="1" customWidth="1"/>
    <col min="12837" max="12837" width="10.85546875" style="323" bestFit="1" customWidth="1"/>
    <col min="12838" max="12838" width="12.140625" style="323" bestFit="1" customWidth="1"/>
    <col min="12839" max="12839" width="10.85546875" style="323" bestFit="1" customWidth="1"/>
    <col min="12840" max="12840" width="12.140625" style="323" bestFit="1" customWidth="1"/>
    <col min="12841" max="12841" width="10.85546875" style="323" bestFit="1" customWidth="1"/>
    <col min="12842" max="12842" width="14.42578125" style="323" bestFit="1" customWidth="1"/>
    <col min="12843" max="12845" width="10.85546875" style="323" bestFit="1" customWidth="1"/>
    <col min="12846" max="12846" width="12.140625" style="323" bestFit="1" customWidth="1"/>
    <col min="12847" max="12847" width="10.85546875" style="323" bestFit="1" customWidth="1"/>
    <col min="12848" max="12848" width="12.140625" style="323" bestFit="1" customWidth="1"/>
    <col min="12849" max="12851" width="10.85546875" style="323" bestFit="1" customWidth="1"/>
    <col min="12852" max="12852" width="12.140625" style="323" bestFit="1" customWidth="1"/>
    <col min="12853" max="12853" width="10.85546875" style="323" bestFit="1" customWidth="1"/>
    <col min="12854" max="12854" width="14.42578125" style="323" bestFit="1" customWidth="1"/>
    <col min="12855" max="12855" width="10.85546875" style="323" bestFit="1" customWidth="1"/>
    <col min="12856" max="12856" width="12.140625" style="323" bestFit="1" customWidth="1"/>
    <col min="12857" max="12859" width="10.85546875" style="323" bestFit="1" customWidth="1"/>
    <col min="12860" max="12860" width="12.140625" style="323" bestFit="1" customWidth="1"/>
    <col min="12861" max="12861" width="10.85546875" style="323" bestFit="1" customWidth="1"/>
    <col min="12862" max="12862" width="12.140625" style="323" bestFit="1" customWidth="1"/>
    <col min="12863" max="12863" width="10.85546875" style="323" bestFit="1" customWidth="1"/>
    <col min="12864" max="12864" width="12.140625" style="323" bestFit="1" customWidth="1"/>
    <col min="12865" max="12865" width="10.85546875" style="323" bestFit="1" customWidth="1"/>
    <col min="12866" max="12866" width="14.42578125" style="323" bestFit="1" customWidth="1"/>
    <col min="12867" max="13033" width="6.85546875" style="323"/>
    <col min="13034" max="13034" width="6.85546875" style="323" customWidth="1"/>
    <col min="13035" max="13056" width="6.85546875" style="323"/>
    <col min="13057" max="13057" width="6.5703125" style="323" customWidth="1"/>
    <col min="13058" max="13058" width="13.85546875" style="323" bestFit="1" customWidth="1"/>
    <col min="13059" max="13059" width="35.42578125" style="323" customWidth="1"/>
    <col min="13060" max="13060" width="18.7109375" style="323" bestFit="1" customWidth="1"/>
    <col min="13061" max="13061" width="19" style="323" bestFit="1" customWidth="1"/>
    <col min="13062" max="13063" width="7.28515625" style="323" bestFit="1" customWidth="1"/>
    <col min="13064" max="13064" width="10.85546875" style="323" bestFit="1" customWidth="1"/>
    <col min="13065" max="13065" width="8.5703125" style="323" bestFit="1" customWidth="1"/>
    <col min="13066" max="13066" width="10.85546875" style="323" bestFit="1" customWidth="1"/>
    <col min="13067" max="13067" width="8.5703125" style="323" bestFit="1" customWidth="1"/>
    <col min="13068" max="13068" width="12.140625" style="323" bestFit="1" customWidth="1"/>
    <col min="13069" max="13069" width="8.5703125" style="323" bestFit="1" customWidth="1"/>
    <col min="13070" max="13070" width="12.140625" style="323" bestFit="1" customWidth="1"/>
    <col min="13071" max="13071" width="8.5703125" style="323" bestFit="1" customWidth="1"/>
    <col min="13072" max="13072" width="12.140625" style="323" bestFit="1" customWidth="1"/>
    <col min="13073" max="13073" width="8.5703125" style="323" bestFit="1" customWidth="1"/>
    <col min="13074" max="13074" width="14.42578125" style="323" bestFit="1" customWidth="1"/>
    <col min="13075" max="13075" width="8.5703125" style="323" bestFit="1" customWidth="1"/>
    <col min="13076" max="13076" width="10.85546875" style="323" bestFit="1" customWidth="1"/>
    <col min="13077" max="13077" width="8.5703125" style="323" bestFit="1" customWidth="1"/>
    <col min="13078" max="13078" width="12.140625" style="323" bestFit="1" customWidth="1"/>
    <col min="13079" max="13079" width="8.5703125" style="323" bestFit="1" customWidth="1"/>
    <col min="13080" max="13080" width="12.140625" style="323" bestFit="1" customWidth="1"/>
    <col min="13081" max="13081" width="8.5703125" style="323" bestFit="1" customWidth="1"/>
    <col min="13082" max="13082" width="12.140625" style="323" bestFit="1" customWidth="1"/>
    <col min="13083" max="13083" width="10.85546875" style="323" bestFit="1" customWidth="1"/>
    <col min="13084" max="13084" width="12.140625" style="323" bestFit="1" customWidth="1"/>
    <col min="13085" max="13085" width="10.85546875" style="323" bestFit="1" customWidth="1"/>
    <col min="13086" max="13086" width="14.42578125" style="323" bestFit="1" customWidth="1"/>
    <col min="13087" max="13091" width="10.85546875" style="323" bestFit="1" customWidth="1"/>
    <col min="13092" max="13092" width="12.140625" style="323" bestFit="1" customWidth="1"/>
    <col min="13093" max="13093" width="10.85546875" style="323" bestFit="1" customWidth="1"/>
    <col min="13094" max="13094" width="12.140625" style="323" bestFit="1" customWidth="1"/>
    <col min="13095" max="13095" width="10.85546875" style="323" bestFit="1" customWidth="1"/>
    <col min="13096" max="13096" width="12.140625" style="323" bestFit="1" customWidth="1"/>
    <col min="13097" max="13097" width="10.85546875" style="323" bestFit="1" customWidth="1"/>
    <col min="13098" max="13098" width="14.42578125" style="323" bestFit="1" customWidth="1"/>
    <col min="13099" max="13101" width="10.85546875" style="323" bestFit="1" customWidth="1"/>
    <col min="13102" max="13102" width="12.140625" style="323" bestFit="1" customWidth="1"/>
    <col min="13103" max="13103" width="10.85546875" style="323" bestFit="1" customWidth="1"/>
    <col min="13104" max="13104" width="12.140625" style="323" bestFit="1" customWidth="1"/>
    <col min="13105" max="13107" width="10.85546875" style="323" bestFit="1" customWidth="1"/>
    <col min="13108" max="13108" width="12.140625" style="323" bestFit="1" customWidth="1"/>
    <col min="13109" max="13109" width="10.85546875" style="323" bestFit="1" customWidth="1"/>
    <col min="13110" max="13110" width="14.42578125" style="323" bestFit="1" customWidth="1"/>
    <col min="13111" max="13111" width="10.85546875" style="323" bestFit="1" customWidth="1"/>
    <col min="13112" max="13112" width="12.140625" style="323" bestFit="1" customWidth="1"/>
    <col min="13113" max="13115" width="10.85546875" style="323" bestFit="1" customWidth="1"/>
    <col min="13116" max="13116" width="12.140625" style="323" bestFit="1" customWidth="1"/>
    <col min="13117" max="13117" width="10.85546875" style="323" bestFit="1" customWidth="1"/>
    <col min="13118" max="13118" width="12.140625" style="323" bestFit="1" customWidth="1"/>
    <col min="13119" max="13119" width="10.85546875" style="323" bestFit="1" customWidth="1"/>
    <col min="13120" max="13120" width="12.140625" style="323" bestFit="1" customWidth="1"/>
    <col min="13121" max="13121" width="10.85546875" style="323" bestFit="1" customWidth="1"/>
    <col min="13122" max="13122" width="14.42578125" style="323" bestFit="1" customWidth="1"/>
    <col min="13123" max="13289" width="6.85546875" style="323"/>
    <col min="13290" max="13290" width="6.85546875" style="323" customWidth="1"/>
    <col min="13291" max="13312" width="6.85546875" style="323"/>
    <col min="13313" max="13313" width="6.5703125" style="323" customWidth="1"/>
    <col min="13314" max="13314" width="13.85546875" style="323" bestFit="1" customWidth="1"/>
    <col min="13315" max="13315" width="35.42578125" style="323" customWidth="1"/>
    <col min="13316" max="13316" width="18.7109375" style="323" bestFit="1" customWidth="1"/>
    <col min="13317" max="13317" width="19" style="323" bestFit="1" customWidth="1"/>
    <col min="13318" max="13319" width="7.28515625" style="323" bestFit="1" customWidth="1"/>
    <col min="13320" max="13320" width="10.85546875" style="323" bestFit="1" customWidth="1"/>
    <col min="13321" max="13321" width="8.5703125" style="323" bestFit="1" customWidth="1"/>
    <col min="13322" max="13322" width="10.85546875" style="323" bestFit="1" customWidth="1"/>
    <col min="13323" max="13323" width="8.5703125" style="323" bestFit="1" customWidth="1"/>
    <col min="13324" max="13324" width="12.140625" style="323" bestFit="1" customWidth="1"/>
    <col min="13325" max="13325" width="8.5703125" style="323" bestFit="1" customWidth="1"/>
    <col min="13326" max="13326" width="12.140625" style="323" bestFit="1" customWidth="1"/>
    <col min="13327" max="13327" width="8.5703125" style="323" bestFit="1" customWidth="1"/>
    <col min="13328" max="13328" width="12.140625" style="323" bestFit="1" customWidth="1"/>
    <col min="13329" max="13329" width="8.5703125" style="323" bestFit="1" customWidth="1"/>
    <col min="13330" max="13330" width="14.42578125" style="323" bestFit="1" customWidth="1"/>
    <col min="13331" max="13331" width="8.5703125" style="323" bestFit="1" customWidth="1"/>
    <col min="13332" max="13332" width="10.85546875" style="323" bestFit="1" customWidth="1"/>
    <col min="13333" max="13333" width="8.5703125" style="323" bestFit="1" customWidth="1"/>
    <col min="13334" max="13334" width="12.140625" style="323" bestFit="1" customWidth="1"/>
    <col min="13335" max="13335" width="8.5703125" style="323" bestFit="1" customWidth="1"/>
    <col min="13336" max="13336" width="12.140625" style="323" bestFit="1" customWidth="1"/>
    <col min="13337" max="13337" width="8.5703125" style="323" bestFit="1" customWidth="1"/>
    <col min="13338" max="13338" width="12.140625" style="323" bestFit="1" customWidth="1"/>
    <col min="13339" max="13339" width="10.85546875" style="323" bestFit="1" customWidth="1"/>
    <col min="13340" max="13340" width="12.140625" style="323" bestFit="1" customWidth="1"/>
    <col min="13341" max="13341" width="10.85546875" style="323" bestFit="1" customWidth="1"/>
    <col min="13342" max="13342" width="14.42578125" style="323" bestFit="1" customWidth="1"/>
    <col min="13343" max="13347" width="10.85546875" style="323" bestFit="1" customWidth="1"/>
    <col min="13348" max="13348" width="12.140625" style="323" bestFit="1" customWidth="1"/>
    <col min="13349" max="13349" width="10.85546875" style="323" bestFit="1" customWidth="1"/>
    <col min="13350" max="13350" width="12.140625" style="323" bestFit="1" customWidth="1"/>
    <col min="13351" max="13351" width="10.85546875" style="323" bestFit="1" customWidth="1"/>
    <col min="13352" max="13352" width="12.140625" style="323" bestFit="1" customWidth="1"/>
    <col min="13353" max="13353" width="10.85546875" style="323" bestFit="1" customWidth="1"/>
    <col min="13354" max="13354" width="14.42578125" style="323" bestFit="1" customWidth="1"/>
    <col min="13355" max="13357" width="10.85546875" style="323" bestFit="1" customWidth="1"/>
    <col min="13358" max="13358" width="12.140625" style="323" bestFit="1" customWidth="1"/>
    <col min="13359" max="13359" width="10.85546875" style="323" bestFit="1" customWidth="1"/>
    <col min="13360" max="13360" width="12.140625" style="323" bestFit="1" customWidth="1"/>
    <col min="13361" max="13363" width="10.85546875" style="323" bestFit="1" customWidth="1"/>
    <col min="13364" max="13364" width="12.140625" style="323" bestFit="1" customWidth="1"/>
    <col min="13365" max="13365" width="10.85546875" style="323" bestFit="1" customWidth="1"/>
    <col min="13366" max="13366" width="14.42578125" style="323" bestFit="1" customWidth="1"/>
    <col min="13367" max="13367" width="10.85546875" style="323" bestFit="1" customWidth="1"/>
    <col min="13368" max="13368" width="12.140625" style="323" bestFit="1" customWidth="1"/>
    <col min="13369" max="13371" width="10.85546875" style="323" bestFit="1" customWidth="1"/>
    <col min="13372" max="13372" width="12.140625" style="323" bestFit="1" customWidth="1"/>
    <col min="13373" max="13373" width="10.85546875" style="323" bestFit="1" customWidth="1"/>
    <col min="13374" max="13374" width="12.140625" style="323" bestFit="1" customWidth="1"/>
    <col min="13375" max="13375" width="10.85546875" style="323" bestFit="1" customWidth="1"/>
    <col min="13376" max="13376" width="12.140625" style="323" bestFit="1" customWidth="1"/>
    <col min="13377" max="13377" width="10.85546875" style="323" bestFit="1" customWidth="1"/>
    <col min="13378" max="13378" width="14.42578125" style="323" bestFit="1" customWidth="1"/>
    <col min="13379" max="13545" width="6.85546875" style="323"/>
    <col min="13546" max="13546" width="6.85546875" style="323" customWidth="1"/>
    <col min="13547" max="13568" width="6.85546875" style="323"/>
    <col min="13569" max="13569" width="6.5703125" style="323" customWidth="1"/>
    <col min="13570" max="13570" width="13.85546875" style="323" bestFit="1" customWidth="1"/>
    <col min="13571" max="13571" width="35.42578125" style="323" customWidth="1"/>
    <col min="13572" max="13572" width="18.7109375" style="323" bestFit="1" customWidth="1"/>
    <col min="13573" max="13573" width="19" style="323" bestFit="1" customWidth="1"/>
    <col min="13574" max="13575" width="7.28515625" style="323" bestFit="1" customWidth="1"/>
    <col min="13576" max="13576" width="10.85546875" style="323" bestFit="1" customWidth="1"/>
    <col min="13577" max="13577" width="8.5703125" style="323" bestFit="1" customWidth="1"/>
    <col min="13578" max="13578" width="10.85546875" style="323" bestFit="1" customWidth="1"/>
    <col min="13579" max="13579" width="8.5703125" style="323" bestFit="1" customWidth="1"/>
    <col min="13580" max="13580" width="12.140625" style="323" bestFit="1" customWidth="1"/>
    <col min="13581" max="13581" width="8.5703125" style="323" bestFit="1" customWidth="1"/>
    <col min="13582" max="13582" width="12.140625" style="323" bestFit="1" customWidth="1"/>
    <col min="13583" max="13583" width="8.5703125" style="323" bestFit="1" customWidth="1"/>
    <col min="13584" max="13584" width="12.140625" style="323" bestFit="1" customWidth="1"/>
    <col min="13585" max="13585" width="8.5703125" style="323" bestFit="1" customWidth="1"/>
    <col min="13586" max="13586" width="14.42578125" style="323" bestFit="1" customWidth="1"/>
    <col min="13587" max="13587" width="8.5703125" style="323" bestFit="1" customWidth="1"/>
    <col min="13588" max="13588" width="10.85546875" style="323" bestFit="1" customWidth="1"/>
    <col min="13589" max="13589" width="8.5703125" style="323" bestFit="1" customWidth="1"/>
    <col min="13590" max="13590" width="12.140625" style="323" bestFit="1" customWidth="1"/>
    <col min="13591" max="13591" width="8.5703125" style="323" bestFit="1" customWidth="1"/>
    <col min="13592" max="13592" width="12.140625" style="323" bestFit="1" customWidth="1"/>
    <col min="13593" max="13593" width="8.5703125" style="323" bestFit="1" customWidth="1"/>
    <col min="13594" max="13594" width="12.140625" style="323" bestFit="1" customWidth="1"/>
    <col min="13595" max="13595" width="10.85546875" style="323" bestFit="1" customWidth="1"/>
    <col min="13596" max="13596" width="12.140625" style="323" bestFit="1" customWidth="1"/>
    <col min="13597" max="13597" width="10.85546875" style="323" bestFit="1" customWidth="1"/>
    <col min="13598" max="13598" width="14.42578125" style="323" bestFit="1" customWidth="1"/>
    <col min="13599" max="13603" width="10.85546875" style="323" bestFit="1" customWidth="1"/>
    <col min="13604" max="13604" width="12.140625" style="323" bestFit="1" customWidth="1"/>
    <col min="13605" max="13605" width="10.85546875" style="323" bestFit="1" customWidth="1"/>
    <col min="13606" max="13606" width="12.140625" style="323" bestFit="1" customWidth="1"/>
    <col min="13607" max="13607" width="10.85546875" style="323" bestFit="1" customWidth="1"/>
    <col min="13608" max="13608" width="12.140625" style="323" bestFit="1" customWidth="1"/>
    <col min="13609" max="13609" width="10.85546875" style="323" bestFit="1" customWidth="1"/>
    <col min="13610" max="13610" width="14.42578125" style="323" bestFit="1" customWidth="1"/>
    <col min="13611" max="13613" width="10.85546875" style="323" bestFit="1" customWidth="1"/>
    <col min="13614" max="13614" width="12.140625" style="323" bestFit="1" customWidth="1"/>
    <col min="13615" max="13615" width="10.85546875" style="323" bestFit="1" customWidth="1"/>
    <col min="13616" max="13616" width="12.140625" style="323" bestFit="1" customWidth="1"/>
    <col min="13617" max="13619" width="10.85546875" style="323" bestFit="1" customWidth="1"/>
    <col min="13620" max="13620" width="12.140625" style="323" bestFit="1" customWidth="1"/>
    <col min="13621" max="13621" width="10.85546875" style="323" bestFit="1" customWidth="1"/>
    <col min="13622" max="13622" width="14.42578125" style="323" bestFit="1" customWidth="1"/>
    <col min="13623" max="13623" width="10.85546875" style="323" bestFit="1" customWidth="1"/>
    <col min="13624" max="13624" width="12.140625" style="323" bestFit="1" customWidth="1"/>
    <col min="13625" max="13627" width="10.85546875" style="323" bestFit="1" customWidth="1"/>
    <col min="13628" max="13628" width="12.140625" style="323" bestFit="1" customWidth="1"/>
    <col min="13629" max="13629" width="10.85546875" style="323" bestFit="1" customWidth="1"/>
    <col min="13630" max="13630" width="12.140625" style="323" bestFit="1" customWidth="1"/>
    <col min="13631" max="13631" width="10.85546875" style="323" bestFit="1" customWidth="1"/>
    <col min="13632" max="13632" width="12.140625" style="323" bestFit="1" customWidth="1"/>
    <col min="13633" max="13633" width="10.85546875" style="323" bestFit="1" customWidth="1"/>
    <col min="13634" max="13634" width="14.42578125" style="323" bestFit="1" customWidth="1"/>
    <col min="13635" max="13801" width="6.85546875" style="323"/>
    <col min="13802" max="13802" width="6.85546875" style="323" customWidth="1"/>
    <col min="13803" max="13824" width="6.85546875" style="323"/>
    <col min="13825" max="13825" width="6.5703125" style="323" customWidth="1"/>
    <col min="13826" max="13826" width="13.85546875" style="323" bestFit="1" customWidth="1"/>
    <col min="13827" max="13827" width="35.42578125" style="323" customWidth="1"/>
    <col min="13828" max="13828" width="18.7109375" style="323" bestFit="1" customWidth="1"/>
    <col min="13829" max="13829" width="19" style="323" bestFit="1" customWidth="1"/>
    <col min="13830" max="13831" width="7.28515625" style="323" bestFit="1" customWidth="1"/>
    <col min="13832" max="13832" width="10.85546875" style="323" bestFit="1" customWidth="1"/>
    <col min="13833" max="13833" width="8.5703125" style="323" bestFit="1" customWidth="1"/>
    <col min="13834" max="13834" width="10.85546875" style="323" bestFit="1" customWidth="1"/>
    <col min="13835" max="13835" width="8.5703125" style="323" bestFit="1" customWidth="1"/>
    <col min="13836" max="13836" width="12.140625" style="323" bestFit="1" customWidth="1"/>
    <col min="13837" max="13837" width="8.5703125" style="323" bestFit="1" customWidth="1"/>
    <col min="13838" max="13838" width="12.140625" style="323" bestFit="1" customWidth="1"/>
    <col min="13839" max="13839" width="8.5703125" style="323" bestFit="1" customWidth="1"/>
    <col min="13840" max="13840" width="12.140625" style="323" bestFit="1" customWidth="1"/>
    <col min="13841" max="13841" width="8.5703125" style="323" bestFit="1" customWidth="1"/>
    <col min="13842" max="13842" width="14.42578125" style="323" bestFit="1" customWidth="1"/>
    <col min="13843" max="13843" width="8.5703125" style="323" bestFit="1" customWidth="1"/>
    <col min="13844" max="13844" width="10.85546875" style="323" bestFit="1" customWidth="1"/>
    <col min="13845" max="13845" width="8.5703125" style="323" bestFit="1" customWidth="1"/>
    <col min="13846" max="13846" width="12.140625" style="323" bestFit="1" customWidth="1"/>
    <col min="13847" max="13847" width="8.5703125" style="323" bestFit="1" customWidth="1"/>
    <col min="13848" max="13848" width="12.140625" style="323" bestFit="1" customWidth="1"/>
    <col min="13849" max="13849" width="8.5703125" style="323" bestFit="1" customWidth="1"/>
    <col min="13850" max="13850" width="12.140625" style="323" bestFit="1" customWidth="1"/>
    <col min="13851" max="13851" width="10.85546875" style="323" bestFit="1" customWidth="1"/>
    <col min="13852" max="13852" width="12.140625" style="323" bestFit="1" customWidth="1"/>
    <col min="13853" max="13853" width="10.85546875" style="323" bestFit="1" customWidth="1"/>
    <col min="13854" max="13854" width="14.42578125" style="323" bestFit="1" customWidth="1"/>
    <col min="13855" max="13859" width="10.85546875" style="323" bestFit="1" customWidth="1"/>
    <col min="13860" max="13860" width="12.140625" style="323" bestFit="1" customWidth="1"/>
    <col min="13861" max="13861" width="10.85546875" style="323" bestFit="1" customWidth="1"/>
    <col min="13862" max="13862" width="12.140625" style="323" bestFit="1" customWidth="1"/>
    <col min="13863" max="13863" width="10.85546875" style="323" bestFit="1" customWidth="1"/>
    <col min="13864" max="13864" width="12.140625" style="323" bestFit="1" customWidth="1"/>
    <col min="13865" max="13865" width="10.85546875" style="323" bestFit="1" customWidth="1"/>
    <col min="13866" max="13866" width="14.42578125" style="323" bestFit="1" customWidth="1"/>
    <col min="13867" max="13869" width="10.85546875" style="323" bestFit="1" customWidth="1"/>
    <col min="13870" max="13870" width="12.140625" style="323" bestFit="1" customWidth="1"/>
    <col min="13871" max="13871" width="10.85546875" style="323" bestFit="1" customWidth="1"/>
    <col min="13872" max="13872" width="12.140625" style="323" bestFit="1" customWidth="1"/>
    <col min="13873" max="13875" width="10.85546875" style="323" bestFit="1" customWidth="1"/>
    <col min="13876" max="13876" width="12.140625" style="323" bestFit="1" customWidth="1"/>
    <col min="13877" max="13877" width="10.85546875" style="323" bestFit="1" customWidth="1"/>
    <col min="13878" max="13878" width="14.42578125" style="323" bestFit="1" customWidth="1"/>
    <col min="13879" max="13879" width="10.85546875" style="323" bestFit="1" customWidth="1"/>
    <col min="13880" max="13880" width="12.140625" style="323" bestFit="1" customWidth="1"/>
    <col min="13881" max="13883" width="10.85546875" style="323" bestFit="1" customWidth="1"/>
    <col min="13884" max="13884" width="12.140625" style="323" bestFit="1" customWidth="1"/>
    <col min="13885" max="13885" width="10.85546875" style="323" bestFit="1" customWidth="1"/>
    <col min="13886" max="13886" width="12.140625" style="323" bestFit="1" customWidth="1"/>
    <col min="13887" max="13887" width="10.85546875" style="323" bestFit="1" customWidth="1"/>
    <col min="13888" max="13888" width="12.140625" style="323" bestFit="1" customWidth="1"/>
    <col min="13889" max="13889" width="10.85546875" style="323" bestFit="1" customWidth="1"/>
    <col min="13890" max="13890" width="14.42578125" style="323" bestFit="1" customWidth="1"/>
    <col min="13891" max="14057" width="6.85546875" style="323"/>
    <col min="14058" max="14058" width="6.85546875" style="323" customWidth="1"/>
    <col min="14059" max="14080" width="6.85546875" style="323"/>
    <col min="14081" max="14081" width="6.5703125" style="323" customWidth="1"/>
    <col min="14082" max="14082" width="13.85546875" style="323" bestFit="1" customWidth="1"/>
    <col min="14083" max="14083" width="35.42578125" style="323" customWidth="1"/>
    <col min="14084" max="14084" width="18.7109375" style="323" bestFit="1" customWidth="1"/>
    <col min="14085" max="14085" width="19" style="323" bestFit="1" customWidth="1"/>
    <col min="14086" max="14087" width="7.28515625" style="323" bestFit="1" customWidth="1"/>
    <col min="14088" max="14088" width="10.85546875" style="323" bestFit="1" customWidth="1"/>
    <col min="14089" max="14089" width="8.5703125" style="323" bestFit="1" customWidth="1"/>
    <col min="14090" max="14090" width="10.85546875" style="323" bestFit="1" customWidth="1"/>
    <col min="14091" max="14091" width="8.5703125" style="323" bestFit="1" customWidth="1"/>
    <col min="14092" max="14092" width="12.140625" style="323" bestFit="1" customWidth="1"/>
    <col min="14093" max="14093" width="8.5703125" style="323" bestFit="1" customWidth="1"/>
    <col min="14094" max="14094" width="12.140625" style="323" bestFit="1" customWidth="1"/>
    <col min="14095" max="14095" width="8.5703125" style="323" bestFit="1" customWidth="1"/>
    <col min="14096" max="14096" width="12.140625" style="323" bestFit="1" customWidth="1"/>
    <col min="14097" max="14097" width="8.5703125" style="323" bestFit="1" customWidth="1"/>
    <col min="14098" max="14098" width="14.42578125" style="323" bestFit="1" customWidth="1"/>
    <col min="14099" max="14099" width="8.5703125" style="323" bestFit="1" customWidth="1"/>
    <col min="14100" max="14100" width="10.85546875" style="323" bestFit="1" customWidth="1"/>
    <col min="14101" max="14101" width="8.5703125" style="323" bestFit="1" customWidth="1"/>
    <col min="14102" max="14102" width="12.140625" style="323" bestFit="1" customWidth="1"/>
    <col min="14103" max="14103" width="8.5703125" style="323" bestFit="1" customWidth="1"/>
    <col min="14104" max="14104" width="12.140625" style="323" bestFit="1" customWidth="1"/>
    <col min="14105" max="14105" width="8.5703125" style="323" bestFit="1" customWidth="1"/>
    <col min="14106" max="14106" width="12.140625" style="323" bestFit="1" customWidth="1"/>
    <col min="14107" max="14107" width="10.85546875" style="323" bestFit="1" customWidth="1"/>
    <col min="14108" max="14108" width="12.140625" style="323" bestFit="1" customWidth="1"/>
    <col min="14109" max="14109" width="10.85546875" style="323" bestFit="1" customWidth="1"/>
    <col min="14110" max="14110" width="14.42578125" style="323" bestFit="1" customWidth="1"/>
    <col min="14111" max="14115" width="10.85546875" style="323" bestFit="1" customWidth="1"/>
    <col min="14116" max="14116" width="12.140625" style="323" bestFit="1" customWidth="1"/>
    <col min="14117" max="14117" width="10.85546875" style="323" bestFit="1" customWidth="1"/>
    <col min="14118" max="14118" width="12.140625" style="323" bestFit="1" customWidth="1"/>
    <col min="14119" max="14119" width="10.85546875" style="323" bestFit="1" customWidth="1"/>
    <col min="14120" max="14120" width="12.140625" style="323" bestFit="1" customWidth="1"/>
    <col min="14121" max="14121" width="10.85546875" style="323" bestFit="1" customWidth="1"/>
    <col min="14122" max="14122" width="14.42578125" style="323" bestFit="1" customWidth="1"/>
    <col min="14123" max="14125" width="10.85546875" style="323" bestFit="1" customWidth="1"/>
    <col min="14126" max="14126" width="12.140625" style="323" bestFit="1" customWidth="1"/>
    <col min="14127" max="14127" width="10.85546875" style="323" bestFit="1" customWidth="1"/>
    <col min="14128" max="14128" width="12.140625" style="323" bestFit="1" customWidth="1"/>
    <col min="14129" max="14131" width="10.85546875" style="323" bestFit="1" customWidth="1"/>
    <col min="14132" max="14132" width="12.140625" style="323" bestFit="1" customWidth="1"/>
    <col min="14133" max="14133" width="10.85546875" style="323" bestFit="1" customWidth="1"/>
    <col min="14134" max="14134" width="14.42578125" style="323" bestFit="1" customWidth="1"/>
    <col min="14135" max="14135" width="10.85546875" style="323" bestFit="1" customWidth="1"/>
    <col min="14136" max="14136" width="12.140625" style="323" bestFit="1" customWidth="1"/>
    <col min="14137" max="14139" width="10.85546875" style="323" bestFit="1" customWidth="1"/>
    <col min="14140" max="14140" width="12.140625" style="323" bestFit="1" customWidth="1"/>
    <col min="14141" max="14141" width="10.85546875" style="323" bestFit="1" customWidth="1"/>
    <col min="14142" max="14142" width="12.140625" style="323" bestFit="1" customWidth="1"/>
    <col min="14143" max="14143" width="10.85546875" style="323" bestFit="1" customWidth="1"/>
    <col min="14144" max="14144" width="12.140625" style="323" bestFit="1" customWidth="1"/>
    <col min="14145" max="14145" width="10.85546875" style="323" bestFit="1" customWidth="1"/>
    <col min="14146" max="14146" width="14.42578125" style="323" bestFit="1" customWidth="1"/>
    <col min="14147" max="14313" width="6.85546875" style="323"/>
    <col min="14314" max="14314" width="6.85546875" style="323" customWidth="1"/>
    <col min="14315" max="14336" width="6.85546875" style="323"/>
    <col min="14337" max="14337" width="6.5703125" style="323" customWidth="1"/>
    <col min="14338" max="14338" width="13.85546875" style="323" bestFit="1" customWidth="1"/>
    <col min="14339" max="14339" width="35.42578125" style="323" customWidth="1"/>
    <col min="14340" max="14340" width="18.7109375" style="323" bestFit="1" customWidth="1"/>
    <col min="14341" max="14341" width="19" style="323" bestFit="1" customWidth="1"/>
    <col min="14342" max="14343" width="7.28515625" style="323" bestFit="1" customWidth="1"/>
    <col min="14344" max="14344" width="10.85546875" style="323" bestFit="1" customWidth="1"/>
    <col min="14345" max="14345" width="8.5703125" style="323" bestFit="1" customWidth="1"/>
    <col min="14346" max="14346" width="10.85546875" style="323" bestFit="1" customWidth="1"/>
    <col min="14347" max="14347" width="8.5703125" style="323" bestFit="1" customWidth="1"/>
    <col min="14348" max="14348" width="12.140625" style="323" bestFit="1" customWidth="1"/>
    <col min="14349" max="14349" width="8.5703125" style="323" bestFit="1" customWidth="1"/>
    <col min="14350" max="14350" width="12.140625" style="323" bestFit="1" customWidth="1"/>
    <col min="14351" max="14351" width="8.5703125" style="323" bestFit="1" customWidth="1"/>
    <col min="14352" max="14352" width="12.140625" style="323" bestFit="1" customWidth="1"/>
    <col min="14353" max="14353" width="8.5703125" style="323" bestFit="1" customWidth="1"/>
    <col min="14354" max="14354" width="14.42578125" style="323" bestFit="1" customWidth="1"/>
    <col min="14355" max="14355" width="8.5703125" style="323" bestFit="1" customWidth="1"/>
    <col min="14356" max="14356" width="10.85546875" style="323" bestFit="1" customWidth="1"/>
    <col min="14357" max="14357" width="8.5703125" style="323" bestFit="1" customWidth="1"/>
    <col min="14358" max="14358" width="12.140625" style="323" bestFit="1" customWidth="1"/>
    <col min="14359" max="14359" width="8.5703125" style="323" bestFit="1" customWidth="1"/>
    <col min="14360" max="14360" width="12.140625" style="323" bestFit="1" customWidth="1"/>
    <col min="14361" max="14361" width="8.5703125" style="323" bestFit="1" customWidth="1"/>
    <col min="14362" max="14362" width="12.140625" style="323" bestFit="1" customWidth="1"/>
    <col min="14363" max="14363" width="10.85546875" style="323" bestFit="1" customWidth="1"/>
    <col min="14364" max="14364" width="12.140625" style="323" bestFit="1" customWidth="1"/>
    <col min="14365" max="14365" width="10.85546875" style="323" bestFit="1" customWidth="1"/>
    <col min="14366" max="14366" width="14.42578125" style="323" bestFit="1" customWidth="1"/>
    <col min="14367" max="14371" width="10.85546875" style="323" bestFit="1" customWidth="1"/>
    <col min="14372" max="14372" width="12.140625" style="323" bestFit="1" customWidth="1"/>
    <col min="14373" max="14373" width="10.85546875" style="323" bestFit="1" customWidth="1"/>
    <col min="14374" max="14374" width="12.140625" style="323" bestFit="1" customWidth="1"/>
    <col min="14375" max="14375" width="10.85546875" style="323" bestFit="1" customWidth="1"/>
    <col min="14376" max="14376" width="12.140625" style="323" bestFit="1" customWidth="1"/>
    <col min="14377" max="14377" width="10.85546875" style="323" bestFit="1" customWidth="1"/>
    <col min="14378" max="14378" width="14.42578125" style="323" bestFit="1" customWidth="1"/>
    <col min="14379" max="14381" width="10.85546875" style="323" bestFit="1" customWidth="1"/>
    <col min="14382" max="14382" width="12.140625" style="323" bestFit="1" customWidth="1"/>
    <col min="14383" max="14383" width="10.85546875" style="323" bestFit="1" customWidth="1"/>
    <col min="14384" max="14384" width="12.140625" style="323" bestFit="1" customWidth="1"/>
    <col min="14385" max="14387" width="10.85546875" style="323" bestFit="1" customWidth="1"/>
    <col min="14388" max="14388" width="12.140625" style="323" bestFit="1" customWidth="1"/>
    <col min="14389" max="14389" width="10.85546875" style="323" bestFit="1" customWidth="1"/>
    <col min="14390" max="14390" width="14.42578125" style="323" bestFit="1" customWidth="1"/>
    <col min="14391" max="14391" width="10.85546875" style="323" bestFit="1" customWidth="1"/>
    <col min="14392" max="14392" width="12.140625" style="323" bestFit="1" customWidth="1"/>
    <col min="14393" max="14395" width="10.85546875" style="323" bestFit="1" customWidth="1"/>
    <col min="14396" max="14396" width="12.140625" style="323" bestFit="1" customWidth="1"/>
    <col min="14397" max="14397" width="10.85546875" style="323" bestFit="1" customWidth="1"/>
    <col min="14398" max="14398" width="12.140625" style="323" bestFit="1" customWidth="1"/>
    <col min="14399" max="14399" width="10.85546875" style="323" bestFit="1" customWidth="1"/>
    <col min="14400" max="14400" width="12.140625" style="323" bestFit="1" customWidth="1"/>
    <col min="14401" max="14401" width="10.85546875" style="323" bestFit="1" customWidth="1"/>
    <col min="14402" max="14402" width="14.42578125" style="323" bestFit="1" customWidth="1"/>
    <col min="14403" max="14569" width="6.85546875" style="323"/>
    <col min="14570" max="14570" width="6.85546875" style="323" customWidth="1"/>
    <col min="14571" max="14592" width="6.85546875" style="323"/>
    <col min="14593" max="14593" width="6.5703125" style="323" customWidth="1"/>
    <col min="14594" max="14594" width="13.85546875" style="323" bestFit="1" customWidth="1"/>
    <col min="14595" max="14595" width="35.42578125" style="323" customWidth="1"/>
    <col min="14596" max="14596" width="18.7109375" style="323" bestFit="1" customWidth="1"/>
    <col min="14597" max="14597" width="19" style="323" bestFit="1" customWidth="1"/>
    <col min="14598" max="14599" width="7.28515625" style="323" bestFit="1" customWidth="1"/>
    <col min="14600" max="14600" width="10.85546875" style="323" bestFit="1" customWidth="1"/>
    <col min="14601" max="14601" width="8.5703125" style="323" bestFit="1" customWidth="1"/>
    <col min="14602" max="14602" width="10.85546875" style="323" bestFit="1" customWidth="1"/>
    <col min="14603" max="14603" width="8.5703125" style="323" bestFit="1" customWidth="1"/>
    <col min="14604" max="14604" width="12.140625" style="323" bestFit="1" customWidth="1"/>
    <col min="14605" max="14605" width="8.5703125" style="323" bestFit="1" customWidth="1"/>
    <col min="14606" max="14606" width="12.140625" style="323" bestFit="1" customWidth="1"/>
    <col min="14607" max="14607" width="8.5703125" style="323" bestFit="1" customWidth="1"/>
    <col min="14608" max="14608" width="12.140625" style="323" bestFit="1" customWidth="1"/>
    <col min="14609" max="14609" width="8.5703125" style="323" bestFit="1" customWidth="1"/>
    <col min="14610" max="14610" width="14.42578125" style="323" bestFit="1" customWidth="1"/>
    <col min="14611" max="14611" width="8.5703125" style="323" bestFit="1" customWidth="1"/>
    <col min="14612" max="14612" width="10.85546875" style="323" bestFit="1" customWidth="1"/>
    <col min="14613" max="14613" width="8.5703125" style="323" bestFit="1" customWidth="1"/>
    <col min="14614" max="14614" width="12.140625" style="323" bestFit="1" customWidth="1"/>
    <col min="14615" max="14615" width="8.5703125" style="323" bestFit="1" customWidth="1"/>
    <col min="14616" max="14616" width="12.140625" style="323" bestFit="1" customWidth="1"/>
    <col min="14617" max="14617" width="8.5703125" style="323" bestFit="1" customWidth="1"/>
    <col min="14618" max="14618" width="12.140625" style="323" bestFit="1" customWidth="1"/>
    <col min="14619" max="14619" width="10.85546875" style="323" bestFit="1" customWidth="1"/>
    <col min="14620" max="14620" width="12.140625" style="323" bestFit="1" customWidth="1"/>
    <col min="14621" max="14621" width="10.85546875" style="323" bestFit="1" customWidth="1"/>
    <col min="14622" max="14622" width="14.42578125" style="323" bestFit="1" customWidth="1"/>
    <col min="14623" max="14627" width="10.85546875" style="323" bestFit="1" customWidth="1"/>
    <col min="14628" max="14628" width="12.140625" style="323" bestFit="1" customWidth="1"/>
    <col min="14629" max="14629" width="10.85546875" style="323" bestFit="1" customWidth="1"/>
    <col min="14630" max="14630" width="12.140625" style="323" bestFit="1" customWidth="1"/>
    <col min="14631" max="14631" width="10.85546875" style="323" bestFit="1" customWidth="1"/>
    <col min="14632" max="14632" width="12.140625" style="323" bestFit="1" customWidth="1"/>
    <col min="14633" max="14633" width="10.85546875" style="323" bestFit="1" customWidth="1"/>
    <col min="14634" max="14634" width="14.42578125" style="323" bestFit="1" customWidth="1"/>
    <col min="14635" max="14637" width="10.85546875" style="323" bestFit="1" customWidth="1"/>
    <col min="14638" max="14638" width="12.140625" style="323" bestFit="1" customWidth="1"/>
    <col min="14639" max="14639" width="10.85546875" style="323" bestFit="1" customWidth="1"/>
    <col min="14640" max="14640" width="12.140625" style="323" bestFit="1" customWidth="1"/>
    <col min="14641" max="14643" width="10.85546875" style="323" bestFit="1" customWidth="1"/>
    <col min="14644" max="14644" width="12.140625" style="323" bestFit="1" customWidth="1"/>
    <col min="14645" max="14645" width="10.85546875" style="323" bestFit="1" customWidth="1"/>
    <col min="14646" max="14646" width="14.42578125" style="323" bestFit="1" customWidth="1"/>
    <col min="14647" max="14647" width="10.85546875" style="323" bestFit="1" customWidth="1"/>
    <col min="14648" max="14648" width="12.140625" style="323" bestFit="1" customWidth="1"/>
    <col min="14649" max="14651" width="10.85546875" style="323" bestFit="1" customWidth="1"/>
    <col min="14652" max="14652" width="12.140625" style="323" bestFit="1" customWidth="1"/>
    <col min="14653" max="14653" width="10.85546875" style="323" bestFit="1" customWidth="1"/>
    <col min="14654" max="14654" width="12.140625" style="323" bestFit="1" customWidth="1"/>
    <col min="14655" max="14655" width="10.85546875" style="323" bestFit="1" customWidth="1"/>
    <col min="14656" max="14656" width="12.140625" style="323" bestFit="1" customWidth="1"/>
    <col min="14657" max="14657" width="10.85546875" style="323" bestFit="1" customWidth="1"/>
    <col min="14658" max="14658" width="14.42578125" style="323" bestFit="1" customWidth="1"/>
    <col min="14659" max="14825" width="6.85546875" style="323"/>
    <col min="14826" max="14826" width="6.85546875" style="323" customWidth="1"/>
    <col min="14827" max="14848" width="6.85546875" style="323"/>
    <col min="14849" max="14849" width="6.5703125" style="323" customWidth="1"/>
    <col min="14850" max="14850" width="13.85546875" style="323" bestFit="1" customWidth="1"/>
    <col min="14851" max="14851" width="35.42578125" style="323" customWidth="1"/>
    <col min="14852" max="14852" width="18.7109375" style="323" bestFit="1" customWidth="1"/>
    <col min="14853" max="14853" width="19" style="323" bestFit="1" customWidth="1"/>
    <col min="14854" max="14855" width="7.28515625" style="323" bestFit="1" customWidth="1"/>
    <col min="14856" max="14856" width="10.85546875" style="323" bestFit="1" customWidth="1"/>
    <col min="14857" max="14857" width="8.5703125" style="323" bestFit="1" customWidth="1"/>
    <col min="14858" max="14858" width="10.85546875" style="323" bestFit="1" customWidth="1"/>
    <col min="14859" max="14859" width="8.5703125" style="323" bestFit="1" customWidth="1"/>
    <col min="14860" max="14860" width="12.140625" style="323" bestFit="1" customWidth="1"/>
    <col min="14861" max="14861" width="8.5703125" style="323" bestFit="1" customWidth="1"/>
    <col min="14862" max="14862" width="12.140625" style="323" bestFit="1" customWidth="1"/>
    <col min="14863" max="14863" width="8.5703125" style="323" bestFit="1" customWidth="1"/>
    <col min="14864" max="14864" width="12.140625" style="323" bestFit="1" customWidth="1"/>
    <col min="14865" max="14865" width="8.5703125" style="323" bestFit="1" customWidth="1"/>
    <col min="14866" max="14866" width="14.42578125" style="323" bestFit="1" customWidth="1"/>
    <col min="14867" max="14867" width="8.5703125" style="323" bestFit="1" customWidth="1"/>
    <col min="14868" max="14868" width="10.85546875" style="323" bestFit="1" customWidth="1"/>
    <col min="14869" max="14869" width="8.5703125" style="323" bestFit="1" customWidth="1"/>
    <col min="14870" max="14870" width="12.140625" style="323" bestFit="1" customWidth="1"/>
    <col min="14871" max="14871" width="8.5703125" style="323" bestFit="1" customWidth="1"/>
    <col min="14872" max="14872" width="12.140625" style="323" bestFit="1" customWidth="1"/>
    <col min="14873" max="14873" width="8.5703125" style="323" bestFit="1" customWidth="1"/>
    <col min="14874" max="14874" width="12.140625" style="323" bestFit="1" customWidth="1"/>
    <col min="14875" max="14875" width="10.85546875" style="323" bestFit="1" customWidth="1"/>
    <col min="14876" max="14876" width="12.140625" style="323" bestFit="1" customWidth="1"/>
    <col min="14877" max="14877" width="10.85546875" style="323" bestFit="1" customWidth="1"/>
    <col min="14878" max="14878" width="14.42578125" style="323" bestFit="1" customWidth="1"/>
    <col min="14879" max="14883" width="10.85546875" style="323" bestFit="1" customWidth="1"/>
    <col min="14884" max="14884" width="12.140625" style="323" bestFit="1" customWidth="1"/>
    <col min="14885" max="14885" width="10.85546875" style="323" bestFit="1" customWidth="1"/>
    <col min="14886" max="14886" width="12.140625" style="323" bestFit="1" customWidth="1"/>
    <col min="14887" max="14887" width="10.85546875" style="323" bestFit="1" customWidth="1"/>
    <col min="14888" max="14888" width="12.140625" style="323" bestFit="1" customWidth="1"/>
    <col min="14889" max="14889" width="10.85546875" style="323" bestFit="1" customWidth="1"/>
    <col min="14890" max="14890" width="14.42578125" style="323" bestFit="1" customWidth="1"/>
    <col min="14891" max="14893" width="10.85546875" style="323" bestFit="1" customWidth="1"/>
    <col min="14894" max="14894" width="12.140625" style="323" bestFit="1" customWidth="1"/>
    <col min="14895" max="14895" width="10.85546875" style="323" bestFit="1" customWidth="1"/>
    <col min="14896" max="14896" width="12.140625" style="323" bestFit="1" customWidth="1"/>
    <col min="14897" max="14899" width="10.85546875" style="323" bestFit="1" customWidth="1"/>
    <col min="14900" max="14900" width="12.140625" style="323" bestFit="1" customWidth="1"/>
    <col min="14901" max="14901" width="10.85546875" style="323" bestFit="1" customWidth="1"/>
    <col min="14902" max="14902" width="14.42578125" style="323" bestFit="1" customWidth="1"/>
    <col min="14903" max="14903" width="10.85546875" style="323" bestFit="1" customWidth="1"/>
    <col min="14904" max="14904" width="12.140625" style="323" bestFit="1" customWidth="1"/>
    <col min="14905" max="14907" width="10.85546875" style="323" bestFit="1" customWidth="1"/>
    <col min="14908" max="14908" width="12.140625" style="323" bestFit="1" customWidth="1"/>
    <col min="14909" max="14909" width="10.85546875" style="323" bestFit="1" customWidth="1"/>
    <col min="14910" max="14910" width="12.140625" style="323" bestFit="1" customWidth="1"/>
    <col min="14911" max="14911" width="10.85546875" style="323" bestFit="1" customWidth="1"/>
    <col min="14912" max="14912" width="12.140625" style="323" bestFit="1" customWidth="1"/>
    <col min="14913" max="14913" width="10.85546875" style="323" bestFit="1" customWidth="1"/>
    <col min="14914" max="14914" width="14.42578125" style="323" bestFit="1" customWidth="1"/>
    <col min="14915" max="15081" width="6.85546875" style="323"/>
    <col min="15082" max="15082" width="6.85546875" style="323" customWidth="1"/>
    <col min="15083" max="15104" width="6.85546875" style="323"/>
    <col min="15105" max="15105" width="6.5703125" style="323" customWidth="1"/>
    <col min="15106" max="15106" width="13.85546875" style="323" bestFit="1" customWidth="1"/>
    <col min="15107" max="15107" width="35.42578125" style="323" customWidth="1"/>
    <col min="15108" max="15108" width="18.7109375" style="323" bestFit="1" customWidth="1"/>
    <col min="15109" max="15109" width="19" style="323" bestFit="1" customWidth="1"/>
    <col min="15110" max="15111" width="7.28515625" style="323" bestFit="1" customWidth="1"/>
    <col min="15112" max="15112" width="10.85546875" style="323" bestFit="1" customWidth="1"/>
    <col min="15113" max="15113" width="8.5703125" style="323" bestFit="1" customWidth="1"/>
    <col min="15114" max="15114" width="10.85546875" style="323" bestFit="1" customWidth="1"/>
    <col min="15115" max="15115" width="8.5703125" style="323" bestFit="1" customWidth="1"/>
    <col min="15116" max="15116" width="12.140625" style="323" bestFit="1" customWidth="1"/>
    <col min="15117" max="15117" width="8.5703125" style="323" bestFit="1" customWidth="1"/>
    <col min="15118" max="15118" width="12.140625" style="323" bestFit="1" customWidth="1"/>
    <col min="15119" max="15119" width="8.5703125" style="323" bestFit="1" customWidth="1"/>
    <col min="15120" max="15120" width="12.140625" style="323" bestFit="1" customWidth="1"/>
    <col min="15121" max="15121" width="8.5703125" style="323" bestFit="1" customWidth="1"/>
    <col min="15122" max="15122" width="14.42578125" style="323" bestFit="1" customWidth="1"/>
    <col min="15123" max="15123" width="8.5703125" style="323" bestFit="1" customWidth="1"/>
    <col min="15124" max="15124" width="10.85546875" style="323" bestFit="1" customWidth="1"/>
    <col min="15125" max="15125" width="8.5703125" style="323" bestFit="1" customWidth="1"/>
    <col min="15126" max="15126" width="12.140625" style="323" bestFit="1" customWidth="1"/>
    <col min="15127" max="15127" width="8.5703125" style="323" bestFit="1" customWidth="1"/>
    <col min="15128" max="15128" width="12.140625" style="323" bestFit="1" customWidth="1"/>
    <col min="15129" max="15129" width="8.5703125" style="323" bestFit="1" customWidth="1"/>
    <col min="15130" max="15130" width="12.140625" style="323" bestFit="1" customWidth="1"/>
    <col min="15131" max="15131" width="10.85546875" style="323" bestFit="1" customWidth="1"/>
    <col min="15132" max="15132" width="12.140625" style="323" bestFit="1" customWidth="1"/>
    <col min="15133" max="15133" width="10.85546875" style="323" bestFit="1" customWidth="1"/>
    <col min="15134" max="15134" width="14.42578125" style="323" bestFit="1" customWidth="1"/>
    <col min="15135" max="15139" width="10.85546875" style="323" bestFit="1" customWidth="1"/>
    <col min="15140" max="15140" width="12.140625" style="323" bestFit="1" customWidth="1"/>
    <col min="15141" max="15141" width="10.85546875" style="323" bestFit="1" customWidth="1"/>
    <col min="15142" max="15142" width="12.140625" style="323" bestFit="1" customWidth="1"/>
    <col min="15143" max="15143" width="10.85546875" style="323" bestFit="1" customWidth="1"/>
    <col min="15144" max="15144" width="12.140625" style="323" bestFit="1" customWidth="1"/>
    <col min="15145" max="15145" width="10.85546875" style="323" bestFit="1" customWidth="1"/>
    <col min="15146" max="15146" width="14.42578125" style="323" bestFit="1" customWidth="1"/>
    <col min="15147" max="15149" width="10.85546875" style="323" bestFit="1" customWidth="1"/>
    <col min="15150" max="15150" width="12.140625" style="323" bestFit="1" customWidth="1"/>
    <col min="15151" max="15151" width="10.85546875" style="323" bestFit="1" customWidth="1"/>
    <col min="15152" max="15152" width="12.140625" style="323" bestFit="1" customWidth="1"/>
    <col min="15153" max="15155" width="10.85546875" style="323" bestFit="1" customWidth="1"/>
    <col min="15156" max="15156" width="12.140625" style="323" bestFit="1" customWidth="1"/>
    <col min="15157" max="15157" width="10.85546875" style="323" bestFit="1" customWidth="1"/>
    <col min="15158" max="15158" width="14.42578125" style="323" bestFit="1" customWidth="1"/>
    <col min="15159" max="15159" width="10.85546875" style="323" bestFit="1" customWidth="1"/>
    <col min="15160" max="15160" width="12.140625" style="323" bestFit="1" customWidth="1"/>
    <col min="15161" max="15163" width="10.85546875" style="323" bestFit="1" customWidth="1"/>
    <col min="15164" max="15164" width="12.140625" style="323" bestFit="1" customWidth="1"/>
    <col min="15165" max="15165" width="10.85546875" style="323" bestFit="1" customWidth="1"/>
    <col min="15166" max="15166" width="12.140625" style="323" bestFit="1" customWidth="1"/>
    <col min="15167" max="15167" width="10.85546875" style="323" bestFit="1" customWidth="1"/>
    <col min="15168" max="15168" width="12.140625" style="323" bestFit="1" customWidth="1"/>
    <col min="15169" max="15169" width="10.85546875" style="323" bestFit="1" customWidth="1"/>
    <col min="15170" max="15170" width="14.42578125" style="323" bestFit="1" customWidth="1"/>
    <col min="15171" max="15337" width="6.85546875" style="323"/>
    <col min="15338" max="15338" width="6.85546875" style="323" customWidth="1"/>
    <col min="15339" max="15360" width="6.85546875" style="323"/>
    <col min="15361" max="15361" width="6.5703125" style="323" customWidth="1"/>
    <col min="15362" max="15362" width="13.85546875" style="323" bestFit="1" customWidth="1"/>
    <col min="15363" max="15363" width="35.42578125" style="323" customWidth="1"/>
    <col min="15364" max="15364" width="18.7109375" style="323" bestFit="1" customWidth="1"/>
    <col min="15365" max="15365" width="19" style="323" bestFit="1" customWidth="1"/>
    <col min="15366" max="15367" width="7.28515625" style="323" bestFit="1" customWidth="1"/>
    <col min="15368" max="15368" width="10.85546875" style="323" bestFit="1" customWidth="1"/>
    <col min="15369" max="15369" width="8.5703125" style="323" bestFit="1" customWidth="1"/>
    <col min="15370" max="15370" width="10.85546875" style="323" bestFit="1" customWidth="1"/>
    <col min="15371" max="15371" width="8.5703125" style="323" bestFit="1" customWidth="1"/>
    <col min="15372" max="15372" width="12.140625" style="323" bestFit="1" customWidth="1"/>
    <col min="15373" max="15373" width="8.5703125" style="323" bestFit="1" customWidth="1"/>
    <col min="15374" max="15374" width="12.140625" style="323" bestFit="1" customWidth="1"/>
    <col min="15375" max="15375" width="8.5703125" style="323" bestFit="1" customWidth="1"/>
    <col min="15376" max="15376" width="12.140625" style="323" bestFit="1" customWidth="1"/>
    <col min="15377" max="15377" width="8.5703125" style="323" bestFit="1" customWidth="1"/>
    <col min="15378" max="15378" width="14.42578125" style="323" bestFit="1" customWidth="1"/>
    <col min="15379" max="15379" width="8.5703125" style="323" bestFit="1" customWidth="1"/>
    <col min="15380" max="15380" width="10.85546875" style="323" bestFit="1" customWidth="1"/>
    <col min="15381" max="15381" width="8.5703125" style="323" bestFit="1" customWidth="1"/>
    <col min="15382" max="15382" width="12.140625" style="323" bestFit="1" customWidth="1"/>
    <col min="15383" max="15383" width="8.5703125" style="323" bestFit="1" customWidth="1"/>
    <col min="15384" max="15384" width="12.140625" style="323" bestFit="1" customWidth="1"/>
    <col min="15385" max="15385" width="8.5703125" style="323" bestFit="1" customWidth="1"/>
    <col min="15386" max="15386" width="12.140625" style="323" bestFit="1" customWidth="1"/>
    <col min="15387" max="15387" width="10.85546875" style="323" bestFit="1" customWidth="1"/>
    <col min="15388" max="15388" width="12.140625" style="323" bestFit="1" customWidth="1"/>
    <col min="15389" max="15389" width="10.85546875" style="323" bestFit="1" customWidth="1"/>
    <col min="15390" max="15390" width="14.42578125" style="323" bestFit="1" customWidth="1"/>
    <col min="15391" max="15395" width="10.85546875" style="323" bestFit="1" customWidth="1"/>
    <col min="15396" max="15396" width="12.140625" style="323" bestFit="1" customWidth="1"/>
    <col min="15397" max="15397" width="10.85546875" style="323" bestFit="1" customWidth="1"/>
    <col min="15398" max="15398" width="12.140625" style="323" bestFit="1" customWidth="1"/>
    <col min="15399" max="15399" width="10.85546875" style="323" bestFit="1" customWidth="1"/>
    <col min="15400" max="15400" width="12.140625" style="323" bestFit="1" customWidth="1"/>
    <col min="15401" max="15401" width="10.85546875" style="323" bestFit="1" customWidth="1"/>
    <col min="15402" max="15402" width="14.42578125" style="323" bestFit="1" customWidth="1"/>
    <col min="15403" max="15405" width="10.85546875" style="323" bestFit="1" customWidth="1"/>
    <col min="15406" max="15406" width="12.140625" style="323" bestFit="1" customWidth="1"/>
    <col min="15407" max="15407" width="10.85546875" style="323" bestFit="1" customWidth="1"/>
    <col min="15408" max="15408" width="12.140625" style="323" bestFit="1" customWidth="1"/>
    <col min="15409" max="15411" width="10.85546875" style="323" bestFit="1" customWidth="1"/>
    <col min="15412" max="15412" width="12.140625" style="323" bestFit="1" customWidth="1"/>
    <col min="15413" max="15413" width="10.85546875" style="323" bestFit="1" customWidth="1"/>
    <col min="15414" max="15414" width="14.42578125" style="323" bestFit="1" customWidth="1"/>
    <col min="15415" max="15415" width="10.85546875" style="323" bestFit="1" customWidth="1"/>
    <col min="15416" max="15416" width="12.140625" style="323" bestFit="1" customWidth="1"/>
    <col min="15417" max="15419" width="10.85546875" style="323" bestFit="1" customWidth="1"/>
    <col min="15420" max="15420" width="12.140625" style="323" bestFit="1" customWidth="1"/>
    <col min="15421" max="15421" width="10.85546875" style="323" bestFit="1" customWidth="1"/>
    <col min="15422" max="15422" width="12.140625" style="323" bestFit="1" customWidth="1"/>
    <col min="15423" max="15423" width="10.85546875" style="323" bestFit="1" customWidth="1"/>
    <col min="15424" max="15424" width="12.140625" style="323" bestFit="1" customWidth="1"/>
    <col min="15425" max="15425" width="10.85546875" style="323" bestFit="1" customWidth="1"/>
    <col min="15426" max="15426" width="14.42578125" style="323" bestFit="1" customWidth="1"/>
    <col min="15427" max="15593" width="6.85546875" style="323"/>
    <col min="15594" max="15594" width="6.85546875" style="323" customWidth="1"/>
    <col min="15595" max="15616" width="6.85546875" style="323"/>
    <col min="15617" max="15617" width="6.5703125" style="323" customWidth="1"/>
    <col min="15618" max="15618" width="13.85546875" style="323" bestFit="1" customWidth="1"/>
    <col min="15619" max="15619" width="35.42578125" style="323" customWidth="1"/>
    <col min="15620" max="15620" width="18.7109375" style="323" bestFit="1" customWidth="1"/>
    <col min="15621" max="15621" width="19" style="323" bestFit="1" customWidth="1"/>
    <col min="15622" max="15623" width="7.28515625" style="323" bestFit="1" customWidth="1"/>
    <col min="15624" max="15624" width="10.85546875" style="323" bestFit="1" customWidth="1"/>
    <col min="15625" max="15625" width="8.5703125" style="323" bestFit="1" customWidth="1"/>
    <col min="15626" max="15626" width="10.85546875" style="323" bestFit="1" customWidth="1"/>
    <col min="15627" max="15627" width="8.5703125" style="323" bestFit="1" customWidth="1"/>
    <col min="15628" max="15628" width="12.140625" style="323" bestFit="1" customWidth="1"/>
    <col min="15629" max="15629" width="8.5703125" style="323" bestFit="1" customWidth="1"/>
    <col min="15630" max="15630" width="12.140625" style="323" bestFit="1" customWidth="1"/>
    <col min="15631" max="15631" width="8.5703125" style="323" bestFit="1" customWidth="1"/>
    <col min="15632" max="15632" width="12.140625" style="323" bestFit="1" customWidth="1"/>
    <col min="15633" max="15633" width="8.5703125" style="323" bestFit="1" customWidth="1"/>
    <col min="15634" max="15634" width="14.42578125" style="323" bestFit="1" customWidth="1"/>
    <col min="15635" max="15635" width="8.5703125" style="323" bestFit="1" customWidth="1"/>
    <col min="15636" max="15636" width="10.85546875" style="323" bestFit="1" customWidth="1"/>
    <col min="15637" max="15637" width="8.5703125" style="323" bestFit="1" customWidth="1"/>
    <col min="15638" max="15638" width="12.140625" style="323" bestFit="1" customWidth="1"/>
    <col min="15639" max="15639" width="8.5703125" style="323" bestFit="1" customWidth="1"/>
    <col min="15640" max="15640" width="12.140625" style="323" bestFit="1" customWidth="1"/>
    <col min="15641" max="15641" width="8.5703125" style="323" bestFit="1" customWidth="1"/>
    <col min="15642" max="15642" width="12.140625" style="323" bestFit="1" customWidth="1"/>
    <col min="15643" max="15643" width="10.85546875" style="323" bestFit="1" customWidth="1"/>
    <col min="15644" max="15644" width="12.140625" style="323" bestFit="1" customWidth="1"/>
    <col min="15645" max="15645" width="10.85546875" style="323" bestFit="1" customWidth="1"/>
    <col min="15646" max="15646" width="14.42578125" style="323" bestFit="1" customWidth="1"/>
    <col min="15647" max="15651" width="10.85546875" style="323" bestFit="1" customWidth="1"/>
    <col min="15652" max="15652" width="12.140625" style="323" bestFit="1" customWidth="1"/>
    <col min="15653" max="15653" width="10.85546875" style="323" bestFit="1" customWidth="1"/>
    <col min="15654" max="15654" width="12.140625" style="323" bestFit="1" customWidth="1"/>
    <col min="15655" max="15655" width="10.85546875" style="323" bestFit="1" customWidth="1"/>
    <col min="15656" max="15656" width="12.140625" style="323" bestFit="1" customWidth="1"/>
    <col min="15657" max="15657" width="10.85546875" style="323" bestFit="1" customWidth="1"/>
    <col min="15658" max="15658" width="14.42578125" style="323" bestFit="1" customWidth="1"/>
    <col min="15659" max="15661" width="10.85546875" style="323" bestFit="1" customWidth="1"/>
    <col min="15662" max="15662" width="12.140625" style="323" bestFit="1" customWidth="1"/>
    <col min="15663" max="15663" width="10.85546875" style="323" bestFit="1" customWidth="1"/>
    <col min="15664" max="15664" width="12.140625" style="323" bestFit="1" customWidth="1"/>
    <col min="15665" max="15667" width="10.85546875" style="323" bestFit="1" customWidth="1"/>
    <col min="15668" max="15668" width="12.140625" style="323" bestFit="1" customWidth="1"/>
    <col min="15669" max="15669" width="10.85546875" style="323" bestFit="1" customWidth="1"/>
    <col min="15670" max="15670" width="14.42578125" style="323" bestFit="1" customWidth="1"/>
    <col min="15671" max="15671" width="10.85546875" style="323" bestFit="1" customWidth="1"/>
    <col min="15672" max="15672" width="12.140625" style="323" bestFit="1" customWidth="1"/>
    <col min="15673" max="15675" width="10.85546875" style="323" bestFit="1" customWidth="1"/>
    <col min="15676" max="15676" width="12.140625" style="323" bestFit="1" customWidth="1"/>
    <col min="15677" max="15677" width="10.85546875" style="323" bestFit="1" customWidth="1"/>
    <col min="15678" max="15678" width="12.140625" style="323" bestFit="1" customWidth="1"/>
    <col min="15679" max="15679" width="10.85546875" style="323" bestFit="1" customWidth="1"/>
    <col min="15680" max="15680" width="12.140625" style="323" bestFit="1" customWidth="1"/>
    <col min="15681" max="15681" width="10.85546875" style="323" bestFit="1" customWidth="1"/>
    <col min="15682" max="15682" width="14.42578125" style="323" bestFit="1" customWidth="1"/>
    <col min="15683" max="15849" width="6.85546875" style="323"/>
    <col min="15850" max="15850" width="6.85546875" style="323" customWidth="1"/>
    <col min="15851" max="15872" width="6.85546875" style="323"/>
    <col min="15873" max="15873" width="6.5703125" style="323" customWidth="1"/>
    <col min="15874" max="15874" width="13.85546875" style="323" bestFit="1" customWidth="1"/>
    <col min="15875" max="15875" width="35.42578125" style="323" customWidth="1"/>
    <col min="15876" max="15876" width="18.7109375" style="323" bestFit="1" customWidth="1"/>
    <col min="15877" max="15877" width="19" style="323" bestFit="1" customWidth="1"/>
    <col min="15878" max="15879" width="7.28515625" style="323" bestFit="1" customWidth="1"/>
    <col min="15880" max="15880" width="10.85546875" style="323" bestFit="1" customWidth="1"/>
    <col min="15881" max="15881" width="8.5703125" style="323" bestFit="1" customWidth="1"/>
    <col min="15882" max="15882" width="10.85546875" style="323" bestFit="1" customWidth="1"/>
    <col min="15883" max="15883" width="8.5703125" style="323" bestFit="1" customWidth="1"/>
    <col min="15884" max="15884" width="12.140625" style="323" bestFit="1" customWidth="1"/>
    <col min="15885" max="15885" width="8.5703125" style="323" bestFit="1" customWidth="1"/>
    <col min="15886" max="15886" width="12.140625" style="323" bestFit="1" customWidth="1"/>
    <col min="15887" max="15887" width="8.5703125" style="323" bestFit="1" customWidth="1"/>
    <col min="15888" max="15888" width="12.140625" style="323" bestFit="1" customWidth="1"/>
    <col min="15889" max="15889" width="8.5703125" style="323" bestFit="1" customWidth="1"/>
    <col min="15890" max="15890" width="14.42578125" style="323" bestFit="1" customWidth="1"/>
    <col min="15891" max="15891" width="8.5703125" style="323" bestFit="1" customWidth="1"/>
    <col min="15892" max="15892" width="10.85546875" style="323" bestFit="1" customWidth="1"/>
    <col min="15893" max="15893" width="8.5703125" style="323" bestFit="1" customWidth="1"/>
    <col min="15894" max="15894" width="12.140625" style="323" bestFit="1" customWidth="1"/>
    <col min="15895" max="15895" width="8.5703125" style="323" bestFit="1" customWidth="1"/>
    <col min="15896" max="15896" width="12.140625" style="323" bestFit="1" customWidth="1"/>
    <col min="15897" max="15897" width="8.5703125" style="323" bestFit="1" customWidth="1"/>
    <col min="15898" max="15898" width="12.140625" style="323" bestFit="1" customWidth="1"/>
    <col min="15899" max="15899" width="10.85546875" style="323" bestFit="1" customWidth="1"/>
    <col min="15900" max="15900" width="12.140625" style="323" bestFit="1" customWidth="1"/>
    <col min="15901" max="15901" width="10.85546875" style="323" bestFit="1" customWidth="1"/>
    <col min="15902" max="15902" width="14.42578125" style="323" bestFit="1" customWidth="1"/>
    <col min="15903" max="15907" width="10.85546875" style="323" bestFit="1" customWidth="1"/>
    <col min="15908" max="15908" width="12.140625" style="323" bestFit="1" customWidth="1"/>
    <col min="15909" max="15909" width="10.85546875" style="323" bestFit="1" customWidth="1"/>
    <col min="15910" max="15910" width="12.140625" style="323" bestFit="1" customWidth="1"/>
    <col min="15911" max="15911" width="10.85546875" style="323" bestFit="1" customWidth="1"/>
    <col min="15912" max="15912" width="12.140625" style="323" bestFit="1" customWidth="1"/>
    <col min="15913" max="15913" width="10.85546875" style="323" bestFit="1" customWidth="1"/>
    <col min="15914" max="15914" width="14.42578125" style="323" bestFit="1" customWidth="1"/>
    <col min="15915" max="15917" width="10.85546875" style="323" bestFit="1" customWidth="1"/>
    <col min="15918" max="15918" width="12.140625" style="323" bestFit="1" customWidth="1"/>
    <col min="15919" max="15919" width="10.85546875" style="323" bestFit="1" customWidth="1"/>
    <col min="15920" max="15920" width="12.140625" style="323" bestFit="1" customWidth="1"/>
    <col min="15921" max="15923" width="10.85546875" style="323" bestFit="1" customWidth="1"/>
    <col min="15924" max="15924" width="12.140625" style="323" bestFit="1" customWidth="1"/>
    <col min="15925" max="15925" width="10.85546875" style="323" bestFit="1" customWidth="1"/>
    <col min="15926" max="15926" width="14.42578125" style="323" bestFit="1" customWidth="1"/>
    <col min="15927" max="15927" width="10.85546875" style="323" bestFit="1" customWidth="1"/>
    <col min="15928" max="15928" width="12.140625" style="323" bestFit="1" customWidth="1"/>
    <col min="15929" max="15931" width="10.85546875" style="323" bestFit="1" customWidth="1"/>
    <col min="15932" max="15932" width="12.140625" style="323" bestFit="1" customWidth="1"/>
    <col min="15933" max="15933" width="10.85546875" style="323" bestFit="1" customWidth="1"/>
    <col min="15934" max="15934" width="12.140625" style="323" bestFit="1" customWidth="1"/>
    <col min="15935" max="15935" width="10.85546875" style="323" bestFit="1" customWidth="1"/>
    <col min="15936" max="15936" width="12.140625" style="323" bestFit="1" customWidth="1"/>
    <col min="15937" max="15937" width="10.85546875" style="323" bestFit="1" customWidth="1"/>
    <col min="15938" max="15938" width="14.42578125" style="323" bestFit="1" customWidth="1"/>
    <col min="15939" max="16105" width="6.85546875" style="323"/>
    <col min="16106" max="16106" width="6.85546875" style="323" customWidth="1"/>
    <col min="16107" max="16128" width="6.85546875" style="323"/>
    <col min="16129" max="16129" width="6.5703125" style="323" customWidth="1"/>
    <col min="16130" max="16130" width="13.85546875" style="323" bestFit="1" customWidth="1"/>
    <col min="16131" max="16131" width="35.42578125" style="323" customWidth="1"/>
    <col min="16132" max="16132" width="18.7109375" style="323" bestFit="1" customWidth="1"/>
    <col min="16133" max="16133" width="19" style="323" bestFit="1" customWidth="1"/>
    <col min="16134" max="16135" width="7.28515625" style="323" bestFit="1" customWidth="1"/>
    <col min="16136" max="16136" width="10.85546875" style="323" bestFit="1" customWidth="1"/>
    <col min="16137" max="16137" width="8.5703125" style="323" bestFit="1" customWidth="1"/>
    <col min="16138" max="16138" width="10.85546875" style="323" bestFit="1" customWidth="1"/>
    <col min="16139" max="16139" width="8.5703125" style="323" bestFit="1" customWidth="1"/>
    <col min="16140" max="16140" width="12.140625" style="323" bestFit="1" customWidth="1"/>
    <col min="16141" max="16141" width="8.5703125" style="323" bestFit="1" customWidth="1"/>
    <col min="16142" max="16142" width="12.140625" style="323" bestFit="1" customWidth="1"/>
    <col min="16143" max="16143" width="8.5703125" style="323" bestFit="1" customWidth="1"/>
    <col min="16144" max="16144" width="12.140625" style="323" bestFit="1" customWidth="1"/>
    <col min="16145" max="16145" width="8.5703125" style="323" bestFit="1" customWidth="1"/>
    <col min="16146" max="16146" width="14.42578125" style="323" bestFit="1" customWidth="1"/>
    <col min="16147" max="16147" width="8.5703125" style="323" bestFit="1" customWidth="1"/>
    <col min="16148" max="16148" width="10.85546875" style="323" bestFit="1" customWidth="1"/>
    <col min="16149" max="16149" width="8.5703125" style="323" bestFit="1" customWidth="1"/>
    <col min="16150" max="16150" width="12.140625" style="323" bestFit="1" customWidth="1"/>
    <col min="16151" max="16151" width="8.5703125" style="323" bestFit="1" customWidth="1"/>
    <col min="16152" max="16152" width="12.140625" style="323" bestFit="1" customWidth="1"/>
    <col min="16153" max="16153" width="8.5703125" style="323" bestFit="1" customWidth="1"/>
    <col min="16154" max="16154" width="12.140625" style="323" bestFit="1" customWidth="1"/>
    <col min="16155" max="16155" width="10.85546875" style="323" bestFit="1" customWidth="1"/>
    <col min="16156" max="16156" width="12.140625" style="323" bestFit="1" customWidth="1"/>
    <col min="16157" max="16157" width="10.85546875" style="323" bestFit="1" customWidth="1"/>
    <col min="16158" max="16158" width="14.42578125" style="323" bestFit="1" customWidth="1"/>
    <col min="16159" max="16163" width="10.85546875" style="323" bestFit="1" customWidth="1"/>
    <col min="16164" max="16164" width="12.140625" style="323" bestFit="1" customWidth="1"/>
    <col min="16165" max="16165" width="10.85546875" style="323" bestFit="1" customWidth="1"/>
    <col min="16166" max="16166" width="12.140625" style="323" bestFit="1" customWidth="1"/>
    <col min="16167" max="16167" width="10.85546875" style="323" bestFit="1" customWidth="1"/>
    <col min="16168" max="16168" width="12.140625" style="323" bestFit="1" customWidth="1"/>
    <col min="16169" max="16169" width="10.85546875" style="323" bestFit="1" customWidth="1"/>
    <col min="16170" max="16170" width="14.42578125" style="323" bestFit="1" customWidth="1"/>
    <col min="16171" max="16173" width="10.85546875" style="323" bestFit="1" customWidth="1"/>
    <col min="16174" max="16174" width="12.140625" style="323" bestFit="1" customWidth="1"/>
    <col min="16175" max="16175" width="10.85546875" style="323" bestFit="1" customWidth="1"/>
    <col min="16176" max="16176" width="12.140625" style="323" bestFit="1" customWidth="1"/>
    <col min="16177" max="16179" width="10.85546875" style="323" bestFit="1" customWidth="1"/>
    <col min="16180" max="16180" width="12.140625" style="323" bestFit="1" customWidth="1"/>
    <col min="16181" max="16181" width="10.85546875" style="323" bestFit="1" customWidth="1"/>
    <col min="16182" max="16182" width="14.42578125" style="323" bestFit="1" customWidth="1"/>
    <col min="16183" max="16183" width="10.85546875" style="323" bestFit="1" customWidth="1"/>
    <col min="16184" max="16184" width="12.140625" style="323" bestFit="1" customWidth="1"/>
    <col min="16185" max="16187" width="10.85546875" style="323" bestFit="1" customWidth="1"/>
    <col min="16188" max="16188" width="12.140625" style="323" bestFit="1" customWidth="1"/>
    <col min="16189" max="16189" width="10.85546875" style="323" bestFit="1" customWidth="1"/>
    <col min="16190" max="16190" width="12.140625" style="323" bestFit="1" customWidth="1"/>
    <col min="16191" max="16191" width="10.85546875" style="323" bestFit="1" customWidth="1"/>
    <col min="16192" max="16192" width="12.140625" style="323" bestFit="1" customWidth="1"/>
    <col min="16193" max="16193" width="10.85546875" style="323" bestFit="1" customWidth="1"/>
    <col min="16194" max="16194" width="14.42578125" style="323" bestFit="1" customWidth="1"/>
    <col min="16195" max="16361" width="6.85546875" style="323"/>
    <col min="16362" max="16362" width="6.85546875" style="323" customWidth="1"/>
    <col min="16363" max="16384" width="6.85546875" style="323"/>
  </cols>
  <sheetData>
    <row r="1" spans="1:66" ht="21">
      <c r="A1" s="320" t="s">
        <v>399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321"/>
      <c r="V1" s="321"/>
      <c r="W1" s="321"/>
      <c r="X1" s="321"/>
      <c r="Y1" s="321"/>
      <c r="Z1" s="321"/>
      <c r="AA1" s="321"/>
      <c r="AB1" s="321"/>
      <c r="AC1" s="321"/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  <c r="AT1" s="321"/>
      <c r="AU1" s="321"/>
    </row>
    <row r="2" spans="1:66">
      <c r="A2" s="324" t="s">
        <v>314</v>
      </c>
    </row>
    <row r="3" spans="1:66" ht="57" customHeight="1">
      <c r="A3" s="326" t="s">
        <v>13</v>
      </c>
      <c r="B3" s="326" t="s">
        <v>3</v>
      </c>
      <c r="C3" s="326" t="s">
        <v>15</v>
      </c>
      <c r="D3" s="327" t="s">
        <v>315</v>
      </c>
      <c r="E3" s="327" t="s">
        <v>316</v>
      </c>
      <c r="F3" s="1324" t="s">
        <v>317</v>
      </c>
      <c r="G3" s="1324"/>
      <c r="H3" s="1324"/>
      <c r="I3" s="1324"/>
      <c r="J3" s="1324"/>
      <c r="K3" s="1324"/>
      <c r="L3" s="1324"/>
      <c r="M3" s="1324"/>
      <c r="N3" s="1324"/>
      <c r="O3" s="1324"/>
      <c r="P3" s="1324"/>
      <c r="Q3" s="1324"/>
      <c r="R3" s="1324"/>
      <c r="S3" s="1324"/>
      <c r="T3" s="1324"/>
      <c r="U3" s="1324"/>
      <c r="V3" s="1324"/>
      <c r="W3" s="1324"/>
      <c r="X3" s="1324"/>
      <c r="Y3" s="1324"/>
      <c r="Z3" s="1324"/>
      <c r="AA3" s="1324"/>
      <c r="AB3" s="1324"/>
      <c r="AC3" s="1324"/>
      <c r="AD3" s="1324"/>
      <c r="AE3" s="1324"/>
      <c r="AF3" s="1324"/>
      <c r="AG3" s="1324"/>
      <c r="AH3" s="1324"/>
      <c r="AI3" s="1324"/>
      <c r="AJ3" s="1324"/>
      <c r="AK3" s="1324"/>
      <c r="AL3" s="1324"/>
      <c r="AM3" s="1324"/>
      <c r="AN3" s="1324"/>
      <c r="AO3" s="1324"/>
      <c r="AP3" s="1324"/>
      <c r="AQ3" s="1324"/>
      <c r="AR3" s="1324"/>
      <c r="AS3" s="1324"/>
      <c r="AT3" s="1324"/>
      <c r="AU3" s="1324"/>
      <c r="AV3" s="1324"/>
      <c r="AW3" s="1324"/>
      <c r="AX3" s="1324"/>
      <c r="AY3" s="1324"/>
      <c r="AZ3" s="1324"/>
      <c r="BA3" s="1324"/>
      <c r="BB3" s="1324"/>
      <c r="BC3" s="1324"/>
      <c r="BD3" s="1324"/>
      <c r="BE3" s="1324"/>
      <c r="BF3" s="1324"/>
      <c r="BG3" s="1324"/>
      <c r="BH3" s="1324"/>
      <c r="BI3" s="1324"/>
      <c r="BJ3" s="1324"/>
      <c r="BK3" s="1324"/>
      <c r="BL3" s="1324"/>
      <c r="BM3" s="1324"/>
      <c r="BN3" s="1324"/>
    </row>
    <row r="4" spans="1:66">
      <c r="B4" s="328"/>
      <c r="C4" s="328"/>
      <c r="D4" s="328"/>
      <c r="E4" s="328"/>
      <c r="F4" s="329">
        <v>1000</v>
      </c>
      <c r="G4" s="329">
        <v>5000</v>
      </c>
      <c r="H4" s="329">
        <v>10000</v>
      </c>
      <c r="I4" s="329">
        <v>15000</v>
      </c>
      <c r="J4" s="329">
        <v>20000</v>
      </c>
      <c r="K4" s="329">
        <v>25000</v>
      </c>
      <c r="L4" s="329">
        <v>30000</v>
      </c>
      <c r="M4" s="329">
        <v>35000</v>
      </c>
      <c r="N4" s="329">
        <v>40000</v>
      </c>
      <c r="O4" s="329">
        <v>45000</v>
      </c>
      <c r="P4" s="329">
        <v>50000</v>
      </c>
      <c r="Q4" s="329">
        <v>55000</v>
      </c>
      <c r="R4" s="329">
        <v>60000</v>
      </c>
      <c r="S4" s="329">
        <v>65000</v>
      </c>
      <c r="T4" s="329">
        <v>70000</v>
      </c>
      <c r="U4" s="329">
        <v>75000</v>
      </c>
      <c r="V4" s="329">
        <v>80000</v>
      </c>
      <c r="W4" s="329">
        <v>85000</v>
      </c>
      <c r="X4" s="329">
        <v>90000</v>
      </c>
      <c r="Y4" s="329">
        <v>95000</v>
      </c>
      <c r="Z4" s="329">
        <v>100000</v>
      </c>
      <c r="AA4" s="329">
        <v>105000</v>
      </c>
      <c r="AB4" s="329">
        <v>110000</v>
      </c>
      <c r="AC4" s="329">
        <v>115000</v>
      </c>
      <c r="AD4" s="329">
        <v>120000</v>
      </c>
      <c r="AE4" s="329">
        <v>125000</v>
      </c>
      <c r="AF4" s="329">
        <v>130000</v>
      </c>
      <c r="AG4" s="329">
        <v>135000</v>
      </c>
      <c r="AH4" s="329">
        <v>140000</v>
      </c>
      <c r="AI4" s="329">
        <v>145000</v>
      </c>
      <c r="AJ4" s="329">
        <v>150000</v>
      </c>
      <c r="AK4" s="329">
        <v>155000</v>
      </c>
      <c r="AL4" s="329">
        <v>160000</v>
      </c>
      <c r="AM4" s="329">
        <v>165000</v>
      </c>
      <c r="AN4" s="329">
        <v>170000</v>
      </c>
      <c r="AO4" s="329">
        <v>175000</v>
      </c>
      <c r="AP4" s="329">
        <v>180000</v>
      </c>
      <c r="AQ4" s="329">
        <v>185000</v>
      </c>
      <c r="AR4" s="329">
        <v>190000</v>
      </c>
      <c r="AS4" s="329">
        <v>195000</v>
      </c>
      <c r="AT4" s="329">
        <v>200000</v>
      </c>
      <c r="AU4" s="329">
        <v>205000</v>
      </c>
      <c r="AV4" s="329">
        <v>210000</v>
      </c>
      <c r="AW4" s="329">
        <v>215000</v>
      </c>
      <c r="AX4" s="329">
        <v>220000</v>
      </c>
      <c r="AY4" s="329">
        <v>225000</v>
      </c>
      <c r="AZ4" s="329">
        <v>230000</v>
      </c>
      <c r="BA4" s="329">
        <v>235000</v>
      </c>
      <c r="BB4" s="329">
        <v>240000</v>
      </c>
      <c r="BC4" s="329">
        <v>245000</v>
      </c>
      <c r="BD4" s="329">
        <v>250000</v>
      </c>
      <c r="BE4" s="329">
        <v>255000</v>
      </c>
      <c r="BF4" s="329">
        <v>260000</v>
      </c>
      <c r="BG4" s="329">
        <v>265000</v>
      </c>
      <c r="BH4" s="329">
        <v>270000</v>
      </c>
      <c r="BI4" s="329">
        <v>275000</v>
      </c>
      <c r="BJ4" s="329">
        <v>280000</v>
      </c>
      <c r="BK4" s="329">
        <v>285000</v>
      </c>
      <c r="BL4" s="329">
        <v>290000</v>
      </c>
      <c r="BM4" s="329">
        <v>295000</v>
      </c>
      <c r="BN4" s="329">
        <v>300000</v>
      </c>
    </row>
    <row r="5" spans="1:66">
      <c r="A5" s="331" t="s">
        <v>318</v>
      </c>
      <c r="B5" s="328"/>
      <c r="C5" s="328"/>
      <c r="D5" s="328"/>
      <c r="E5" s="328"/>
      <c r="F5" s="328"/>
      <c r="G5" s="328"/>
      <c r="H5" s="332"/>
      <c r="I5" s="332"/>
      <c r="J5" s="332"/>
      <c r="K5" s="332"/>
      <c r="L5" s="332"/>
      <c r="M5" s="332"/>
      <c r="N5" s="332"/>
      <c r="O5" s="332"/>
      <c r="P5" s="332"/>
      <c r="Q5" s="332"/>
      <c r="R5" s="332"/>
      <c r="S5" s="332"/>
      <c r="T5" s="332"/>
      <c r="U5" s="332"/>
      <c r="V5" s="332"/>
      <c r="W5" s="332"/>
      <c r="X5" s="332"/>
      <c r="Y5" s="332"/>
      <c r="Z5" s="332"/>
      <c r="AA5" s="332"/>
      <c r="AB5" s="332"/>
      <c r="AC5" s="332"/>
      <c r="AD5" s="332"/>
      <c r="AE5" s="332"/>
      <c r="AF5" s="332"/>
      <c r="AG5" s="332"/>
      <c r="AH5" s="332"/>
      <c r="AI5" s="332"/>
      <c r="AJ5" s="332"/>
      <c r="AK5" s="332"/>
      <c r="AL5" s="332"/>
      <c r="AM5" s="332"/>
    </row>
    <row r="6" spans="1:66">
      <c r="A6" s="334">
        <v>1</v>
      </c>
      <c r="B6" s="335" t="s">
        <v>163</v>
      </c>
      <c r="C6" s="336" t="s">
        <v>324</v>
      </c>
      <c r="D6" s="334">
        <v>6.9</v>
      </c>
      <c r="E6" s="337">
        <f>VLOOKUP(B6,MRP!$A$2:$C$120,2,0)</f>
        <v>325</v>
      </c>
      <c r="F6" s="337"/>
      <c r="G6" s="337"/>
      <c r="H6" s="338">
        <f>$D$6*$E$6</f>
        <v>2242.5</v>
      </c>
      <c r="I6" s="338"/>
      <c r="J6" s="338">
        <f>$D$6*$E$6</f>
        <v>2242.5</v>
      </c>
      <c r="K6" s="338"/>
      <c r="L6" s="338">
        <f>$D$6*$E$6</f>
        <v>2242.5</v>
      </c>
      <c r="M6" s="338"/>
      <c r="N6" s="338">
        <f>$D$6*$E$6</f>
        <v>2242.5</v>
      </c>
      <c r="O6" s="338"/>
      <c r="P6" s="338">
        <f t="shared" ref="P6:BN6" si="0">$D$6*$E$6</f>
        <v>2242.5</v>
      </c>
      <c r="Q6" s="338"/>
      <c r="R6" s="338">
        <f t="shared" si="0"/>
        <v>2242.5</v>
      </c>
      <c r="S6" s="338"/>
      <c r="T6" s="338">
        <f t="shared" si="0"/>
        <v>2242.5</v>
      </c>
      <c r="U6" s="338"/>
      <c r="V6" s="338">
        <f t="shared" si="0"/>
        <v>2242.5</v>
      </c>
      <c r="W6" s="338"/>
      <c r="X6" s="338">
        <f t="shared" si="0"/>
        <v>2242.5</v>
      </c>
      <c r="Y6" s="338"/>
      <c r="Z6" s="338">
        <f t="shared" si="0"/>
        <v>2242.5</v>
      </c>
      <c r="AA6" s="338"/>
      <c r="AB6" s="338">
        <f t="shared" si="0"/>
        <v>2242.5</v>
      </c>
      <c r="AC6" s="338"/>
      <c r="AD6" s="338">
        <f t="shared" si="0"/>
        <v>2242.5</v>
      </c>
      <c r="AE6" s="338"/>
      <c r="AF6" s="338">
        <f t="shared" si="0"/>
        <v>2242.5</v>
      </c>
      <c r="AG6" s="338"/>
      <c r="AH6" s="338">
        <f t="shared" si="0"/>
        <v>2242.5</v>
      </c>
      <c r="AI6" s="338"/>
      <c r="AJ6" s="338">
        <f t="shared" si="0"/>
        <v>2242.5</v>
      </c>
      <c r="AK6" s="338"/>
      <c r="AL6" s="338">
        <f t="shared" si="0"/>
        <v>2242.5</v>
      </c>
      <c r="AM6" s="338"/>
      <c r="AN6" s="338">
        <f t="shared" si="0"/>
        <v>2242.5</v>
      </c>
      <c r="AO6" s="338"/>
      <c r="AP6" s="338">
        <f t="shared" si="0"/>
        <v>2242.5</v>
      </c>
      <c r="AQ6" s="338"/>
      <c r="AR6" s="338">
        <f t="shared" si="0"/>
        <v>2242.5</v>
      </c>
      <c r="AS6" s="338"/>
      <c r="AT6" s="338">
        <f t="shared" si="0"/>
        <v>2242.5</v>
      </c>
      <c r="AU6" s="338"/>
      <c r="AV6" s="338">
        <f t="shared" si="0"/>
        <v>2242.5</v>
      </c>
      <c r="AW6" s="338"/>
      <c r="AX6" s="338">
        <f t="shared" si="0"/>
        <v>2242.5</v>
      </c>
      <c r="AY6" s="338"/>
      <c r="AZ6" s="338">
        <f t="shared" si="0"/>
        <v>2242.5</v>
      </c>
      <c r="BA6" s="338"/>
      <c r="BB6" s="338">
        <f t="shared" si="0"/>
        <v>2242.5</v>
      </c>
      <c r="BC6" s="338"/>
      <c r="BD6" s="338">
        <f t="shared" si="0"/>
        <v>2242.5</v>
      </c>
      <c r="BE6" s="338"/>
      <c r="BF6" s="338">
        <f t="shared" si="0"/>
        <v>2242.5</v>
      </c>
      <c r="BG6" s="338"/>
      <c r="BH6" s="338">
        <f t="shared" si="0"/>
        <v>2242.5</v>
      </c>
      <c r="BI6" s="338"/>
      <c r="BJ6" s="338">
        <f t="shared" si="0"/>
        <v>2242.5</v>
      </c>
      <c r="BK6" s="338"/>
      <c r="BL6" s="338">
        <f t="shared" si="0"/>
        <v>2242.5</v>
      </c>
      <c r="BM6" s="338"/>
      <c r="BN6" s="338">
        <f t="shared" si="0"/>
        <v>2242.5</v>
      </c>
    </row>
    <row r="7" spans="1:66">
      <c r="A7" s="334">
        <v>2</v>
      </c>
      <c r="B7" s="339" t="s">
        <v>162</v>
      </c>
      <c r="C7" s="336" t="s">
        <v>16</v>
      </c>
      <c r="D7" s="334">
        <v>1</v>
      </c>
      <c r="E7" s="337">
        <f>VLOOKUP(B7,MRP!$A$2:$C$120,2,0)</f>
        <v>400.5</v>
      </c>
      <c r="F7" s="337"/>
      <c r="G7" s="337"/>
      <c r="H7" s="338">
        <f t="shared" ref="H7:BN7" si="1">$D$7*$E$7</f>
        <v>400.5</v>
      </c>
      <c r="I7" s="338"/>
      <c r="J7" s="338">
        <f t="shared" si="1"/>
        <v>400.5</v>
      </c>
      <c r="K7" s="338"/>
      <c r="L7" s="338">
        <f t="shared" si="1"/>
        <v>400.5</v>
      </c>
      <c r="M7" s="338"/>
      <c r="N7" s="338">
        <f t="shared" si="1"/>
        <v>400.5</v>
      </c>
      <c r="O7" s="338"/>
      <c r="P7" s="338">
        <f t="shared" si="1"/>
        <v>400.5</v>
      </c>
      <c r="Q7" s="338"/>
      <c r="R7" s="338">
        <f t="shared" si="1"/>
        <v>400.5</v>
      </c>
      <c r="S7" s="338"/>
      <c r="T7" s="338">
        <f t="shared" si="1"/>
        <v>400.5</v>
      </c>
      <c r="U7" s="338"/>
      <c r="V7" s="338">
        <f t="shared" si="1"/>
        <v>400.5</v>
      </c>
      <c r="W7" s="338"/>
      <c r="X7" s="338">
        <f t="shared" si="1"/>
        <v>400.5</v>
      </c>
      <c r="Y7" s="338"/>
      <c r="Z7" s="338">
        <f t="shared" si="1"/>
        <v>400.5</v>
      </c>
      <c r="AA7" s="338"/>
      <c r="AB7" s="338">
        <f t="shared" si="1"/>
        <v>400.5</v>
      </c>
      <c r="AC7" s="338"/>
      <c r="AD7" s="338">
        <f t="shared" si="1"/>
        <v>400.5</v>
      </c>
      <c r="AE7" s="338"/>
      <c r="AF7" s="338">
        <f t="shared" si="1"/>
        <v>400.5</v>
      </c>
      <c r="AG7" s="338"/>
      <c r="AH7" s="338">
        <f t="shared" si="1"/>
        <v>400.5</v>
      </c>
      <c r="AI7" s="338"/>
      <c r="AJ7" s="338">
        <f t="shared" si="1"/>
        <v>400.5</v>
      </c>
      <c r="AK7" s="338"/>
      <c r="AL7" s="338">
        <f t="shared" si="1"/>
        <v>400.5</v>
      </c>
      <c r="AM7" s="338"/>
      <c r="AN7" s="338">
        <f t="shared" si="1"/>
        <v>400.5</v>
      </c>
      <c r="AO7" s="338"/>
      <c r="AP7" s="338">
        <f t="shared" si="1"/>
        <v>400.5</v>
      </c>
      <c r="AQ7" s="338"/>
      <c r="AR7" s="338">
        <f t="shared" si="1"/>
        <v>400.5</v>
      </c>
      <c r="AS7" s="338"/>
      <c r="AT7" s="338">
        <f t="shared" si="1"/>
        <v>400.5</v>
      </c>
      <c r="AU7" s="338"/>
      <c r="AV7" s="338">
        <f t="shared" si="1"/>
        <v>400.5</v>
      </c>
      <c r="AW7" s="338"/>
      <c r="AX7" s="338">
        <f t="shared" si="1"/>
        <v>400.5</v>
      </c>
      <c r="AY7" s="338"/>
      <c r="AZ7" s="338">
        <f t="shared" si="1"/>
        <v>400.5</v>
      </c>
      <c r="BA7" s="338"/>
      <c r="BB7" s="338">
        <f t="shared" si="1"/>
        <v>400.5</v>
      </c>
      <c r="BC7" s="338"/>
      <c r="BD7" s="338">
        <f t="shared" si="1"/>
        <v>400.5</v>
      </c>
      <c r="BE7" s="338"/>
      <c r="BF7" s="338">
        <f t="shared" si="1"/>
        <v>400.5</v>
      </c>
      <c r="BG7" s="338"/>
      <c r="BH7" s="338">
        <f t="shared" si="1"/>
        <v>400.5</v>
      </c>
      <c r="BI7" s="338"/>
      <c r="BJ7" s="338">
        <f t="shared" si="1"/>
        <v>400.5</v>
      </c>
      <c r="BK7" s="338"/>
      <c r="BL7" s="338">
        <f t="shared" si="1"/>
        <v>400.5</v>
      </c>
      <c r="BM7" s="338"/>
      <c r="BN7" s="338">
        <f t="shared" si="1"/>
        <v>400.5</v>
      </c>
    </row>
    <row r="8" spans="1:66" s="408" customFormat="1">
      <c r="A8" s="403">
        <v>3</v>
      </c>
      <c r="B8" s="405" t="s">
        <v>433</v>
      </c>
      <c r="C8" s="399" t="s">
        <v>18</v>
      </c>
      <c r="D8" s="397">
        <v>1</v>
      </c>
      <c r="E8" s="400">
        <f>VLOOKUP(B8,MRP!$A$2:$C$120,2,0)</f>
        <v>63</v>
      </c>
      <c r="F8" s="406"/>
      <c r="G8" s="406"/>
      <c r="H8" s="407">
        <f t="shared" ref="H8:BN8" si="2">$D$8*$E$8</f>
        <v>63</v>
      </c>
      <c r="I8" s="407"/>
      <c r="J8" s="407">
        <f t="shared" si="2"/>
        <v>63</v>
      </c>
      <c r="K8" s="407"/>
      <c r="L8" s="407">
        <f t="shared" si="2"/>
        <v>63</v>
      </c>
      <c r="M8" s="407"/>
      <c r="N8" s="407">
        <f t="shared" si="2"/>
        <v>63</v>
      </c>
      <c r="O8" s="407"/>
      <c r="P8" s="407">
        <f t="shared" si="2"/>
        <v>63</v>
      </c>
      <c r="Q8" s="407"/>
      <c r="R8" s="407">
        <f t="shared" si="2"/>
        <v>63</v>
      </c>
      <c r="S8" s="407"/>
      <c r="T8" s="407">
        <f t="shared" si="2"/>
        <v>63</v>
      </c>
      <c r="U8" s="407"/>
      <c r="V8" s="407">
        <f t="shared" si="2"/>
        <v>63</v>
      </c>
      <c r="W8" s="407"/>
      <c r="X8" s="407">
        <f t="shared" si="2"/>
        <v>63</v>
      </c>
      <c r="Y8" s="407"/>
      <c r="Z8" s="407">
        <f t="shared" si="2"/>
        <v>63</v>
      </c>
      <c r="AA8" s="407"/>
      <c r="AB8" s="407">
        <f t="shared" si="2"/>
        <v>63</v>
      </c>
      <c r="AC8" s="407"/>
      <c r="AD8" s="407">
        <f t="shared" si="2"/>
        <v>63</v>
      </c>
      <c r="AE8" s="407"/>
      <c r="AF8" s="407">
        <f t="shared" si="2"/>
        <v>63</v>
      </c>
      <c r="AG8" s="407"/>
      <c r="AH8" s="407">
        <f t="shared" si="2"/>
        <v>63</v>
      </c>
      <c r="AI8" s="407"/>
      <c r="AJ8" s="407">
        <f t="shared" si="2"/>
        <v>63</v>
      </c>
      <c r="AK8" s="407"/>
      <c r="AL8" s="407">
        <f t="shared" si="2"/>
        <v>63</v>
      </c>
      <c r="AM8" s="407"/>
      <c r="AN8" s="407">
        <f t="shared" si="2"/>
        <v>63</v>
      </c>
      <c r="AO8" s="407"/>
      <c r="AP8" s="407">
        <f t="shared" si="2"/>
        <v>63</v>
      </c>
      <c r="AQ8" s="407"/>
      <c r="AR8" s="407">
        <f t="shared" si="2"/>
        <v>63</v>
      </c>
      <c r="AS8" s="407"/>
      <c r="AT8" s="407">
        <f t="shared" si="2"/>
        <v>63</v>
      </c>
      <c r="AU8" s="407"/>
      <c r="AV8" s="407">
        <f t="shared" si="2"/>
        <v>63</v>
      </c>
      <c r="AW8" s="407"/>
      <c r="AX8" s="407">
        <f t="shared" si="2"/>
        <v>63</v>
      </c>
      <c r="AY8" s="407"/>
      <c r="AZ8" s="407">
        <f t="shared" si="2"/>
        <v>63</v>
      </c>
      <c r="BA8" s="407"/>
      <c r="BB8" s="407">
        <f t="shared" si="2"/>
        <v>63</v>
      </c>
      <c r="BC8" s="407"/>
      <c r="BD8" s="407">
        <f t="shared" si="2"/>
        <v>63</v>
      </c>
      <c r="BE8" s="407"/>
      <c r="BF8" s="407">
        <f t="shared" si="2"/>
        <v>63</v>
      </c>
      <c r="BG8" s="407"/>
      <c r="BH8" s="407">
        <f t="shared" si="2"/>
        <v>63</v>
      </c>
      <c r="BI8" s="407"/>
      <c r="BJ8" s="407">
        <f t="shared" si="2"/>
        <v>63</v>
      </c>
      <c r="BK8" s="407"/>
      <c r="BL8" s="407">
        <f t="shared" si="2"/>
        <v>63</v>
      </c>
      <c r="BM8" s="407"/>
      <c r="BN8" s="407">
        <f t="shared" si="2"/>
        <v>63</v>
      </c>
    </row>
    <row r="9" spans="1:66">
      <c r="A9" s="334">
        <v>4</v>
      </c>
      <c r="B9" s="339" t="s">
        <v>155</v>
      </c>
      <c r="C9" s="336" t="s">
        <v>12</v>
      </c>
      <c r="D9" s="334">
        <v>1</v>
      </c>
      <c r="E9" s="337">
        <f>VLOOKUP(B9,MRP!$A$2:$C$120,2,0)</f>
        <v>1710</v>
      </c>
      <c r="F9" s="337"/>
      <c r="G9" s="337"/>
      <c r="H9" s="338"/>
      <c r="I9" s="338"/>
      <c r="J9" s="338"/>
      <c r="K9" s="338"/>
      <c r="L9" s="338">
        <f>$D$9*$E$9</f>
        <v>1710</v>
      </c>
      <c r="M9" s="338"/>
      <c r="N9" s="338"/>
      <c r="O9" s="338"/>
      <c r="P9" s="338"/>
      <c r="Q9" s="338"/>
      <c r="R9" s="338">
        <f>$D$9*$E$9</f>
        <v>1710</v>
      </c>
      <c r="S9" s="338"/>
      <c r="T9" s="338"/>
      <c r="U9" s="338"/>
      <c r="V9" s="338"/>
      <c r="W9" s="338"/>
      <c r="X9" s="338">
        <f>$D$9*$E$9</f>
        <v>1710</v>
      </c>
      <c r="Y9" s="338"/>
      <c r="Z9" s="338"/>
      <c r="AA9" s="338"/>
      <c r="AB9" s="338"/>
      <c r="AC9" s="338"/>
      <c r="AD9" s="338">
        <f>$D$9*$E$9</f>
        <v>1710</v>
      </c>
      <c r="AE9" s="338"/>
      <c r="AF9" s="338"/>
      <c r="AG9" s="338"/>
      <c r="AH9" s="338"/>
      <c r="AI9" s="338"/>
      <c r="AJ9" s="338">
        <f>$D$9*$E$9</f>
        <v>1710</v>
      </c>
      <c r="AK9" s="338"/>
      <c r="AL9" s="338"/>
      <c r="AM9" s="338"/>
      <c r="AN9" s="347"/>
      <c r="AO9" s="347"/>
      <c r="AP9" s="338">
        <f>$D$9*$E$9</f>
        <v>1710</v>
      </c>
      <c r="AQ9" s="347"/>
      <c r="AR9" s="347"/>
      <c r="AS9" s="347"/>
      <c r="AT9" s="338"/>
      <c r="AU9" s="338"/>
      <c r="AV9" s="338">
        <f>$D$9*$E$9</f>
        <v>1710</v>
      </c>
      <c r="AW9" s="338"/>
      <c r="AX9" s="347"/>
      <c r="AY9" s="347"/>
      <c r="AZ9" s="347"/>
      <c r="BA9" s="347"/>
      <c r="BB9" s="338">
        <f>$D$9*$E$9</f>
        <v>1710</v>
      </c>
      <c r="BC9" s="338"/>
      <c r="BD9" s="338"/>
      <c r="BE9" s="338"/>
      <c r="BF9" s="338"/>
      <c r="BG9" s="338"/>
      <c r="BH9" s="338">
        <f>$D$9*$E$9</f>
        <v>1710</v>
      </c>
      <c r="BI9" s="338"/>
      <c r="BJ9" s="338"/>
      <c r="BK9" s="338"/>
      <c r="BL9" s="338"/>
      <c r="BM9" s="338"/>
      <c r="BN9" s="338">
        <f>$D$9*$E$9</f>
        <v>1710</v>
      </c>
    </row>
    <row r="10" spans="1:66">
      <c r="A10" s="334">
        <v>5</v>
      </c>
      <c r="B10" s="339" t="s">
        <v>167</v>
      </c>
      <c r="C10" s="336" t="s">
        <v>17</v>
      </c>
      <c r="D10" s="334">
        <v>1</v>
      </c>
      <c r="E10" s="337">
        <f>VLOOKUP(B10,MRP!$A$2:$C$120,2,0)</f>
        <v>1840</v>
      </c>
      <c r="F10" s="337"/>
      <c r="G10" s="337"/>
      <c r="H10" s="338"/>
      <c r="I10" s="338"/>
      <c r="J10" s="338"/>
      <c r="K10" s="338"/>
      <c r="L10" s="338">
        <f>$D$10*$E$10</f>
        <v>1840</v>
      </c>
      <c r="M10" s="338"/>
      <c r="N10" s="338"/>
      <c r="O10" s="338"/>
      <c r="P10" s="338"/>
      <c r="Q10" s="338"/>
      <c r="R10" s="338">
        <f>$D$10*$E$10</f>
        <v>1840</v>
      </c>
      <c r="S10" s="338"/>
      <c r="T10" s="338"/>
      <c r="U10" s="338"/>
      <c r="V10" s="338"/>
      <c r="W10" s="338"/>
      <c r="X10" s="338">
        <f>$D$10*$E$10</f>
        <v>1840</v>
      </c>
      <c r="Y10" s="338"/>
      <c r="Z10" s="338"/>
      <c r="AA10" s="338"/>
      <c r="AB10" s="338"/>
      <c r="AC10" s="338"/>
      <c r="AD10" s="338">
        <f>$D$10*$E$10</f>
        <v>1840</v>
      </c>
      <c r="AE10" s="338"/>
      <c r="AF10" s="338"/>
      <c r="AG10" s="338"/>
      <c r="AH10" s="338"/>
      <c r="AI10" s="338"/>
      <c r="AJ10" s="338">
        <f>$D$10*$E$10</f>
        <v>1840</v>
      </c>
      <c r="AK10" s="338"/>
      <c r="AL10" s="338"/>
      <c r="AM10" s="338"/>
      <c r="AN10" s="347"/>
      <c r="AO10" s="347"/>
      <c r="AP10" s="338">
        <f>$D$10*$E$10</f>
        <v>1840</v>
      </c>
      <c r="AQ10" s="338"/>
      <c r="AR10" s="347"/>
      <c r="AS10" s="347"/>
      <c r="AT10" s="338"/>
      <c r="AU10" s="338"/>
      <c r="AV10" s="338">
        <f>$D$10*$E$10</f>
        <v>1840</v>
      </c>
      <c r="AW10" s="338"/>
      <c r="AX10" s="347"/>
      <c r="AY10" s="347"/>
      <c r="AZ10" s="347"/>
      <c r="BA10" s="347"/>
      <c r="BB10" s="338">
        <f>$D$10*$E$10</f>
        <v>1840</v>
      </c>
      <c r="BC10" s="338"/>
      <c r="BD10" s="338"/>
      <c r="BE10" s="338"/>
      <c r="BF10" s="338"/>
      <c r="BG10" s="338"/>
      <c r="BH10" s="338">
        <f>$D$10*$E$10</f>
        <v>1840</v>
      </c>
      <c r="BI10" s="338"/>
      <c r="BJ10" s="338"/>
      <c r="BK10" s="338"/>
      <c r="BL10" s="338"/>
      <c r="BM10" s="338"/>
      <c r="BN10" s="338">
        <f>$D$10*$E$10</f>
        <v>1840</v>
      </c>
    </row>
    <row r="11" spans="1:66">
      <c r="A11" s="341">
        <v>6</v>
      </c>
      <c r="B11" s="335" t="s">
        <v>168</v>
      </c>
      <c r="C11" s="336" t="s">
        <v>47</v>
      </c>
      <c r="D11" s="334">
        <v>9.8000000000000007</v>
      </c>
      <c r="E11" s="337">
        <f>VLOOKUP(B11,MRP!$A$2:$C$120,2,0)</f>
        <v>301</v>
      </c>
      <c r="F11" s="337"/>
      <c r="G11" s="337"/>
      <c r="H11" s="338"/>
      <c r="I11" s="338"/>
      <c r="J11" s="338"/>
      <c r="K11" s="338"/>
      <c r="L11" s="338"/>
      <c r="M11" s="338"/>
      <c r="N11" s="338"/>
      <c r="O11" s="338"/>
      <c r="P11" s="338"/>
      <c r="Q11" s="338"/>
      <c r="R11" s="338"/>
      <c r="S11" s="338"/>
      <c r="T11" s="338"/>
      <c r="U11" s="338"/>
      <c r="V11" s="338"/>
      <c r="W11" s="338"/>
      <c r="X11" s="338"/>
      <c r="Y11" s="338"/>
      <c r="Z11" s="338"/>
      <c r="AA11" s="338"/>
      <c r="AB11" s="338"/>
      <c r="AC11" s="338"/>
      <c r="AD11" s="338"/>
      <c r="AE11" s="338"/>
      <c r="AF11" s="338"/>
      <c r="AG11" s="338"/>
      <c r="AH11" s="338"/>
      <c r="AI11" s="338"/>
      <c r="AJ11" s="338"/>
      <c r="AK11" s="338"/>
      <c r="AL11" s="338">
        <f>D11*E11</f>
        <v>2949.8</v>
      </c>
      <c r="AM11" s="338"/>
      <c r="AN11" s="347"/>
      <c r="AO11" s="347"/>
      <c r="AP11" s="347"/>
      <c r="AQ11" s="347"/>
      <c r="AR11" s="347"/>
      <c r="AS11" s="347"/>
      <c r="AT11" s="347"/>
      <c r="AU11" s="347"/>
      <c r="AV11" s="338"/>
      <c r="AW11" s="338"/>
      <c r="AX11" s="347"/>
      <c r="AY11" s="347"/>
      <c r="AZ11" s="347"/>
      <c r="BA11" s="347"/>
      <c r="BB11" s="338">
        <f>+$E$11*$D$11</f>
        <v>2949.8</v>
      </c>
      <c r="BC11" s="338"/>
      <c r="BD11" s="338"/>
      <c r="BE11" s="338"/>
      <c r="BF11" s="338"/>
      <c r="BG11" s="338"/>
      <c r="BH11" s="338"/>
      <c r="BI11" s="338"/>
      <c r="BJ11" s="347"/>
      <c r="BK11" s="347"/>
      <c r="BL11" s="338"/>
      <c r="BM11" s="338"/>
      <c r="BN11" s="338"/>
    </row>
    <row r="12" spans="1:66">
      <c r="A12" s="334">
        <v>7</v>
      </c>
      <c r="B12" s="335" t="s">
        <v>169</v>
      </c>
      <c r="C12" s="336" t="s">
        <v>25</v>
      </c>
      <c r="D12" s="334">
        <v>3</v>
      </c>
      <c r="E12" s="337">
        <f>VLOOKUP(B12,MRP!$A$2:$C$120,2,0)</f>
        <v>172.5</v>
      </c>
      <c r="F12" s="337"/>
      <c r="G12" s="337"/>
      <c r="H12" s="338"/>
      <c r="I12" s="338"/>
      <c r="J12" s="338"/>
      <c r="K12" s="338"/>
      <c r="L12" s="338"/>
      <c r="M12" s="338"/>
      <c r="N12" s="338">
        <f>$D$12*$E$12</f>
        <v>517.5</v>
      </c>
      <c r="O12" s="338"/>
      <c r="P12" s="338"/>
      <c r="Q12" s="338"/>
      <c r="R12" s="338"/>
      <c r="S12" s="338"/>
      <c r="T12" s="338"/>
      <c r="U12" s="338"/>
      <c r="V12" s="338">
        <f>$D$12*$E$12</f>
        <v>517.5</v>
      </c>
      <c r="W12" s="338"/>
      <c r="X12" s="338"/>
      <c r="Y12" s="338"/>
      <c r="Z12" s="338"/>
      <c r="AA12" s="338"/>
      <c r="AB12" s="338"/>
      <c r="AC12" s="338"/>
      <c r="AD12" s="338">
        <f>$D$12*$E$12</f>
        <v>517.5</v>
      </c>
      <c r="AE12" s="338"/>
      <c r="AF12" s="338"/>
      <c r="AG12" s="338"/>
      <c r="AH12" s="338"/>
      <c r="AI12" s="338"/>
      <c r="AJ12" s="338"/>
      <c r="AK12" s="338"/>
      <c r="AL12" s="338">
        <f>$D$12*$E$12</f>
        <v>517.5</v>
      </c>
      <c r="AM12" s="338"/>
      <c r="AN12" s="347"/>
      <c r="AO12" s="347"/>
      <c r="AP12" s="347"/>
      <c r="AQ12" s="347"/>
      <c r="AR12" s="347"/>
      <c r="AS12" s="347"/>
      <c r="AT12" s="338">
        <f>$D$12*$E$12</f>
        <v>517.5</v>
      </c>
      <c r="AU12" s="338"/>
      <c r="AV12" s="338"/>
      <c r="AW12" s="338"/>
      <c r="AX12" s="347"/>
      <c r="AY12" s="347"/>
      <c r="AZ12" s="347"/>
      <c r="BA12" s="347"/>
      <c r="BB12" s="338">
        <f>$D$12*$E$12</f>
        <v>517.5</v>
      </c>
      <c r="BC12" s="338"/>
      <c r="BD12" s="338"/>
      <c r="BE12" s="338"/>
      <c r="BF12" s="338"/>
      <c r="BG12" s="338"/>
      <c r="BH12" s="338"/>
      <c r="BI12" s="338"/>
      <c r="BJ12" s="338">
        <f>$D$12*$E$12</f>
        <v>517.5</v>
      </c>
      <c r="BK12" s="338"/>
      <c r="BL12" s="338"/>
      <c r="BM12" s="338"/>
      <c r="BN12" s="338"/>
    </row>
    <row r="13" spans="1:66">
      <c r="A13" s="334">
        <v>8</v>
      </c>
      <c r="B13" s="335" t="s">
        <v>170</v>
      </c>
      <c r="C13" s="336" t="s">
        <v>26</v>
      </c>
      <c r="D13" s="334">
        <v>2</v>
      </c>
      <c r="E13" s="337">
        <f>VLOOKUP(B13,MRP!$A$2:$C$120,2,0)</f>
        <v>35.5</v>
      </c>
      <c r="F13" s="337"/>
      <c r="G13" s="337"/>
      <c r="H13" s="338">
        <f t="shared" ref="H13:BN13" si="3">$D$13*$E$13</f>
        <v>71</v>
      </c>
      <c r="I13" s="338"/>
      <c r="J13" s="338">
        <f t="shared" si="3"/>
        <v>71</v>
      </c>
      <c r="K13" s="338"/>
      <c r="L13" s="338">
        <f t="shared" si="3"/>
        <v>71</v>
      </c>
      <c r="M13" s="338"/>
      <c r="N13" s="338">
        <f t="shared" si="3"/>
        <v>71</v>
      </c>
      <c r="O13" s="338"/>
      <c r="P13" s="338">
        <f t="shared" si="3"/>
        <v>71</v>
      </c>
      <c r="Q13" s="338"/>
      <c r="R13" s="338">
        <f t="shared" si="3"/>
        <v>71</v>
      </c>
      <c r="S13" s="338"/>
      <c r="T13" s="338">
        <f t="shared" si="3"/>
        <v>71</v>
      </c>
      <c r="U13" s="338"/>
      <c r="V13" s="338">
        <f t="shared" si="3"/>
        <v>71</v>
      </c>
      <c r="W13" s="338"/>
      <c r="X13" s="338">
        <f t="shared" si="3"/>
        <v>71</v>
      </c>
      <c r="Y13" s="338"/>
      <c r="Z13" s="338">
        <f t="shared" si="3"/>
        <v>71</v>
      </c>
      <c r="AA13" s="338"/>
      <c r="AB13" s="338">
        <f t="shared" si="3"/>
        <v>71</v>
      </c>
      <c r="AC13" s="338"/>
      <c r="AD13" s="338">
        <f t="shared" si="3"/>
        <v>71</v>
      </c>
      <c r="AE13" s="338"/>
      <c r="AF13" s="338">
        <f t="shared" si="3"/>
        <v>71</v>
      </c>
      <c r="AG13" s="338"/>
      <c r="AH13" s="338">
        <f t="shared" si="3"/>
        <v>71</v>
      </c>
      <c r="AI13" s="338"/>
      <c r="AJ13" s="338">
        <f t="shared" si="3"/>
        <v>71</v>
      </c>
      <c r="AK13" s="338"/>
      <c r="AL13" s="338">
        <f t="shared" si="3"/>
        <v>71</v>
      </c>
      <c r="AM13" s="338"/>
      <c r="AN13" s="338">
        <f t="shared" si="3"/>
        <v>71</v>
      </c>
      <c r="AO13" s="338"/>
      <c r="AP13" s="338">
        <f t="shared" si="3"/>
        <v>71</v>
      </c>
      <c r="AQ13" s="338"/>
      <c r="AR13" s="338">
        <f t="shared" si="3"/>
        <v>71</v>
      </c>
      <c r="AS13" s="338"/>
      <c r="AT13" s="338">
        <f t="shared" si="3"/>
        <v>71</v>
      </c>
      <c r="AU13" s="338"/>
      <c r="AV13" s="338">
        <f t="shared" si="3"/>
        <v>71</v>
      </c>
      <c r="AW13" s="338"/>
      <c r="AX13" s="338">
        <f t="shared" si="3"/>
        <v>71</v>
      </c>
      <c r="AY13" s="338"/>
      <c r="AZ13" s="338">
        <f t="shared" si="3"/>
        <v>71</v>
      </c>
      <c r="BA13" s="338"/>
      <c r="BB13" s="338">
        <f t="shared" si="3"/>
        <v>71</v>
      </c>
      <c r="BC13" s="338"/>
      <c r="BD13" s="338">
        <f t="shared" si="3"/>
        <v>71</v>
      </c>
      <c r="BE13" s="338"/>
      <c r="BF13" s="338">
        <f t="shared" si="3"/>
        <v>71</v>
      </c>
      <c r="BG13" s="338"/>
      <c r="BH13" s="338">
        <f t="shared" si="3"/>
        <v>71</v>
      </c>
      <c r="BI13" s="338"/>
      <c r="BJ13" s="338">
        <f t="shared" si="3"/>
        <v>71</v>
      </c>
      <c r="BK13" s="338"/>
      <c r="BL13" s="338">
        <f t="shared" si="3"/>
        <v>71</v>
      </c>
      <c r="BM13" s="338"/>
      <c r="BN13" s="338">
        <f t="shared" si="3"/>
        <v>71</v>
      </c>
    </row>
    <row r="14" spans="1:66">
      <c r="A14" s="334">
        <v>10</v>
      </c>
      <c r="B14" s="339" t="s">
        <v>261</v>
      </c>
      <c r="C14" s="336" t="s">
        <v>11</v>
      </c>
      <c r="D14" s="334">
        <v>1</v>
      </c>
      <c r="E14" s="337">
        <f>VLOOKUP(B14,MRP!$A$2:$C$120,2,0)</f>
        <v>2483</v>
      </c>
      <c r="F14" s="337"/>
      <c r="G14" s="337"/>
      <c r="H14" s="338"/>
      <c r="I14" s="338"/>
      <c r="J14" s="338"/>
      <c r="K14" s="338"/>
      <c r="L14" s="338"/>
      <c r="M14" s="338"/>
      <c r="N14" s="338"/>
      <c r="O14" s="338"/>
      <c r="P14" s="338"/>
      <c r="Q14" s="338"/>
      <c r="R14" s="338"/>
      <c r="S14" s="338"/>
      <c r="T14" s="338"/>
      <c r="U14" s="338"/>
      <c r="V14" s="338"/>
      <c r="W14" s="338"/>
      <c r="X14" s="338"/>
      <c r="Y14" s="338"/>
      <c r="Z14" s="338"/>
      <c r="AA14" s="338"/>
      <c r="AB14" s="338"/>
      <c r="AC14" s="338"/>
      <c r="AD14" s="338"/>
      <c r="AE14" s="338"/>
      <c r="AF14" s="338"/>
      <c r="AG14" s="338"/>
      <c r="AH14" s="338"/>
      <c r="AI14" s="338"/>
      <c r="AJ14" s="338">
        <f>$D$14*$E$14</f>
        <v>2483</v>
      </c>
      <c r="AK14" s="338"/>
      <c r="AL14" s="338"/>
      <c r="AM14" s="338"/>
      <c r="AN14" s="347"/>
      <c r="AO14" s="347"/>
      <c r="AP14" s="347"/>
      <c r="AQ14" s="347"/>
      <c r="AR14" s="347"/>
      <c r="AS14" s="347"/>
      <c r="AT14" s="338"/>
      <c r="AU14" s="338"/>
      <c r="AV14" s="338"/>
      <c r="AW14" s="338"/>
      <c r="AX14" s="347"/>
      <c r="AY14" s="347"/>
      <c r="AZ14" s="347"/>
      <c r="BA14" s="347"/>
      <c r="BB14" s="338"/>
      <c r="BC14" s="338"/>
      <c r="BD14" s="338"/>
      <c r="BE14" s="338"/>
      <c r="BF14" s="338"/>
      <c r="BG14" s="338"/>
      <c r="BH14" s="338"/>
      <c r="BI14" s="338"/>
      <c r="BJ14" s="338"/>
      <c r="BK14" s="338"/>
      <c r="BL14" s="334"/>
      <c r="BM14" s="334"/>
      <c r="BN14" s="338">
        <f>$D$14*$E$14</f>
        <v>2483</v>
      </c>
    </row>
    <row r="15" spans="1:66">
      <c r="A15" s="334">
        <v>11</v>
      </c>
      <c r="B15" s="339" t="s">
        <v>172</v>
      </c>
      <c r="C15" s="336" t="s">
        <v>2</v>
      </c>
      <c r="D15" s="334">
        <v>4.4000000000000004</v>
      </c>
      <c r="E15" s="337">
        <f>VLOOKUP(B15,MRP!$A$2:$C$120,2,0)</f>
        <v>315</v>
      </c>
      <c r="F15" s="337"/>
      <c r="G15" s="337"/>
      <c r="H15" s="338"/>
      <c r="I15" s="338"/>
      <c r="J15" s="338"/>
      <c r="K15" s="338"/>
      <c r="L15" s="338"/>
      <c r="M15" s="338"/>
      <c r="N15" s="338">
        <f>$D$15*$E$15</f>
        <v>1386</v>
      </c>
      <c r="O15" s="338"/>
      <c r="P15" s="338"/>
      <c r="Q15" s="338"/>
      <c r="R15" s="338"/>
      <c r="S15" s="338"/>
      <c r="T15" s="338"/>
      <c r="U15" s="338"/>
      <c r="V15" s="338">
        <f>$D$15*$E$15</f>
        <v>1386</v>
      </c>
      <c r="W15" s="338"/>
      <c r="X15" s="338"/>
      <c r="Y15" s="338"/>
      <c r="Z15" s="338"/>
      <c r="AA15" s="338"/>
      <c r="AB15" s="338"/>
      <c r="AC15" s="338"/>
      <c r="AD15" s="338">
        <f>$D$15*$E$15</f>
        <v>1386</v>
      </c>
      <c r="AE15" s="338"/>
      <c r="AF15" s="338"/>
      <c r="AG15" s="338"/>
      <c r="AH15" s="338"/>
      <c r="AI15" s="338"/>
      <c r="AJ15" s="338"/>
      <c r="AK15" s="338"/>
      <c r="AL15" s="338">
        <f>$D$15*$E$15</f>
        <v>1386</v>
      </c>
      <c r="AM15" s="338"/>
      <c r="AN15" s="347"/>
      <c r="AO15" s="347"/>
      <c r="AP15" s="347"/>
      <c r="AQ15" s="347"/>
      <c r="AR15" s="347"/>
      <c r="AS15" s="347"/>
      <c r="AT15" s="338">
        <f>$D$15*$E$15</f>
        <v>1386</v>
      </c>
      <c r="AU15" s="338"/>
      <c r="AV15" s="338"/>
      <c r="AW15" s="338"/>
      <c r="AX15" s="347"/>
      <c r="AY15" s="347"/>
      <c r="AZ15" s="347"/>
      <c r="BA15" s="347"/>
      <c r="BB15" s="338">
        <f>$D$15*$E$15</f>
        <v>1386</v>
      </c>
      <c r="BC15" s="338"/>
      <c r="BD15" s="338"/>
      <c r="BE15" s="338"/>
      <c r="BF15" s="338"/>
      <c r="BG15" s="338"/>
      <c r="BH15" s="338"/>
      <c r="BI15" s="338"/>
      <c r="BJ15" s="338">
        <f>$D$15*$E$15</f>
        <v>1386</v>
      </c>
      <c r="BK15" s="338"/>
      <c r="BL15" s="334"/>
      <c r="BM15" s="334"/>
      <c r="BN15" s="334"/>
    </row>
    <row r="16" spans="1:66">
      <c r="B16" s="348"/>
      <c r="C16" s="324"/>
      <c r="D16" s="349"/>
      <c r="E16" s="350"/>
      <c r="F16" s="350"/>
      <c r="G16" s="350"/>
      <c r="H16" s="350"/>
      <c r="I16" s="350"/>
      <c r="J16" s="350"/>
      <c r="K16" s="350"/>
      <c r="L16" s="350"/>
      <c r="M16" s="350"/>
      <c r="N16" s="350"/>
      <c r="O16" s="350"/>
      <c r="P16" s="350"/>
      <c r="Q16" s="350"/>
      <c r="R16" s="350"/>
      <c r="S16" s="350"/>
      <c r="T16" s="350"/>
      <c r="U16" s="350"/>
      <c r="V16" s="350"/>
      <c r="W16" s="350"/>
      <c r="X16" s="350"/>
      <c r="Y16" s="350"/>
      <c r="Z16" s="350"/>
      <c r="AA16" s="350"/>
      <c r="AB16" s="350"/>
      <c r="AC16" s="350"/>
      <c r="AD16" s="349"/>
      <c r="AE16" s="349"/>
      <c r="AF16" s="349"/>
      <c r="AG16" s="349"/>
      <c r="AH16" s="349"/>
      <c r="AI16" s="349"/>
      <c r="AJ16" s="349"/>
      <c r="AK16" s="349"/>
      <c r="AL16" s="349"/>
      <c r="AM16" s="349"/>
      <c r="AN16" s="349"/>
      <c r="AO16" s="349"/>
    </row>
    <row r="17" spans="1:66" s="328" customFormat="1">
      <c r="B17" s="352" t="s">
        <v>226</v>
      </c>
      <c r="C17" s="353" t="s">
        <v>319</v>
      </c>
      <c r="E17" s="354"/>
      <c r="F17" s="355">
        <f t="shared" ref="F17:BN17" si="4">SUM(F6:F15)</f>
        <v>0</v>
      </c>
      <c r="G17" s="355"/>
      <c r="H17" s="355">
        <f t="shared" si="4"/>
        <v>2777</v>
      </c>
      <c r="I17" s="355"/>
      <c r="J17" s="355">
        <f t="shared" si="4"/>
        <v>2777</v>
      </c>
      <c r="K17" s="355"/>
      <c r="L17" s="355">
        <f t="shared" si="4"/>
        <v>6327</v>
      </c>
      <c r="M17" s="355"/>
      <c r="N17" s="355">
        <f t="shared" si="4"/>
        <v>4680.5</v>
      </c>
      <c r="O17" s="355"/>
      <c r="P17" s="355">
        <f t="shared" si="4"/>
        <v>2777</v>
      </c>
      <c r="Q17" s="355"/>
      <c r="R17" s="355">
        <f t="shared" si="4"/>
        <v>6327</v>
      </c>
      <c r="S17" s="355"/>
      <c r="T17" s="355">
        <f t="shared" si="4"/>
        <v>2777</v>
      </c>
      <c r="U17" s="355"/>
      <c r="V17" s="355">
        <f t="shared" si="4"/>
        <v>4680.5</v>
      </c>
      <c r="W17" s="355"/>
      <c r="X17" s="355">
        <f t="shared" si="4"/>
        <v>6327</v>
      </c>
      <c r="Y17" s="355"/>
      <c r="Z17" s="355">
        <f t="shared" si="4"/>
        <v>2777</v>
      </c>
      <c r="AA17" s="355"/>
      <c r="AB17" s="355">
        <f t="shared" si="4"/>
        <v>2777</v>
      </c>
      <c r="AC17" s="355"/>
      <c r="AD17" s="355">
        <f t="shared" si="4"/>
        <v>8230.5</v>
      </c>
      <c r="AE17" s="355"/>
      <c r="AF17" s="355">
        <f t="shared" si="4"/>
        <v>2777</v>
      </c>
      <c r="AG17" s="355"/>
      <c r="AH17" s="355">
        <f t="shared" si="4"/>
        <v>2777</v>
      </c>
      <c r="AI17" s="355"/>
      <c r="AJ17" s="355">
        <f t="shared" si="4"/>
        <v>8810</v>
      </c>
      <c r="AK17" s="355"/>
      <c r="AL17" s="355">
        <f t="shared" si="4"/>
        <v>7630.3</v>
      </c>
      <c r="AM17" s="355"/>
      <c r="AN17" s="355">
        <f t="shared" si="4"/>
        <v>2777</v>
      </c>
      <c r="AO17" s="355"/>
      <c r="AP17" s="355">
        <f t="shared" si="4"/>
        <v>6327</v>
      </c>
      <c r="AQ17" s="355"/>
      <c r="AR17" s="355">
        <f t="shared" si="4"/>
        <v>2777</v>
      </c>
      <c r="AS17" s="355"/>
      <c r="AT17" s="355">
        <f t="shared" si="4"/>
        <v>4680.5</v>
      </c>
      <c r="AU17" s="355"/>
      <c r="AV17" s="355">
        <f t="shared" si="4"/>
        <v>6327</v>
      </c>
      <c r="AW17" s="355"/>
      <c r="AX17" s="355">
        <f t="shared" si="4"/>
        <v>2777</v>
      </c>
      <c r="AY17" s="355"/>
      <c r="AZ17" s="355">
        <f t="shared" si="4"/>
        <v>2777</v>
      </c>
      <c r="BA17" s="355"/>
      <c r="BB17" s="355">
        <f t="shared" si="4"/>
        <v>11180.3</v>
      </c>
      <c r="BC17" s="355"/>
      <c r="BD17" s="355">
        <f t="shared" si="4"/>
        <v>2777</v>
      </c>
      <c r="BE17" s="355"/>
      <c r="BF17" s="355">
        <f t="shared" si="4"/>
        <v>2777</v>
      </c>
      <c r="BG17" s="355"/>
      <c r="BH17" s="355">
        <f t="shared" si="4"/>
        <v>6327</v>
      </c>
      <c r="BI17" s="355"/>
      <c r="BJ17" s="355">
        <f t="shared" si="4"/>
        <v>4680.5</v>
      </c>
      <c r="BK17" s="355"/>
      <c r="BL17" s="355">
        <f t="shared" si="4"/>
        <v>2777</v>
      </c>
      <c r="BM17" s="355"/>
      <c r="BN17" s="355">
        <f t="shared" si="4"/>
        <v>8810</v>
      </c>
    </row>
    <row r="18" spans="1:66">
      <c r="C18" s="324"/>
      <c r="D18" s="349"/>
      <c r="E18" s="356"/>
      <c r="F18" s="357"/>
      <c r="G18" s="357"/>
      <c r="H18" s="358"/>
      <c r="I18" s="358"/>
      <c r="J18" s="358"/>
      <c r="K18" s="358"/>
      <c r="L18" s="358"/>
      <c r="M18" s="358"/>
      <c r="N18" s="358"/>
      <c r="O18" s="358"/>
      <c r="P18" s="358"/>
      <c r="Q18" s="358"/>
      <c r="R18" s="358"/>
      <c r="S18" s="358"/>
      <c r="T18" s="358"/>
      <c r="U18" s="358"/>
      <c r="V18" s="358"/>
      <c r="W18" s="358"/>
      <c r="X18" s="358"/>
      <c r="Y18" s="358"/>
      <c r="Z18" s="358"/>
      <c r="AA18" s="358"/>
      <c r="AB18" s="358"/>
      <c r="AC18" s="358"/>
      <c r="AD18" s="358"/>
      <c r="AE18" s="358"/>
      <c r="AF18" s="358"/>
      <c r="AG18" s="358"/>
      <c r="AH18" s="358"/>
      <c r="AI18" s="358"/>
      <c r="AJ18" s="358"/>
      <c r="AK18" s="358"/>
      <c r="AL18" s="358"/>
      <c r="AM18" s="358"/>
      <c r="AN18" s="358"/>
      <c r="AO18" s="358"/>
      <c r="AP18" s="358"/>
      <c r="AQ18" s="358"/>
      <c r="AR18" s="358"/>
      <c r="AS18" s="358"/>
      <c r="AT18" s="358"/>
      <c r="AU18" s="358"/>
    </row>
    <row r="19" spans="1:66">
      <c r="A19" s="334">
        <v>12</v>
      </c>
      <c r="B19" s="352" t="s">
        <v>227</v>
      </c>
      <c r="C19" s="353" t="s">
        <v>320</v>
      </c>
      <c r="D19" s="328"/>
      <c r="E19" s="354"/>
      <c r="F19" s="360"/>
      <c r="G19" s="360"/>
      <c r="H19" s="360"/>
      <c r="I19" s="361">
        <f>[17]Master!$C$10</f>
        <v>943.82399999999996</v>
      </c>
      <c r="J19" s="361">
        <f>[17]Master!$A$10</f>
        <v>1691.0179999999998</v>
      </c>
      <c r="K19" s="361">
        <f>[17]Master!$C$10</f>
        <v>943.82399999999996</v>
      </c>
      <c r="L19" s="361">
        <f>[17]Master!$A$10</f>
        <v>1691.0179999999998</v>
      </c>
      <c r="M19" s="361">
        <f>[17]Master!$C$10</f>
        <v>943.82399999999996</v>
      </c>
      <c r="N19" s="361">
        <f>[17]Master!$B$10</f>
        <v>1971.9179999999999</v>
      </c>
      <c r="O19" s="361">
        <f>[17]Master!$C$10</f>
        <v>943.82399999999996</v>
      </c>
      <c r="P19" s="361">
        <f>[17]Master!$A$10</f>
        <v>1691.0179999999998</v>
      </c>
      <c r="Q19" s="361">
        <f>[17]Master!$C$10</f>
        <v>943.82399999999996</v>
      </c>
      <c r="R19" s="361">
        <f>[17]Master!$A$10</f>
        <v>1691.0179999999998</v>
      </c>
      <c r="S19" s="361">
        <f>[17]Master!$C$10</f>
        <v>943.82399999999996</v>
      </c>
      <c r="T19" s="361">
        <f>[17]Master!$A$10</f>
        <v>1691.0179999999998</v>
      </c>
      <c r="U19" s="361">
        <f>[17]Master!$C$10</f>
        <v>943.82399999999996</v>
      </c>
      <c r="V19" s="361">
        <f>[17]Master!$B$10</f>
        <v>1971.9179999999999</v>
      </c>
      <c r="W19" s="361">
        <f>[17]Master!$C$10</f>
        <v>943.82399999999996</v>
      </c>
      <c r="X19" s="361">
        <f>[17]Master!$A$10</f>
        <v>1691.0179999999998</v>
      </c>
      <c r="Y19" s="361">
        <f>[17]Master!$C$10</f>
        <v>943.82399999999996</v>
      </c>
      <c r="Z19" s="361">
        <f>[17]Master!$A$10</f>
        <v>1691.0179999999998</v>
      </c>
      <c r="AA19" s="361">
        <f>[17]Master!$C$10</f>
        <v>943.82399999999996</v>
      </c>
      <c r="AB19" s="361">
        <f>[17]Master!$A$10</f>
        <v>1691.0179999999998</v>
      </c>
      <c r="AC19" s="361">
        <f>[17]Master!$C$10</f>
        <v>943.82399999999996</v>
      </c>
      <c r="AD19" s="361">
        <f>[17]Master!$B$10</f>
        <v>1971.9179999999999</v>
      </c>
      <c r="AE19" s="361">
        <f>[17]Master!$C$10</f>
        <v>943.82399999999996</v>
      </c>
      <c r="AF19" s="361">
        <f>[17]Master!$A$10</f>
        <v>1691.0179999999998</v>
      </c>
      <c r="AG19" s="361">
        <f>[17]Master!$C$10</f>
        <v>943.82399999999996</v>
      </c>
      <c r="AH19" s="361">
        <f>[17]Master!$A$10</f>
        <v>1691.0179999999998</v>
      </c>
      <c r="AI19" s="361">
        <f>[17]Master!$C$10</f>
        <v>943.82399999999996</v>
      </c>
      <c r="AJ19" s="361">
        <f>[17]Master!$A$10</f>
        <v>1691.0179999999998</v>
      </c>
      <c r="AK19" s="361">
        <f>[17]Master!$C$10</f>
        <v>943.82399999999996</v>
      </c>
      <c r="AL19" s="361">
        <f>[17]Master!$B$10</f>
        <v>1971.9179999999999</v>
      </c>
      <c r="AM19" s="361">
        <f>[17]Master!$C$10</f>
        <v>943.82399999999996</v>
      </c>
      <c r="AN19" s="361">
        <f>[17]Master!$A$10</f>
        <v>1691.0179999999998</v>
      </c>
      <c r="AO19" s="361">
        <f>[17]Master!$C$10</f>
        <v>943.82399999999996</v>
      </c>
      <c r="AP19" s="361">
        <f>[17]Master!$A$10</f>
        <v>1691.0179999999998</v>
      </c>
      <c r="AQ19" s="361">
        <f>[17]Master!$C$10</f>
        <v>943.82399999999996</v>
      </c>
      <c r="AR19" s="361">
        <f>[17]Master!$A$10</f>
        <v>1691.0179999999998</v>
      </c>
      <c r="AS19" s="361">
        <f>[17]Master!$C$10</f>
        <v>943.82399999999996</v>
      </c>
      <c r="AT19" s="361">
        <f>[17]Master!$B$10</f>
        <v>1971.9179999999999</v>
      </c>
      <c r="AU19" s="361">
        <f>[17]Master!$C$10</f>
        <v>943.82399999999996</v>
      </c>
      <c r="AV19" s="361">
        <f>[17]Master!$A$10</f>
        <v>1691.0179999999998</v>
      </c>
      <c r="AW19" s="361">
        <f>[17]Master!$C$10</f>
        <v>943.82399999999996</v>
      </c>
      <c r="AX19" s="361">
        <f>[17]Master!$A$10</f>
        <v>1691.0179999999998</v>
      </c>
      <c r="AY19" s="361">
        <f>[17]Master!$C$10</f>
        <v>943.82399999999996</v>
      </c>
      <c r="AZ19" s="361">
        <f>[17]Master!$A$10</f>
        <v>1691.0179999999998</v>
      </c>
      <c r="BA19" s="361">
        <f>[17]Master!$C$10</f>
        <v>943.82399999999996</v>
      </c>
      <c r="BB19" s="361">
        <f>[17]Master!$B$10</f>
        <v>1971.9179999999999</v>
      </c>
      <c r="BC19" s="361">
        <f>[17]Master!$C$10</f>
        <v>943.82399999999996</v>
      </c>
      <c r="BD19" s="361">
        <f>[17]Master!$A$10</f>
        <v>1691.0179999999998</v>
      </c>
      <c r="BE19" s="361">
        <f>[17]Master!$C$10</f>
        <v>943.82399999999996</v>
      </c>
      <c r="BF19" s="361">
        <f>[17]Master!$A$10</f>
        <v>1691.0179999999998</v>
      </c>
      <c r="BG19" s="361">
        <f>[17]Master!$C$10</f>
        <v>943.82399999999996</v>
      </c>
      <c r="BH19" s="361">
        <f>[17]Master!$A$10</f>
        <v>1691.0179999999998</v>
      </c>
      <c r="BI19" s="361">
        <f>[17]Master!$C$10</f>
        <v>943.82399999999996</v>
      </c>
      <c r="BJ19" s="361">
        <f>[17]Master!$B$10</f>
        <v>1971.9179999999999</v>
      </c>
      <c r="BK19" s="361">
        <f>[17]Master!$C$10</f>
        <v>943.82399999999996</v>
      </c>
      <c r="BL19" s="361">
        <f>[17]Master!$A$10</f>
        <v>1691.0179999999998</v>
      </c>
      <c r="BM19" s="361">
        <f>[17]Master!$C$10</f>
        <v>943.82399999999996</v>
      </c>
      <c r="BN19" s="361">
        <f>[17]Master!$A$10</f>
        <v>1691.0179999999998</v>
      </c>
    </row>
    <row r="20" spans="1:66">
      <c r="X20" s="362"/>
      <c r="Y20" s="362"/>
      <c r="Z20" s="364"/>
      <c r="AA20" s="364"/>
      <c r="AT20" s="364"/>
      <c r="AU20" s="364"/>
      <c r="BN20" s="364"/>
    </row>
    <row r="21" spans="1:66" s="328" customFormat="1">
      <c r="B21" s="365" t="s">
        <v>321</v>
      </c>
      <c r="C21" s="366" t="s">
        <v>322</v>
      </c>
      <c r="E21" s="321"/>
      <c r="F21" s="367">
        <f>F17+F19</f>
        <v>0</v>
      </c>
      <c r="G21" s="367">
        <f t="shared" ref="G21:BN21" si="5">G17+G19</f>
        <v>0</v>
      </c>
      <c r="H21" s="367">
        <f t="shared" si="5"/>
        <v>2777</v>
      </c>
      <c r="I21" s="367">
        <f t="shared" si="5"/>
        <v>943.82399999999996</v>
      </c>
      <c r="J21" s="367">
        <f t="shared" si="5"/>
        <v>4468.018</v>
      </c>
      <c r="K21" s="367">
        <f t="shared" si="5"/>
        <v>943.82399999999996</v>
      </c>
      <c r="L21" s="367">
        <f t="shared" si="5"/>
        <v>8018.018</v>
      </c>
      <c r="M21" s="367">
        <f t="shared" si="5"/>
        <v>943.82399999999996</v>
      </c>
      <c r="N21" s="367">
        <f t="shared" si="5"/>
        <v>6652.4179999999997</v>
      </c>
      <c r="O21" s="367">
        <f t="shared" si="5"/>
        <v>943.82399999999996</v>
      </c>
      <c r="P21" s="367">
        <f t="shared" si="5"/>
        <v>4468.018</v>
      </c>
      <c r="Q21" s="367">
        <f t="shared" si="5"/>
        <v>943.82399999999996</v>
      </c>
      <c r="R21" s="367">
        <f t="shared" si="5"/>
        <v>8018.018</v>
      </c>
      <c r="S21" s="367">
        <f t="shared" si="5"/>
        <v>943.82399999999996</v>
      </c>
      <c r="T21" s="367">
        <f t="shared" si="5"/>
        <v>4468.018</v>
      </c>
      <c r="U21" s="367">
        <f t="shared" si="5"/>
        <v>943.82399999999996</v>
      </c>
      <c r="V21" s="367">
        <f t="shared" si="5"/>
        <v>6652.4179999999997</v>
      </c>
      <c r="W21" s="367">
        <f t="shared" si="5"/>
        <v>943.82399999999996</v>
      </c>
      <c r="X21" s="367">
        <f t="shared" si="5"/>
        <v>8018.018</v>
      </c>
      <c r="Y21" s="367">
        <f t="shared" si="5"/>
        <v>943.82399999999996</v>
      </c>
      <c r="Z21" s="367">
        <f t="shared" si="5"/>
        <v>4468.018</v>
      </c>
      <c r="AA21" s="367">
        <f t="shared" si="5"/>
        <v>943.82399999999996</v>
      </c>
      <c r="AB21" s="367">
        <f t="shared" si="5"/>
        <v>4468.018</v>
      </c>
      <c r="AC21" s="367">
        <f t="shared" si="5"/>
        <v>943.82399999999996</v>
      </c>
      <c r="AD21" s="367">
        <f t="shared" si="5"/>
        <v>10202.418</v>
      </c>
      <c r="AE21" s="367">
        <f t="shared" si="5"/>
        <v>943.82399999999996</v>
      </c>
      <c r="AF21" s="367">
        <f t="shared" si="5"/>
        <v>4468.018</v>
      </c>
      <c r="AG21" s="367">
        <f t="shared" si="5"/>
        <v>943.82399999999996</v>
      </c>
      <c r="AH21" s="367">
        <f t="shared" si="5"/>
        <v>4468.018</v>
      </c>
      <c r="AI21" s="367">
        <f t="shared" si="5"/>
        <v>943.82399999999996</v>
      </c>
      <c r="AJ21" s="367">
        <f t="shared" si="5"/>
        <v>10501.018</v>
      </c>
      <c r="AK21" s="367">
        <f t="shared" si="5"/>
        <v>943.82399999999996</v>
      </c>
      <c r="AL21" s="367">
        <f t="shared" si="5"/>
        <v>9602.2180000000008</v>
      </c>
      <c r="AM21" s="367">
        <f t="shared" si="5"/>
        <v>943.82399999999996</v>
      </c>
      <c r="AN21" s="367">
        <f t="shared" si="5"/>
        <v>4468.018</v>
      </c>
      <c r="AO21" s="367">
        <f t="shared" si="5"/>
        <v>943.82399999999996</v>
      </c>
      <c r="AP21" s="367">
        <f t="shared" si="5"/>
        <v>8018.018</v>
      </c>
      <c r="AQ21" s="367">
        <f t="shared" si="5"/>
        <v>943.82399999999996</v>
      </c>
      <c r="AR21" s="367">
        <f t="shared" si="5"/>
        <v>4468.018</v>
      </c>
      <c r="AS21" s="367">
        <f t="shared" si="5"/>
        <v>943.82399999999996</v>
      </c>
      <c r="AT21" s="367">
        <f t="shared" si="5"/>
        <v>6652.4179999999997</v>
      </c>
      <c r="AU21" s="367">
        <f t="shared" si="5"/>
        <v>943.82399999999996</v>
      </c>
      <c r="AV21" s="367">
        <f t="shared" si="5"/>
        <v>8018.018</v>
      </c>
      <c r="AW21" s="367">
        <f t="shared" si="5"/>
        <v>943.82399999999996</v>
      </c>
      <c r="AX21" s="367">
        <f t="shared" si="5"/>
        <v>4468.018</v>
      </c>
      <c r="AY21" s="367">
        <f t="shared" si="5"/>
        <v>943.82399999999996</v>
      </c>
      <c r="AZ21" s="367">
        <f t="shared" si="5"/>
        <v>4468.018</v>
      </c>
      <c r="BA21" s="367">
        <f t="shared" si="5"/>
        <v>943.82399999999996</v>
      </c>
      <c r="BB21" s="367">
        <f t="shared" si="5"/>
        <v>13152.217999999999</v>
      </c>
      <c r="BC21" s="367">
        <f t="shared" si="5"/>
        <v>943.82399999999996</v>
      </c>
      <c r="BD21" s="367">
        <f t="shared" si="5"/>
        <v>4468.018</v>
      </c>
      <c r="BE21" s="367">
        <f t="shared" si="5"/>
        <v>943.82399999999996</v>
      </c>
      <c r="BF21" s="367">
        <f t="shared" si="5"/>
        <v>4468.018</v>
      </c>
      <c r="BG21" s="367">
        <f t="shared" si="5"/>
        <v>943.82399999999996</v>
      </c>
      <c r="BH21" s="367">
        <f t="shared" si="5"/>
        <v>8018.018</v>
      </c>
      <c r="BI21" s="367">
        <f t="shared" si="5"/>
        <v>943.82399999999996</v>
      </c>
      <c r="BJ21" s="367">
        <f t="shared" si="5"/>
        <v>6652.4179999999997</v>
      </c>
      <c r="BK21" s="367">
        <f t="shared" si="5"/>
        <v>943.82399999999996</v>
      </c>
      <c r="BL21" s="367">
        <f t="shared" si="5"/>
        <v>4468.018</v>
      </c>
      <c r="BM21" s="367">
        <f t="shared" si="5"/>
        <v>943.82399999999996</v>
      </c>
      <c r="BN21" s="367">
        <f t="shared" si="5"/>
        <v>10501.018</v>
      </c>
    </row>
    <row r="22" spans="1:66">
      <c r="C22" s="368" t="s">
        <v>323</v>
      </c>
      <c r="Z22" s="369">
        <f>SUM(F21:Z21)/Z4</f>
        <v>0.66502378000000006</v>
      </c>
      <c r="AA22" s="370"/>
      <c r="AT22" s="369">
        <f>SUM(F21:AT21)/AT4</f>
        <v>0.71628398999999976</v>
      </c>
      <c r="AU22" s="370"/>
      <c r="BN22" s="369">
        <f>SUM(F21:BN21)/BN4</f>
        <v>0.73792272666666658</v>
      </c>
    </row>
    <row r="23" spans="1:66">
      <c r="X23" s="362"/>
      <c r="Y23" s="362"/>
      <c r="Z23" s="364"/>
      <c r="AA23" s="364"/>
      <c r="AT23" s="364"/>
      <c r="AU23" s="364"/>
      <c r="BN23" s="364"/>
    </row>
    <row r="24" spans="1:66">
      <c r="A24" s="334">
        <v>13</v>
      </c>
      <c r="B24" s="371" t="s">
        <v>327</v>
      </c>
      <c r="C24" s="336" t="s">
        <v>328</v>
      </c>
      <c r="D24" s="372">
        <v>1.2</v>
      </c>
      <c r="E24" s="337">
        <f>VLOOKUP(B24,[17]Master!$A$6:$D$34,4,0)</f>
        <v>449.44</v>
      </c>
      <c r="F24" s="338"/>
      <c r="G24" s="338"/>
      <c r="H24" s="373">
        <f>$D$24*$E$24</f>
        <v>539.32799999999997</v>
      </c>
      <c r="I24" s="373"/>
      <c r="J24" s="373">
        <f>$D$24*$E$24</f>
        <v>539.32799999999997</v>
      </c>
      <c r="K24" s="373"/>
      <c r="L24" s="373">
        <f t="shared" ref="L24:BN24" si="6">$D$24*$E$24</f>
        <v>539.32799999999997</v>
      </c>
      <c r="M24" s="373"/>
      <c r="N24" s="373">
        <f t="shared" si="6"/>
        <v>539.32799999999997</v>
      </c>
      <c r="O24" s="373"/>
      <c r="P24" s="373">
        <f t="shared" si="6"/>
        <v>539.32799999999997</v>
      </c>
      <c r="Q24" s="373"/>
      <c r="R24" s="373">
        <f t="shared" si="6"/>
        <v>539.32799999999997</v>
      </c>
      <c r="S24" s="373"/>
      <c r="T24" s="373">
        <f t="shared" si="6"/>
        <v>539.32799999999997</v>
      </c>
      <c r="U24" s="373"/>
      <c r="V24" s="373">
        <f t="shared" si="6"/>
        <v>539.32799999999997</v>
      </c>
      <c r="W24" s="373"/>
      <c r="X24" s="373">
        <f t="shared" si="6"/>
        <v>539.32799999999997</v>
      </c>
      <c r="Y24" s="373"/>
      <c r="Z24" s="373">
        <f t="shared" si="6"/>
        <v>539.32799999999997</v>
      </c>
      <c r="AA24" s="373"/>
      <c r="AB24" s="373">
        <f t="shared" si="6"/>
        <v>539.32799999999997</v>
      </c>
      <c r="AC24" s="373"/>
      <c r="AD24" s="373">
        <f t="shared" si="6"/>
        <v>539.32799999999997</v>
      </c>
      <c r="AE24" s="373"/>
      <c r="AF24" s="373">
        <f t="shared" si="6"/>
        <v>539.32799999999997</v>
      </c>
      <c r="AG24" s="373"/>
      <c r="AH24" s="373">
        <f t="shared" si="6"/>
        <v>539.32799999999997</v>
      </c>
      <c r="AI24" s="373"/>
      <c r="AJ24" s="373">
        <f t="shared" si="6"/>
        <v>539.32799999999997</v>
      </c>
      <c r="AK24" s="373"/>
      <c r="AL24" s="373">
        <f t="shared" si="6"/>
        <v>539.32799999999997</v>
      </c>
      <c r="AM24" s="373"/>
      <c r="AN24" s="373">
        <f t="shared" si="6"/>
        <v>539.32799999999997</v>
      </c>
      <c r="AO24" s="373"/>
      <c r="AP24" s="373">
        <f t="shared" si="6"/>
        <v>539.32799999999997</v>
      </c>
      <c r="AQ24" s="373"/>
      <c r="AR24" s="373">
        <f t="shared" si="6"/>
        <v>539.32799999999997</v>
      </c>
      <c r="AS24" s="373"/>
      <c r="AT24" s="373">
        <f t="shared" si="6"/>
        <v>539.32799999999997</v>
      </c>
      <c r="AU24" s="373"/>
      <c r="AV24" s="373">
        <f t="shared" si="6"/>
        <v>539.32799999999997</v>
      </c>
      <c r="AW24" s="373"/>
      <c r="AX24" s="373">
        <f t="shared" si="6"/>
        <v>539.32799999999997</v>
      </c>
      <c r="AY24" s="373"/>
      <c r="AZ24" s="373">
        <f t="shared" si="6"/>
        <v>539.32799999999997</v>
      </c>
      <c r="BA24" s="373"/>
      <c r="BB24" s="373">
        <f t="shared" si="6"/>
        <v>539.32799999999997</v>
      </c>
      <c r="BC24" s="373"/>
      <c r="BD24" s="373">
        <f t="shared" si="6"/>
        <v>539.32799999999997</v>
      </c>
      <c r="BE24" s="373"/>
      <c r="BF24" s="373">
        <f t="shared" si="6"/>
        <v>539.32799999999997</v>
      </c>
      <c r="BG24" s="373"/>
      <c r="BH24" s="373">
        <f t="shared" si="6"/>
        <v>539.32799999999997</v>
      </c>
      <c r="BI24" s="373"/>
      <c r="BJ24" s="373">
        <f t="shared" si="6"/>
        <v>539.32799999999997</v>
      </c>
      <c r="BK24" s="373"/>
      <c r="BL24" s="373">
        <f t="shared" si="6"/>
        <v>539.32799999999997</v>
      </c>
      <c r="BM24" s="373"/>
      <c r="BN24" s="373">
        <f t="shared" si="6"/>
        <v>539.32799999999997</v>
      </c>
    </row>
    <row r="25" spans="1:66">
      <c r="A25" s="334">
        <v>14</v>
      </c>
      <c r="B25" s="371" t="s">
        <v>327</v>
      </c>
      <c r="C25" s="336" t="s">
        <v>41</v>
      </c>
      <c r="D25" s="372">
        <v>1.2</v>
      </c>
      <c r="E25" s="337">
        <f>VLOOKUP(B25,[17]Master!$A$6:$D$34,4,0)</f>
        <v>449.44</v>
      </c>
      <c r="F25" s="338"/>
      <c r="G25" s="338"/>
      <c r="H25" s="338">
        <f>$D$25*$E$25</f>
        <v>539.32799999999997</v>
      </c>
      <c r="I25" s="338"/>
      <c r="J25" s="338">
        <f>$D$25*$E$25</f>
        <v>539.32799999999997</v>
      </c>
      <c r="K25" s="338"/>
      <c r="L25" s="338">
        <f t="shared" ref="L25:BN25" si="7">$D$25*$E$25</f>
        <v>539.32799999999997</v>
      </c>
      <c r="M25" s="338"/>
      <c r="N25" s="338">
        <f t="shared" si="7"/>
        <v>539.32799999999997</v>
      </c>
      <c r="O25" s="338"/>
      <c r="P25" s="338">
        <f t="shared" si="7"/>
        <v>539.32799999999997</v>
      </c>
      <c r="Q25" s="338"/>
      <c r="R25" s="338">
        <f t="shared" si="7"/>
        <v>539.32799999999997</v>
      </c>
      <c r="S25" s="338"/>
      <c r="T25" s="338">
        <f t="shared" si="7"/>
        <v>539.32799999999997</v>
      </c>
      <c r="U25" s="338"/>
      <c r="V25" s="338">
        <f t="shared" si="7"/>
        <v>539.32799999999997</v>
      </c>
      <c r="W25" s="338"/>
      <c r="X25" s="338">
        <f t="shared" si="7"/>
        <v>539.32799999999997</v>
      </c>
      <c r="Y25" s="338"/>
      <c r="Z25" s="338">
        <f t="shared" si="7"/>
        <v>539.32799999999997</v>
      </c>
      <c r="AA25" s="338"/>
      <c r="AB25" s="338">
        <f t="shared" si="7"/>
        <v>539.32799999999997</v>
      </c>
      <c r="AC25" s="338"/>
      <c r="AD25" s="338">
        <f t="shared" si="7"/>
        <v>539.32799999999997</v>
      </c>
      <c r="AE25" s="338"/>
      <c r="AF25" s="338">
        <f t="shared" si="7"/>
        <v>539.32799999999997</v>
      </c>
      <c r="AG25" s="338"/>
      <c r="AH25" s="338">
        <f t="shared" si="7"/>
        <v>539.32799999999997</v>
      </c>
      <c r="AI25" s="338"/>
      <c r="AJ25" s="338">
        <f t="shared" si="7"/>
        <v>539.32799999999997</v>
      </c>
      <c r="AK25" s="338"/>
      <c r="AL25" s="338">
        <f t="shared" si="7"/>
        <v>539.32799999999997</v>
      </c>
      <c r="AM25" s="338"/>
      <c r="AN25" s="338">
        <f t="shared" si="7"/>
        <v>539.32799999999997</v>
      </c>
      <c r="AO25" s="338"/>
      <c r="AP25" s="338">
        <f t="shared" si="7"/>
        <v>539.32799999999997</v>
      </c>
      <c r="AQ25" s="338"/>
      <c r="AR25" s="338">
        <f t="shared" si="7"/>
        <v>539.32799999999997</v>
      </c>
      <c r="AS25" s="338"/>
      <c r="AT25" s="338">
        <f t="shared" si="7"/>
        <v>539.32799999999997</v>
      </c>
      <c r="AU25" s="338"/>
      <c r="AV25" s="338">
        <f t="shared" si="7"/>
        <v>539.32799999999997</v>
      </c>
      <c r="AW25" s="338"/>
      <c r="AX25" s="338">
        <f t="shared" si="7"/>
        <v>539.32799999999997</v>
      </c>
      <c r="AY25" s="338"/>
      <c r="AZ25" s="338">
        <f t="shared" si="7"/>
        <v>539.32799999999997</v>
      </c>
      <c r="BA25" s="338"/>
      <c r="BB25" s="338">
        <f t="shared" si="7"/>
        <v>539.32799999999997</v>
      </c>
      <c r="BC25" s="338"/>
      <c r="BD25" s="338">
        <f t="shared" si="7"/>
        <v>539.32799999999997</v>
      </c>
      <c r="BE25" s="338"/>
      <c r="BF25" s="338">
        <f t="shared" si="7"/>
        <v>539.32799999999997</v>
      </c>
      <c r="BG25" s="338"/>
      <c r="BH25" s="338">
        <f t="shared" si="7"/>
        <v>539.32799999999997</v>
      </c>
      <c r="BI25" s="338"/>
      <c r="BJ25" s="338">
        <f t="shared" si="7"/>
        <v>539.32799999999997</v>
      </c>
      <c r="BK25" s="338"/>
      <c r="BL25" s="338">
        <f t="shared" si="7"/>
        <v>539.32799999999997</v>
      </c>
      <c r="BM25" s="338"/>
      <c r="BN25" s="338">
        <f t="shared" si="7"/>
        <v>539.32799999999997</v>
      </c>
    </row>
    <row r="26" spans="1:66">
      <c r="D26" s="349"/>
      <c r="E26" s="349"/>
      <c r="F26" s="358"/>
      <c r="G26" s="358"/>
      <c r="H26" s="358"/>
      <c r="I26" s="358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  <c r="AA26" s="358"/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75"/>
      <c r="AO26" s="375"/>
      <c r="AP26" s="375"/>
      <c r="AQ26" s="375"/>
      <c r="AR26" s="375"/>
      <c r="AS26" s="375"/>
      <c r="AT26" s="375"/>
      <c r="AU26" s="375"/>
    </row>
    <row r="27" spans="1:66" s="328" customFormat="1">
      <c r="B27" s="365" t="s">
        <v>329</v>
      </c>
      <c r="C27" s="366" t="s">
        <v>330</v>
      </c>
      <c r="E27" s="321"/>
      <c r="F27" s="367">
        <f>F21+F24+F25</f>
        <v>0</v>
      </c>
      <c r="G27" s="367">
        <f t="shared" ref="G27:BN27" si="8">G21+G24+G25</f>
        <v>0</v>
      </c>
      <c r="H27" s="367">
        <f t="shared" si="8"/>
        <v>3855.6559999999999</v>
      </c>
      <c r="I27" s="367">
        <f t="shared" si="8"/>
        <v>943.82399999999996</v>
      </c>
      <c r="J27" s="367">
        <f t="shared" si="8"/>
        <v>5546.6739999999991</v>
      </c>
      <c r="K27" s="367">
        <f t="shared" si="8"/>
        <v>943.82399999999996</v>
      </c>
      <c r="L27" s="367">
        <f t="shared" si="8"/>
        <v>9096.6739999999991</v>
      </c>
      <c r="M27" s="367">
        <f t="shared" si="8"/>
        <v>943.82399999999996</v>
      </c>
      <c r="N27" s="367">
        <f t="shared" si="8"/>
        <v>7731.0739999999987</v>
      </c>
      <c r="O27" s="367">
        <f t="shared" si="8"/>
        <v>943.82399999999996</v>
      </c>
      <c r="P27" s="367">
        <f t="shared" si="8"/>
        <v>5546.6739999999991</v>
      </c>
      <c r="Q27" s="367">
        <f t="shared" si="8"/>
        <v>943.82399999999996</v>
      </c>
      <c r="R27" s="367">
        <f t="shared" si="8"/>
        <v>9096.6739999999991</v>
      </c>
      <c r="S27" s="367">
        <f t="shared" si="8"/>
        <v>943.82399999999996</v>
      </c>
      <c r="T27" s="367">
        <f t="shared" si="8"/>
        <v>5546.6739999999991</v>
      </c>
      <c r="U27" s="367">
        <f t="shared" si="8"/>
        <v>943.82399999999996</v>
      </c>
      <c r="V27" s="367">
        <f t="shared" si="8"/>
        <v>7731.0739999999987</v>
      </c>
      <c r="W27" s="367">
        <f t="shared" si="8"/>
        <v>943.82399999999996</v>
      </c>
      <c r="X27" s="367">
        <f t="shared" si="8"/>
        <v>9096.6739999999991</v>
      </c>
      <c r="Y27" s="367">
        <f t="shared" si="8"/>
        <v>943.82399999999996</v>
      </c>
      <c r="Z27" s="367">
        <f t="shared" si="8"/>
        <v>5546.6739999999991</v>
      </c>
      <c r="AA27" s="367">
        <f t="shared" si="8"/>
        <v>943.82399999999996</v>
      </c>
      <c r="AB27" s="367">
        <f t="shared" si="8"/>
        <v>5546.6739999999991</v>
      </c>
      <c r="AC27" s="367">
        <f t="shared" si="8"/>
        <v>943.82399999999996</v>
      </c>
      <c r="AD27" s="367">
        <f t="shared" si="8"/>
        <v>11281.073999999999</v>
      </c>
      <c r="AE27" s="367">
        <f t="shared" si="8"/>
        <v>943.82399999999996</v>
      </c>
      <c r="AF27" s="367">
        <f t="shared" si="8"/>
        <v>5546.6739999999991</v>
      </c>
      <c r="AG27" s="367">
        <f t="shared" si="8"/>
        <v>943.82399999999996</v>
      </c>
      <c r="AH27" s="367">
        <f t="shared" si="8"/>
        <v>5546.6739999999991</v>
      </c>
      <c r="AI27" s="367">
        <f t="shared" si="8"/>
        <v>943.82399999999996</v>
      </c>
      <c r="AJ27" s="367">
        <f t="shared" si="8"/>
        <v>11579.673999999999</v>
      </c>
      <c r="AK27" s="367">
        <f t="shared" si="8"/>
        <v>943.82399999999996</v>
      </c>
      <c r="AL27" s="367">
        <f t="shared" si="8"/>
        <v>10680.874</v>
      </c>
      <c r="AM27" s="367">
        <f t="shared" si="8"/>
        <v>943.82399999999996</v>
      </c>
      <c r="AN27" s="367">
        <f t="shared" si="8"/>
        <v>5546.6739999999991</v>
      </c>
      <c r="AO27" s="367">
        <f t="shared" si="8"/>
        <v>943.82399999999996</v>
      </c>
      <c r="AP27" s="367">
        <f t="shared" si="8"/>
        <v>9096.6739999999991</v>
      </c>
      <c r="AQ27" s="367">
        <f t="shared" si="8"/>
        <v>943.82399999999996</v>
      </c>
      <c r="AR27" s="367">
        <f t="shared" si="8"/>
        <v>5546.6739999999991</v>
      </c>
      <c r="AS27" s="367">
        <f t="shared" si="8"/>
        <v>943.82399999999996</v>
      </c>
      <c r="AT27" s="367">
        <f t="shared" si="8"/>
        <v>7731.0739999999987</v>
      </c>
      <c r="AU27" s="367">
        <f t="shared" si="8"/>
        <v>943.82399999999996</v>
      </c>
      <c r="AV27" s="367">
        <f t="shared" si="8"/>
        <v>9096.6739999999991</v>
      </c>
      <c r="AW27" s="367">
        <f t="shared" si="8"/>
        <v>943.82399999999996</v>
      </c>
      <c r="AX27" s="367">
        <f t="shared" si="8"/>
        <v>5546.6739999999991</v>
      </c>
      <c r="AY27" s="367">
        <f t="shared" si="8"/>
        <v>943.82399999999996</v>
      </c>
      <c r="AZ27" s="367">
        <f t="shared" si="8"/>
        <v>5546.6739999999991</v>
      </c>
      <c r="BA27" s="367">
        <f t="shared" si="8"/>
        <v>943.82399999999996</v>
      </c>
      <c r="BB27" s="367">
        <f t="shared" si="8"/>
        <v>14230.873999999998</v>
      </c>
      <c r="BC27" s="367">
        <f t="shared" si="8"/>
        <v>943.82399999999996</v>
      </c>
      <c r="BD27" s="367">
        <f t="shared" si="8"/>
        <v>5546.6739999999991</v>
      </c>
      <c r="BE27" s="367">
        <f t="shared" si="8"/>
        <v>943.82399999999996</v>
      </c>
      <c r="BF27" s="367">
        <f t="shared" si="8"/>
        <v>5546.6739999999991</v>
      </c>
      <c r="BG27" s="367">
        <f t="shared" si="8"/>
        <v>943.82399999999996</v>
      </c>
      <c r="BH27" s="367">
        <f t="shared" si="8"/>
        <v>9096.6739999999991</v>
      </c>
      <c r="BI27" s="367">
        <f t="shared" si="8"/>
        <v>943.82399999999996</v>
      </c>
      <c r="BJ27" s="367">
        <f t="shared" si="8"/>
        <v>7731.0739999999987</v>
      </c>
      <c r="BK27" s="367">
        <f t="shared" si="8"/>
        <v>943.82399999999996</v>
      </c>
      <c r="BL27" s="367">
        <f t="shared" si="8"/>
        <v>5546.6739999999991</v>
      </c>
      <c r="BM27" s="367">
        <f t="shared" si="8"/>
        <v>943.82399999999996</v>
      </c>
      <c r="BN27" s="367">
        <f t="shared" si="8"/>
        <v>11579.673999999999</v>
      </c>
    </row>
    <row r="28" spans="1:66">
      <c r="C28" s="368" t="s">
        <v>323</v>
      </c>
      <c r="Z28" s="369">
        <f>SUM(F27:Z27)/Z4</f>
        <v>0.77288937999999996</v>
      </c>
      <c r="AA28" s="370"/>
      <c r="AT28" s="369">
        <f>SUM(F27:AT27)/AT4</f>
        <v>0.82414958999999954</v>
      </c>
      <c r="AU28" s="370"/>
      <c r="BN28" s="369">
        <f>SUM(F27:BN27)/BN4</f>
        <v>0.84578832666666615</v>
      </c>
    </row>
    <row r="29" spans="1:66"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  <c r="U29" s="375"/>
      <c r="V29" s="375"/>
      <c r="W29" s="375"/>
      <c r="X29" s="375"/>
      <c r="Y29" s="375"/>
      <c r="Z29" s="375"/>
      <c r="AA29" s="375"/>
      <c r="AB29" s="375"/>
      <c r="AC29" s="375"/>
      <c r="AD29" s="375"/>
      <c r="AE29" s="375"/>
      <c r="AF29" s="375"/>
      <c r="AG29" s="375"/>
      <c r="AH29" s="375"/>
      <c r="AI29" s="375"/>
      <c r="AJ29" s="375"/>
      <c r="AK29" s="375"/>
      <c r="AL29" s="375"/>
      <c r="AM29" s="375"/>
      <c r="AN29" s="375"/>
      <c r="AO29" s="375"/>
      <c r="AP29" s="375"/>
      <c r="AQ29" s="375"/>
      <c r="AR29" s="375"/>
      <c r="AS29" s="375"/>
      <c r="AT29" s="375"/>
      <c r="AU29" s="375"/>
      <c r="AV29" s="375"/>
      <c r="AW29" s="375"/>
      <c r="AX29" s="375"/>
      <c r="AY29" s="375"/>
      <c r="AZ29" s="375"/>
      <c r="BA29" s="375"/>
      <c r="BB29" s="375"/>
      <c r="BC29" s="375"/>
      <c r="BD29" s="375"/>
      <c r="BE29" s="375"/>
      <c r="BF29" s="375"/>
      <c r="BG29" s="375"/>
      <c r="BH29" s="375"/>
      <c r="BI29" s="375"/>
      <c r="BJ29" s="375"/>
      <c r="BK29" s="375"/>
      <c r="BL29" s="375"/>
      <c r="BM29" s="375"/>
      <c r="BN29" s="375"/>
    </row>
    <row r="30" spans="1:66">
      <c r="X30" s="362"/>
      <c r="Y30" s="362"/>
    </row>
    <row r="31" spans="1:66">
      <c r="A31" s="331" t="s">
        <v>331</v>
      </c>
      <c r="X31" s="375"/>
      <c r="Y31" s="375"/>
    </row>
    <row r="32" spans="1:66">
      <c r="A32" s="341">
        <v>1</v>
      </c>
      <c r="B32" s="378" t="s">
        <v>386</v>
      </c>
      <c r="C32" s="336" t="s">
        <v>333</v>
      </c>
      <c r="D32" s="334">
        <v>1</v>
      </c>
      <c r="E32" s="377">
        <v>5950</v>
      </c>
      <c r="F32" s="338"/>
      <c r="G32" s="338"/>
      <c r="H32" s="338"/>
      <c r="I32" s="338"/>
      <c r="J32" s="338"/>
      <c r="K32" s="338"/>
      <c r="L32" s="338">
        <f>D32*E32</f>
        <v>5950</v>
      </c>
      <c r="M32" s="338"/>
      <c r="N32" s="338"/>
      <c r="O32" s="338"/>
      <c r="P32" s="338"/>
      <c r="Q32" s="338"/>
      <c r="R32" s="338">
        <f>D32*E32</f>
        <v>5950</v>
      </c>
      <c r="S32" s="338"/>
      <c r="T32" s="338"/>
      <c r="U32" s="338"/>
      <c r="V32" s="338"/>
      <c r="W32" s="338"/>
      <c r="X32" s="338">
        <f>D32*E32</f>
        <v>5950</v>
      </c>
      <c r="Y32" s="338"/>
      <c r="Z32" s="338"/>
      <c r="AA32" s="338"/>
      <c r="AB32" s="338"/>
      <c r="AC32" s="338"/>
      <c r="AD32" s="338">
        <f>D32*E32</f>
        <v>5950</v>
      </c>
      <c r="AE32" s="338"/>
      <c r="AF32" s="338"/>
      <c r="AG32" s="338"/>
      <c r="AH32" s="338"/>
      <c r="AI32" s="338"/>
      <c r="AJ32" s="338">
        <f>D32*E32</f>
        <v>5950</v>
      </c>
      <c r="AK32" s="338"/>
      <c r="AL32" s="338"/>
      <c r="AM32" s="338"/>
      <c r="AN32" s="338"/>
      <c r="AO32" s="338"/>
      <c r="AP32" s="338">
        <f>D32*E32</f>
        <v>5950</v>
      </c>
      <c r="AQ32" s="338"/>
      <c r="AR32" s="338"/>
      <c r="AS32" s="338"/>
      <c r="AT32" s="338"/>
      <c r="AU32" s="338"/>
      <c r="AV32" s="338">
        <f>D32*E32</f>
        <v>5950</v>
      </c>
      <c r="AW32" s="338"/>
      <c r="AX32" s="338"/>
      <c r="AY32" s="338"/>
      <c r="AZ32" s="338"/>
      <c r="BA32" s="338"/>
      <c r="BB32" s="338">
        <f>D32*E32</f>
        <v>5950</v>
      </c>
      <c r="BC32" s="338"/>
      <c r="BD32" s="338"/>
      <c r="BE32" s="338"/>
      <c r="BF32" s="338"/>
      <c r="BG32" s="338"/>
      <c r="BH32" s="338">
        <f>D32*E32</f>
        <v>5950</v>
      </c>
      <c r="BI32" s="338"/>
      <c r="BJ32" s="338"/>
      <c r="BK32" s="338"/>
      <c r="BL32" s="338"/>
      <c r="BM32" s="338"/>
      <c r="BN32" s="338">
        <f>D32*E32</f>
        <v>5950</v>
      </c>
    </row>
    <row r="33" spans="1:66">
      <c r="A33" s="334">
        <v>2</v>
      </c>
      <c r="B33" s="339" t="s">
        <v>387</v>
      </c>
      <c r="C33" s="336" t="s">
        <v>335</v>
      </c>
      <c r="D33" s="334">
        <v>2</v>
      </c>
      <c r="E33" s="377">
        <v>7423.5</v>
      </c>
      <c r="F33" s="338"/>
      <c r="G33" s="338"/>
      <c r="H33" s="338"/>
      <c r="I33" s="338"/>
      <c r="J33" s="338"/>
      <c r="K33" s="338"/>
      <c r="L33" s="338"/>
      <c r="M33" s="338"/>
      <c r="N33" s="338">
        <f>D33*E33</f>
        <v>14847</v>
      </c>
      <c r="O33" s="338"/>
      <c r="P33" s="338"/>
      <c r="Q33" s="338"/>
      <c r="R33" s="338"/>
      <c r="S33" s="338"/>
      <c r="T33" s="338"/>
      <c r="U33" s="338"/>
      <c r="V33" s="338">
        <f>D33*E33</f>
        <v>14847</v>
      </c>
      <c r="W33" s="338"/>
      <c r="X33" s="338"/>
      <c r="Y33" s="338"/>
      <c r="Z33" s="338"/>
      <c r="AA33" s="338"/>
      <c r="AB33" s="338"/>
      <c r="AC33" s="338"/>
      <c r="AD33" s="338">
        <f>D33*E33</f>
        <v>14847</v>
      </c>
      <c r="AE33" s="338"/>
      <c r="AF33" s="338"/>
      <c r="AG33" s="338"/>
      <c r="AH33" s="338"/>
      <c r="AI33" s="338"/>
      <c r="AJ33" s="338"/>
      <c r="AK33" s="338"/>
      <c r="AL33" s="338">
        <f>D33*E33</f>
        <v>14847</v>
      </c>
      <c r="AM33" s="338"/>
      <c r="AN33" s="338"/>
      <c r="AO33" s="338"/>
      <c r="AP33" s="338"/>
      <c r="AQ33" s="338"/>
      <c r="AR33" s="338"/>
      <c r="AS33" s="338"/>
      <c r="AT33" s="338">
        <f>D33*E33</f>
        <v>14847</v>
      </c>
      <c r="AU33" s="338"/>
      <c r="AV33" s="338"/>
      <c r="AW33" s="338"/>
      <c r="AX33" s="338"/>
      <c r="AY33" s="338"/>
      <c r="AZ33" s="338"/>
      <c r="BA33" s="338"/>
      <c r="BB33" s="338">
        <f>D33*E33</f>
        <v>14847</v>
      </c>
      <c r="BC33" s="338"/>
      <c r="BD33" s="338"/>
      <c r="BE33" s="338"/>
      <c r="BF33" s="338"/>
      <c r="BG33" s="338"/>
      <c r="BH33" s="338"/>
      <c r="BI33" s="338"/>
      <c r="BJ33" s="338">
        <f>D33*E33</f>
        <v>14847</v>
      </c>
      <c r="BK33" s="338"/>
      <c r="BL33" s="338"/>
      <c r="BM33" s="338"/>
      <c r="BN33" s="338"/>
    </row>
    <row r="34" spans="1:66">
      <c r="A34" s="334">
        <v>3</v>
      </c>
      <c r="B34" s="339" t="s">
        <v>121</v>
      </c>
      <c r="C34" s="336" t="s">
        <v>336</v>
      </c>
      <c r="D34" s="334">
        <v>1</v>
      </c>
      <c r="E34" s="377">
        <v>5124.5</v>
      </c>
      <c r="F34" s="338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>
        <f>D34*E34</f>
        <v>5124.5</v>
      </c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>
        <f>D34*E34</f>
        <v>5124.5</v>
      </c>
      <c r="AE34" s="338"/>
      <c r="AF34" s="338"/>
      <c r="AG34" s="338"/>
      <c r="AH34" s="338"/>
      <c r="AI34" s="338"/>
      <c r="AJ34" s="338"/>
      <c r="AK34" s="338"/>
      <c r="AL34" s="338"/>
      <c r="AM34" s="338"/>
      <c r="AN34" s="338"/>
      <c r="AO34" s="338"/>
      <c r="AP34" s="338">
        <f>D34*E34</f>
        <v>5124.5</v>
      </c>
      <c r="AQ34" s="338"/>
      <c r="AR34" s="338"/>
      <c r="AS34" s="338"/>
      <c r="AT34" s="338"/>
      <c r="AU34" s="338"/>
      <c r="AV34" s="338"/>
      <c r="AW34" s="338"/>
      <c r="AX34" s="338"/>
      <c r="AY34" s="338"/>
      <c r="AZ34" s="338"/>
      <c r="BA34" s="338"/>
      <c r="BB34" s="338">
        <f>D34*E34</f>
        <v>5124.5</v>
      </c>
      <c r="BC34" s="338"/>
      <c r="BD34" s="338"/>
      <c r="BE34" s="338"/>
      <c r="BF34" s="338"/>
      <c r="BG34" s="338"/>
      <c r="BH34" s="338"/>
      <c r="BI34" s="338"/>
      <c r="BJ34" s="338"/>
      <c r="BK34" s="338"/>
      <c r="BL34" s="338"/>
      <c r="BM34" s="338"/>
      <c r="BN34" s="338">
        <f>D34*E34</f>
        <v>5124.5</v>
      </c>
    </row>
    <row r="35" spans="1:66">
      <c r="A35" s="341">
        <v>4</v>
      </c>
      <c r="B35" s="339" t="s">
        <v>388</v>
      </c>
      <c r="C35" s="336" t="s">
        <v>338</v>
      </c>
      <c r="D35" s="334">
        <v>2</v>
      </c>
      <c r="E35" s="377">
        <v>8251.5</v>
      </c>
      <c r="F35" s="338"/>
      <c r="G35" s="338"/>
      <c r="H35" s="338"/>
      <c r="I35" s="338"/>
      <c r="J35" s="338"/>
      <c r="K35" s="338"/>
      <c r="L35" s="338"/>
      <c r="M35" s="338"/>
      <c r="N35" s="338"/>
      <c r="O35" s="338"/>
      <c r="P35" s="338"/>
      <c r="Q35" s="338"/>
      <c r="R35" s="338">
        <f>D35*E35</f>
        <v>16503</v>
      </c>
      <c r="S35" s="338"/>
      <c r="T35" s="338"/>
      <c r="U35" s="338"/>
      <c r="V35" s="338"/>
      <c r="W35" s="338"/>
      <c r="X35" s="338"/>
      <c r="Y35" s="338"/>
      <c r="Z35" s="338"/>
      <c r="AA35" s="338"/>
      <c r="AB35" s="338"/>
      <c r="AC35" s="338"/>
      <c r="AD35" s="338">
        <f>D35*E35</f>
        <v>16503</v>
      </c>
      <c r="AE35" s="338"/>
      <c r="AF35" s="338"/>
      <c r="AG35" s="338"/>
      <c r="AH35" s="338"/>
      <c r="AI35" s="338"/>
      <c r="AJ35" s="338"/>
      <c r="AK35" s="338"/>
      <c r="AL35" s="338"/>
      <c r="AM35" s="338"/>
      <c r="AN35" s="338"/>
      <c r="AO35" s="338"/>
      <c r="AP35" s="338">
        <f>D35*E35</f>
        <v>16503</v>
      </c>
      <c r="AQ35" s="338"/>
      <c r="AR35" s="338"/>
      <c r="AS35" s="338"/>
      <c r="AT35" s="338"/>
      <c r="AU35" s="338"/>
      <c r="AV35" s="338"/>
      <c r="AW35" s="338"/>
      <c r="AX35" s="338"/>
      <c r="AY35" s="338"/>
      <c r="AZ35" s="338"/>
      <c r="BA35" s="338"/>
      <c r="BB35" s="338">
        <f>D35*E35</f>
        <v>16503</v>
      </c>
      <c r="BC35" s="338"/>
      <c r="BD35" s="338"/>
      <c r="BE35" s="338"/>
      <c r="BF35" s="338"/>
      <c r="BG35" s="338"/>
      <c r="BH35" s="338"/>
      <c r="BI35" s="338"/>
      <c r="BJ35" s="338"/>
      <c r="BK35" s="338"/>
      <c r="BL35" s="338"/>
      <c r="BM35" s="338"/>
      <c r="BN35" s="338">
        <f>D35*E35</f>
        <v>16503</v>
      </c>
    </row>
    <row r="36" spans="1:66">
      <c r="A36" s="334">
        <v>5</v>
      </c>
      <c r="B36" s="339" t="s">
        <v>389</v>
      </c>
      <c r="C36" s="336" t="s">
        <v>340</v>
      </c>
      <c r="D36" s="334">
        <v>1</v>
      </c>
      <c r="E36" s="377">
        <v>1529.5</v>
      </c>
      <c r="F36" s="338"/>
      <c r="G36" s="338"/>
      <c r="H36" s="338"/>
      <c r="I36" s="338"/>
      <c r="J36" s="338"/>
      <c r="K36" s="338"/>
      <c r="L36" s="338"/>
      <c r="M36" s="338"/>
      <c r="N36" s="338"/>
      <c r="O36" s="338"/>
      <c r="P36" s="338"/>
      <c r="Q36" s="338"/>
      <c r="R36" s="338">
        <f>D36*E36</f>
        <v>1529.5</v>
      </c>
      <c r="S36" s="338"/>
      <c r="T36" s="338"/>
      <c r="U36" s="338"/>
      <c r="V36" s="338"/>
      <c r="W36" s="338"/>
      <c r="X36" s="338"/>
      <c r="Y36" s="338"/>
      <c r="Z36" s="338"/>
      <c r="AA36" s="338"/>
      <c r="AB36" s="338"/>
      <c r="AC36" s="338"/>
      <c r="AD36" s="338">
        <f>D36*E36</f>
        <v>1529.5</v>
      </c>
      <c r="AE36" s="338"/>
      <c r="AF36" s="338"/>
      <c r="AG36" s="338"/>
      <c r="AH36" s="338"/>
      <c r="AI36" s="338"/>
      <c r="AJ36" s="338"/>
      <c r="AK36" s="338"/>
      <c r="AL36" s="338"/>
      <c r="AM36" s="338"/>
      <c r="AN36" s="338"/>
      <c r="AO36" s="338"/>
      <c r="AP36" s="338">
        <f>D36*E36</f>
        <v>1529.5</v>
      </c>
      <c r="AQ36" s="338"/>
      <c r="AR36" s="338"/>
      <c r="AS36" s="338"/>
      <c r="AT36" s="338"/>
      <c r="AU36" s="338"/>
      <c r="AV36" s="338"/>
      <c r="AW36" s="338"/>
      <c r="AX36" s="338"/>
      <c r="AY36" s="338"/>
      <c r="AZ36" s="338"/>
      <c r="BA36" s="338"/>
      <c r="BB36" s="338">
        <f>D36*E36</f>
        <v>1529.5</v>
      </c>
      <c r="BC36" s="338"/>
      <c r="BD36" s="338"/>
      <c r="BE36" s="338"/>
      <c r="BF36" s="338"/>
      <c r="BG36" s="338"/>
      <c r="BH36" s="338"/>
      <c r="BI36" s="338"/>
      <c r="BJ36" s="338"/>
      <c r="BK36" s="338"/>
      <c r="BL36" s="338"/>
      <c r="BM36" s="338"/>
      <c r="BN36" s="338">
        <f>D36*E36</f>
        <v>1529.5</v>
      </c>
    </row>
    <row r="37" spans="1:66">
      <c r="A37" s="334">
        <v>6</v>
      </c>
      <c r="B37" s="339" t="s">
        <v>390</v>
      </c>
      <c r="C37" s="336" t="s">
        <v>342</v>
      </c>
      <c r="D37" s="334">
        <v>1</v>
      </c>
      <c r="E37" s="377">
        <v>8882.5</v>
      </c>
      <c r="F37" s="338"/>
      <c r="G37" s="338"/>
      <c r="H37" s="338"/>
      <c r="I37" s="338"/>
      <c r="J37" s="338"/>
      <c r="K37" s="338"/>
      <c r="L37" s="338"/>
      <c r="M37" s="338"/>
      <c r="N37" s="338"/>
      <c r="O37" s="338"/>
      <c r="P37" s="338">
        <f>D37*E37</f>
        <v>8882.5</v>
      </c>
      <c r="Q37" s="338"/>
      <c r="R37" s="338"/>
      <c r="S37" s="338"/>
      <c r="T37" s="338"/>
      <c r="U37" s="338"/>
      <c r="V37" s="338"/>
      <c r="W37" s="338"/>
      <c r="X37" s="338"/>
      <c r="Y37" s="338"/>
      <c r="Z37" s="338">
        <f>D37*E37</f>
        <v>8882.5</v>
      </c>
      <c r="AA37" s="338"/>
      <c r="AB37" s="338"/>
      <c r="AC37" s="338"/>
      <c r="AD37" s="338"/>
      <c r="AE37" s="338"/>
      <c r="AF37" s="338"/>
      <c r="AG37" s="338"/>
      <c r="AH37" s="338"/>
      <c r="AI37" s="338"/>
      <c r="AJ37" s="338">
        <f>D37*E37</f>
        <v>8882.5</v>
      </c>
      <c r="AK37" s="338"/>
      <c r="AL37" s="338"/>
      <c r="AM37" s="338"/>
      <c r="AN37" s="338"/>
      <c r="AO37" s="338"/>
      <c r="AP37" s="338"/>
      <c r="AQ37" s="338"/>
      <c r="AR37" s="338"/>
      <c r="AS37" s="338"/>
      <c r="AT37" s="338">
        <f>D37*E37</f>
        <v>8882.5</v>
      </c>
      <c r="AU37" s="338"/>
      <c r="AV37" s="338"/>
      <c r="AW37" s="338"/>
      <c r="AX37" s="338"/>
      <c r="AY37" s="338"/>
      <c r="AZ37" s="338"/>
      <c r="BA37" s="338"/>
      <c r="BB37" s="338"/>
      <c r="BC37" s="338"/>
      <c r="BD37" s="338">
        <f>D37*E37</f>
        <v>8882.5</v>
      </c>
      <c r="BE37" s="338"/>
      <c r="BF37" s="338"/>
      <c r="BG37" s="338"/>
      <c r="BH37" s="338"/>
      <c r="BI37" s="338"/>
      <c r="BJ37" s="338"/>
      <c r="BK37" s="338"/>
      <c r="BL37" s="338"/>
      <c r="BM37" s="338"/>
      <c r="BN37" s="338">
        <f>D37*E37</f>
        <v>8882.5</v>
      </c>
    </row>
    <row r="38" spans="1:66">
      <c r="A38" s="341">
        <v>7</v>
      </c>
      <c r="B38" s="378" t="s">
        <v>238</v>
      </c>
      <c r="C38" s="336" t="s">
        <v>343</v>
      </c>
      <c r="D38" s="334">
        <v>1</v>
      </c>
      <c r="E38" s="377">
        <v>5651.5</v>
      </c>
      <c r="F38" s="338"/>
      <c r="G38" s="338"/>
      <c r="H38" s="338"/>
      <c r="I38" s="338"/>
      <c r="J38" s="338"/>
      <c r="K38" s="338"/>
      <c r="L38" s="338"/>
      <c r="M38" s="338"/>
      <c r="N38" s="338"/>
      <c r="O38" s="338"/>
      <c r="P38" s="338">
        <f>D38*E38</f>
        <v>5651.5</v>
      </c>
      <c r="Q38" s="338"/>
      <c r="R38" s="338"/>
      <c r="S38" s="338"/>
      <c r="T38" s="338"/>
      <c r="U38" s="338"/>
      <c r="V38" s="338"/>
      <c r="W38" s="338"/>
      <c r="X38" s="338"/>
      <c r="Y38" s="338"/>
      <c r="Z38" s="338">
        <f>D38*E38</f>
        <v>5651.5</v>
      </c>
      <c r="AA38" s="338"/>
      <c r="AB38" s="338"/>
      <c r="AC38" s="338"/>
      <c r="AD38" s="338"/>
      <c r="AE38" s="338"/>
      <c r="AF38" s="338"/>
      <c r="AG38" s="338"/>
      <c r="AH38" s="338"/>
      <c r="AI38" s="338"/>
      <c r="AJ38" s="338">
        <f>D38*E38</f>
        <v>5651.5</v>
      </c>
      <c r="AK38" s="338"/>
      <c r="AL38" s="338"/>
      <c r="AM38" s="338"/>
      <c r="AN38" s="338"/>
      <c r="AO38" s="338"/>
      <c r="AP38" s="338"/>
      <c r="AQ38" s="338"/>
      <c r="AR38" s="338"/>
      <c r="AS38" s="338"/>
      <c r="AT38" s="338">
        <f>D38*E38</f>
        <v>5651.5</v>
      </c>
      <c r="AU38" s="338"/>
      <c r="AV38" s="338"/>
      <c r="AW38" s="338"/>
      <c r="AX38" s="338"/>
      <c r="AY38" s="338"/>
      <c r="AZ38" s="338"/>
      <c r="BA38" s="338"/>
      <c r="BB38" s="338"/>
      <c r="BC38" s="338"/>
      <c r="BD38" s="338">
        <f>D38*E38</f>
        <v>5651.5</v>
      </c>
      <c r="BE38" s="338"/>
      <c r="BF38" s="338"/>
      <c r="BG38" s="338"/>
      <c r="BH38" s="338"/>
      <c r="BI38" s="338"/>
      <c r="BJ38" s="338"/>
      <c r="BK38" s="338"/>
      <c r="BL38" s="338"/>
      <c r="BM38" s="338"/>
      <c r="BN38" s="338">
        <f>D38*E38</f>
        <v>5651.5</v>
      </c>
    </row>
    <row r="39" spans="1:66">
      <c r="A39" s="334">
        <v>8</v>
      </c>
      <c r="B39" s="378" t="s">
        <v>391</v>
      </c>
      <c r="C39" s="336" t="s">
        <v>345</v>
      </c>
      <c r="D39" s="334">
        <v>2</v>
      </c>
      <c r="E39" s="377">
        <v>12551</v>
      </c>
      <c r="F39" s="338"/>
      <c r="G39" s="338"/>
      <c r="H39" s="338"/>
      <c r="I39" s="338"/>
      <c r="J39" s="338"/>
      <c r="K39" s="338"/>
      <c r="L39" s="338"/>
      <c r="M39" s="338"/>
      <c r="N39" s="338"/>
      <c r="O39" s="338"/>
      <c r="P39" s="338"/>
      <c r="Q39" s="338"/>
      <c r="R39" s="338"/>
      <c r="S39" s="338"/>
      <c r="T39" s="338"/>
      <c r="U39" s="338"/>
      <c r="V39" s="338"/>
      <c r="W39" s="338"/>
      <c r="X39" s="338"/>
      <c r="Y39" s="338"/>
      <c r="Z39" s="338"/>
      <c r="AA39" s="338"/>
      <c r="AB39" s="338">
        <f>D39*E39</f>
        <v>25102</v>
      </c>
      <c r="AC39" s="338"/>
      <c r="AD39" s="338"/>
      <c r="AE39" s="338"/>
      <c r="AF39" s="338"/>
      <c r="AG39" s="338"/>
      <c r="AH39" s="338"/>
      <c r="AI39" s="338"/>
      <c r="AJ39" s="338"/>
      <c r="AK39" s="338"/>
      <c r="AL39" s="338"/>
      <c r="AM39" s="338"/>
      <c r="AN39" s="338">
        <f>D39*E39</f>
        <v>25102</v>
      </c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>
        <f>D39*E39</f>
        <v>25102</v>
      </c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>
        <f>D39*E39</f>
        <v>25102</v>
      </c>
      <c r="BM39" s="338"/>
      <c r="BN39" s="334"/>
    </row>
    <row r="40" spans="1:66">
      <c r="A40" s="334">
        <v>9</v>
      </c>
      <c r="B40" s="342" t="s">
        <v>392</v>
      </c>
      <c r="C40" s="336" t="s">
        <v>347</v>
      </c>
      <c r="D40" s="334">
        <v>2</v>
      </c>
      <c r="E40" s="377">
        <v>2718</v>
      </c>
      <c r="F40" s="338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>
        <f>D40*E40</f>
        <v>5436</v>
      </c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>
        <f>D40*E40</f>
        <v>5436</v>
      </c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>
        <f>D40*E40</f>
        <v>5436</v>
      </c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>
        <f>D40*E40</f>
        <v>5436</v>
      </c>
      <c r="BM40" s="338"/>
      <c r="BN40" s="334"/>
    </row>
    <row r="41" spans="1:66">
      <c r="A41" s="341">
        <v>10</v>
      </c>
      <c r="B41" s="342" t="s">
        <v>393</v>
      </c>
      <c r="C41" s="336" t="s">
        <v>349</v>
      </c>
      <c r="D41" s="334">
        <v>2</v>
      </c>
      <c r="E41" s="377">
        <v>2821.5</v>
      </c>
      <c r="F41" s="338"/>
      <c r="G41" s="338"/>
      <c r="H41" s="338"/>
      <c r="I41" s="338"/>
      <c r="J41" s="338"/>
      <c r="K41" s="338"/>
      <c r="L41" s="338"/>
      <c r="M41" s="338"/>
      <c r="N41" s="338"/>
      <c r="O41" s="338"/>
      <c r="P41" s="338"/>
      <c r="Q41" s="338"/>
      <c r="R41" s="338"/>
      <c r="S41" s="338"/>
      <c r="T41" s="338"/>
      <c r="U41" s="338"/>
      <c r="V41" s="338"/>
      <c r="W41" s="338"/>
      <c r="X41" s="338"/>
      <c r="Y41" s="338"/>
      <c r="Z41" s="338"/>
      <c r="AA41" s="338"/>
      <c r="AB41" s="338">
        <f>D41*E41</f>
        <v>5643</v>
      </c>
      <c r="AC41" s="338"/>
      <c r="AD41" s="338"/>
      <c r="AE41" s="338"/>
      <c r="AF41" s="338"/>
      <c r="AG41" s="338"/>
      <c r="AH41" s="338"/>
      <c r="AI41" s="338"/>
      <c r="AJ41" s="338"/>
      <c r="AK41" s="338"/>
      <c r="AL41" s="338"/>
      <c r="AM41" s="338"/>
      <c r="AN41" s="338">
        <f>D41*E41</f>
        <v>5643</v>
      </c>
      <c r="AO41" s="338"/>
      <c r="AP41" s="338"/>
      <c r="AQ41" s="338"/>
      <c r="AR41" s="338"/>
      <c r="AS41" s="338"/>
      <c r="AT41" s="338"/>
      <c r="AU41" s="338"/>
      <c r="AV41" s="338"/>
      <c r="AW41" s="338"/>
      <c r="AX41" s="338"/>
      <c r="AY41" s="338"/>
      <c r="AZ41" s="338">
        <f>D41*E41</f>
        <v>5643</v>
      </c>
      <c r="BA41" s="338"/>
      <c r="BB41" s="338"/>
      <c r="BC41" s="338"/>
      <c r="BD41" s="338"/>
      <c r="BE41" s="338"/>
      <c r="BF41" s="338"/>
      <c r="BG41" s="338"/>
      <c r="BH41" s="338"/>
      <c r="BI41" s="338"/>
      <c r="BJ41" s="338"/>
      <c r="BK41" s="338"/>
      <c r="BL41" s="338">
        <f>D41*E41</f>
        <v>5643</v>
      </c>
      <c r="BM41" s="338"/>
      <c r="BN41" s="334"/>
    </row>
    <row r="42" spans="1:66">
      <c r="A42" s="334">
        <v>11</v>
      </c>
      <c r="B42" s="378" t="s">
        <v>394</v>
      </c>
      <c r="C42" s="336" t="s">
        <v>351</v>
      </c>
      <c r="D42" s="334">
        <v>1</v>
      </c>
      <c r="E42" s="377">
        <v>3998.5</v>
      </c>
      <c r="F42" s="338"/>
      <c r="G42" s="338"/>
      <c r="H42" s="338"/>
      <c r="I42" s="338"/>
      <c r="J42" s="338"/>
      <c r="K42" s="338"/>
      <c r="L42" s="338"/>
      <c r="M42" s="338"/>
      <c r="N42" s="338"/>
      <c r="O42" s="338"/>
      <c r="P42" s="338"/>
      <c r="Q42" s="338"/>
      <c r="R42" s="338"/>
      <c r="S42" s="338"/>
      <c r="T42" s="338"/>
      <c r="U42" s="338"/>
      <c r="V42" s="338"/>
      <c r="W42" s="338"/>
      <c r="X42" s="338"/>
      <c r="Y42" s="338"/>
      <c r="Z42" s="338">
        <f>D42*E42</f>
        <v>3998.5</v>
      </c>
      <c r="AA42" s="338"/>
      <c r="AB42" s="338"/>
      <c r="AC42" s="338"/>
      <c r="AD42" s="338"/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338"/>
      <c r="AQ42" s="338"/>
      <c r="AR42" s="338"/>
      <c r="AS42" s="338"/>
      <c r="AT42" s="338">
        <f>D42*E42</f>
        <v>3998.5</v>
      </c>
      <c r="AU42" s="338"/>
      <c r="AV42" s="338"/>
      <c r="AW42" s="338"/>
      <c r="AX42" s="338"/>
      <c r="AY42" s="338"/>
      <c r="AZ42" s="338"/>
      <c r="BA42" s="338"/>
      <c r="BB42" s="338"/>
      <c r="BC42" s="338"/>
      <c r="BD42" s="338"/>
      <c r="BE42" s="338"/>
      <c r="BF42" s="338"/>
      <c r="BG42" s="338"/>
      <c r="BH42" s="338"/>
      <c r="BI42" s="338"/>
      <c r="BJ42" s="338"/>
      <c r="BK42" s="338"/>
      <c r="BL42" s="338"/>
      <c r="BM42" s="338"/>
      <c r="BN42" s="338">
        <f>D42*E42</f>
        <v>3998.5</v>
      </c>
    </row>
    <row r="43" spans="1:66">
      <c r="A43" s="334">
        <v>12</v>
      </c>
      <c r="B43" s="378" t="s">
        <v>395</v>
      </c>
      <c r="C43" s="336" t="s">
        <v>9</v>
      </c>
      <c r="D43" s="334">
        <v>1</v>
      </c>
      <c r="E43" s="377">
        <v>1203.5</v>
      </c>
      <c r="F43" s="338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>
        <f>D43*E43</f>
        <v>1203.5</v>
      </c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>
        <f>D43*E43</f>
        <v>1203.5</v>
      </c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>
        <f>D43*E43</f>
        <v>1203.5</v>
      </c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</row>
    <row r="44" spans="1:66">
      <c r="A44" s="334">
        <v>13</v>
      </c>
      <c r="B44" s="342" t="s">
        <v>352</v>
      </c>
      <c r="C44" s="336" t="s">
        <v>353</v>
      </c>
      <c r="D44" s="334">
        <v>4</v>
      </c>
      <c r="E44" s="379">
        <v>350</v>
      </c>
      <c r="F44" s="338"/>
      <c r="G44" s="338"/>
      <c r="H44" s="338"/>
      <c r="I44" s="338"/>
      <c r="J44" s="338"/>
      <c r="K44" s="338"/>
      <c r="L44" s="338"/>
      <c r="M44" s="338"/>
      <c r="N44" s="338"/>
      <c r="O44" s="338"/>
      <c r="P44" s="338"/>
      <c r="Q44" s="338"/>
      <c r="R44" s="338"/>
      <c r="S44" s="338"/>
      <c r="T44" s="338"/>
      <c r="U44" s="338"/>
      <c r="V44" s="338">
        <f>D44*E44</f>
        <v>1400</v>
      </c>
      <c r="W44" s="338"/>
      <c r="X44" s="338"/>
      <c r="Y44" s="338"/>
      <c r="Z44" s="338"/>
      <c r="AA44" s="338"/>
      <c r="AB44" s="338"/>
      <c r="AC44" s="338"/>
      <c r="AD44" s="338"/>
      <c r="AE44" s="338"/>
      <c r="AF44" s="338"/>
      <c r="AG44" s="338"/>
      <c r="AH44" s="338"/>
      <c r="AI44" s="338"/>
      <c r="AJ44" s="338"/>
      <c r="AK44" s="338"/>
      <c r="AL44" s="338">
        <f>D44*E44</f>
        <v>1400</v>
      </c>
      <c r="AM44" s="338"/>
      <c r="AN44" s="338"/>
      <c r="AO44" s="338"/>
      <c r="AP44" s="338"/>
      <c r="AQ44" s="338"/>
      <c r="AR44" s="338"/>
      <c r="AS44" s="338"/>
      <c r="AT44" s="338"/>
      <c r="AU44" s="338"/>
      <c r="AV44" s="338"/>
      <c r="AW44" s="338"/>
      <c r="AX44" s="338"/>
      <c r="AY44" s="338"/>
      <c r="AZ44" s="338"/>
      <c r="BA44" s="338"/>
      <c r="BB44" s="338">
        <f>D44*E44</f>
        <v>1400</v>
      </c>
      <c r="BC44" s="338"/>
      <c r="BD44" s="338"/>
      <c r="BE44" s="338"/>
      <c r="BF44" s="338"/>
      <c r="BG44" s="338"/>
      <c r="BH44" s="338"/>
      <c r="BI44" s="338"/>
      <c r="BJ44" s="338"/>
      <c r="BK44" s="338"/>
      <c r="BL44" s="338"/>
      <c r="BM44" s="338"/>
      <c r="BN44" s="338"/>
    </row>
    <row r="45" spans="1:66">
      <c r="A45" s="331" t="s">
        <v>354</v>
      </c>
      <c r="B45" s="328"/>
      <c r="C45" s="380"/>
    </row>
    <row r="46" spans="1:66">
      <c r="A46" s="334">
        <v>1</v>
      </c>
      <c r="B46" s="371" t="s">
        <v>327</v>
      </c>
      <c r="C46" s="336" t="s">
        <v>355</v>
      </c>
      <c r="D46" s="334">
        <v>0.5</v>
      </c>
      <c r="E46" s="337">
        <f>VLOOKUP(B46,[17]Master!$A$6:$D$34,4,0)</f>
        <v>449.44</v>
      </c>
      <c r="F46" s="338"/>
      <c r="G46" s="338"/>
      <c r="H46" s="338"/>
      <c r="I46" s="338"/>
      <c r="J46" s="338"/>
      <c r="K46" s="338"/>
      <c r="L46" s="338">
        <f>$D$46*$E$46</f>
        <v>224.72</v>
      </c>
      <c r="M46" s="338"/>
      <c r="N46" s="338"/>
      <c r="O46" s="338"/>
      <c r="P46" s="338"/>
      <c r="Q46" s="338"/>
      <c r="R46" s="338">
        <f>$D$46*$E$46</f>
        <v>224.72</v>
      </c>
      <c r="S46" s="338"/>
      <c r="T46" s="338"/>
      <c r="U46" s="338"/>
      <c r="V46" s="338"/>
      <c r="W46" s="338"/>
      <c r="X46" s="338">
        <f>$D$46*$E$46</f>
        <v>224.72</v>
      </c>
      <c r="Y46" s="338"/>
      <c r="Z46" s="338"/>
      <c r="AA46" s="338"/>
      <c r="AB46" s="338"/>
      <c r="AC46" s="338"/>
      <c r="AD46" s="381"/>
      <c r="AE46" s="381"/>
      <c r="AF46" s="338"/>
      <c r="AG46" s="338"/>
      <c r="AH46" s="338"/>
      <c r="AI46" s="338"/>
      <c r="AJ46" s="338">
        <f>$D$46*$E$46</f>
        <v>224.72</v>
      </c>
      <c r="AK46" s="338"/>
      <c r="AL46" s="338"/>
      <c r="AM46" s="338"/>
      <c r="AN46" s="338"/>
      <c r="AO46" s="338"/>
      <c r="AP46" s="338">
        <f>$D$46*$E$46</f>
        <v>224.72</v>
      </c>
      <c r="AQ46" s="338"/>
      <c r="AR46" s="338"/>
      <c r="AS46" s="338"/>
      <c r="AT46" s="338"/>
      <c r="AU46" s="338"/>
      <c r="AV46" s="338">
        <f>$D$46*$E$46</f>
        <v>224.72</v>
      </c>
      <c r="AW46" s="338"/>
      <c r="AX46" s="338"/>
      <c r="AY46" s="338"/>
      <c r="AZ46" s="338"/>
      <c r="BA46" s="338"/>
      <c r="BB46" s="381"/>
      <c r="BC46" s="381"/>
      <c r="BD46" s="338"/>
      <c r="BE46" s="338"/>
      <c r="BF46" s="338"/>
      <c r="BG46" s="338"/>
      <c r="BH46" s="338">
        <f>$D$46*$E$46</f>
        <v>224.72</v>
      </c>
      <c r="BI46" s="338"/>
      <c r="BJ46" s="338"/>
      <c r="BK46" s="338"/>
      <c r="BL46" s="338"/>
      <c r="BM46" s="338"/>
      <c r="BN46" s="338">
        <f>$D$46*$E$46</f>
        <v>224.72</v>
      </c>
    </row>
    <row r="47" spans="1:66">
      <c r="A47" s="334">
        <v>2</v>
      </c>
      <c r="B47" s="371" t="s">
        <v>327</v>
      </c>
      <c r="C47" s="336" t="s">
        <v>356</v>
      </c>
      <c r="D47" s="334">
        <v>1.1000000000000001</v>
      </c>
      <c r="E47" s="337">
        <f>VLOOKUP(B47,[17]Master!$A$6:$D$34,4,0)</f>
        <v>449.44</v>
      </c>
      <c r="F47" s="338"/>
      <c r="G47" s="338"/>
      <c r="H47" s="338"/>
      <c r="I47" s="338"/>
      <c r="J47" s="338"/>
      <c r="K47" s="338"/>
      <c r="L47" s="338"/>
      <c r="M47" s="338"/>
      <c r="N47" s="338">
        <f>$D$47*$E$47</f>
        <v>494.38400000000001</v>
      </c>
      <c r="O47" s="338"/>
      <c r="P47" s="338"/>
      <c r="Q47" s="338"/>
      <c r="R47" s="338"/>
      <c r="S47" s="338"/>
      <c r="T47" s="338"/>
      <c r="U47" s="338"/>
      <c r="V47" s="338">
        <f>$D$47*$E$47</f>
        <v>494.38400000000001</v>
      </c>
      <c r="W47" s="338"/>
      <c r="X47" s="338"/>
      <c r="Y47" s="338"/>
      <c r="Z47" s="338"/>
      <c r="AA47" s="338"/>
      <c r="AB47" s="338"/>
      <c r="AC47" s="338"/>
      <c r="AD47" s="381">
        <f>$D$47*$E$47</f>
        <v>494.38400000000001</v>
      </c>
      <c r="AE47" s="381"/>
      <c r="AF47" s="338"/>
      <c r="AG47" s="338"/>
      <c r="AH47" s="338"/>
      <c r="AI47" s="338"/>
      <c r="AJ47" s="338"/>
      <c r="AK47" s="338"/>
      <c r="AL47" s="338">
        <f>$D$47*$E$47</f>
        <v>494.38400000000001</v>
      </c>
      <c r="AM47" s="338"/>
      <c r="AN47" s="338"/>
      <c r="AO47" s="338"/>
      <c r="AP47" s="338"/>
      <c r="AQ47" s="338"/>
      <c r="AR47" s="338"/>
      <c r="AS47" s="338"/>
      <c r="AT47" s="338">
        <f>$D$47*$E$47</f>
        <v>494.38400000000001</v>
      </c>
      <c r="AU47" s="338"/>
      <c r="AV47" s="338"/>
      <c r="AW47" s="338"/>
      <c r="AX47" s="338"/>
      <c r="AY47" s="338"/>
      <c r="AZ47" s="338"/>
      <c r="BA47" s="338"/>
      <c r="BB47" s="381">
        <f>$D$47*$E$47</f>
        <v>494.38400000000001</v>
      </c>
      <c r="BC47" s="381"/>
      <c r="BD47" s="338"/>
      <c r="BE47" s="338"/>
      <c r="BF47" s="338"/>
      <c r="BG47" s="338"/>
      <c r="BH47" s="338"/>
      <c r="BI47" s="338"/>
      <c r="BJ47" s="338">
        <f>$D$47*$E$47</f>
        <v>494.38400000000001</v>
      </c>
      <c r="BK47" s="338"/>
      <c r="BL47" s="338"/>
      <c r="BM47" s="338"/>
      <c r="BN47" s="338"/>
    </row>
    <row r="48" spans="1:66">
      <c r="A48" s="334">
        <v>3</v>
      </c>
      <c r="B48" s="371" t="s">
        <v>327</v>
      </c>
      <c r="C48" s="336" t="s">
        <v>357</v>
      </c>
      <c r="D48" s="382">
        <v>0.9</v>
      </c>
      <c r="E48" s="337">
        <f>VLOOKUP(B48,[17]Master!$A$6:$D$34,4,0)</f>
        <v>449.44</v>
      </c>
      <c r="F48" s="338"/>
      <c r="G48" s="338"/>
      <c r="H48" s="338"/>
      <c r="I48" s="338"/>
      <c r="J48" s="338"/>
      <c r="K48" s="338"/>
      <c r="L48" s="338"/>
      <c r="M48" s="338"/>
      <c r="N48" s="338"/>
      <c r="O48" s="338"/>
      <c r="P48" s="338"/>
      <c r="Q48" s="338"/>
      <c r="R48" s="338">
        <f>$D$48*$E$48</f>
        <v>404.49599999999998</v>
      </c>
      <c r="S48" s="338"/>
      <c r="T48" s="338"/>
      <c r="U48" s="338"/>
      <c r="V48" s="338"/>
      <c r="W48" s="338"/>
      <c r="X48" s="338"/>
      <c r="Y48" s="338"/>
      <c r="Z48" s="338"/>
      <c r="AA48" s="338"/>
      <c r="AB48" s="338"/>
      <c r="AC48" s="338"/>
      <c r="AD48" s="338">
        <f>$D$48*$E$48</f>
        <v>404.49599999999998</v>
      </c>
      <c r="AE48" s="338"/>
      <c r="AF48" s="338"/>
      <c r="AG48" s="338"/>
      <c r="AH48" s="338"/>
      <c r="AI48" s="338"/>
      <c r="AJ48" s="338"/>
      <c r="AK48" s="338"/>
      <c r="AL48" s="338"/>
      <c r="AM48" s="338"/>
      <c r="AN48" s="338"/>
      <c r="AO48" s="338"/>
      <c r="AP48" s="338">
        <f>$D$48*$E$48</f>
        <v>404.49599999999998</v>
      </c>
      <c r="AQ48" s="338"/>
      <c r="AR48" s="338"/>
      <c r="AS48" s="338"/>
      <c r="AT48" s="338"/>
      <c r="AU48" s="338"/>
      <c r="AV48" s="338"/>
      <c r="AW48" s="338"/>
      <c r="AX48" s="338"/>
      <c r="AY48" s="338"/>
      <c r="AZ48" s="338"/>
      <c r="BA48" s="338"/>
      <c r="BB48" s="338">
        <f>$D$48*$E$48</f>
        <v>404.49599999999998</v>
      </c>
      <c r="BC48" s="338"/>
      <c r="BD48" s="338"/>
      <c r="BE48" s="338"/>
      <c r="BF48" s="338"/>
      <c r="BG48" s="338"/>
      <c r="BH48" s="338"/>
      <c r="BI48" s="338"/>
      <c r="BJ48" s="338"/>
      <c r="BK48" s="338"/>
      <c r="BL48" s="338"/>
      <c r="BM48" s="338"/>
      <c r="BN48" s="338">
        <f>$D$48*$E$48</f>
        <v>404.49599999999998</v>
      </c>
    </row>
    <row r="49" spans="1:67">
      <c r="A49" s="334">
        <v>4</v>
      </c>
      <c r="B49" s="371" t="s">
        <v>327</v>
      </c>
      <c r="C49" s="336" t="s">
        <v>358</v>
      </c>
      <c r="D49" s="334">
        <v>0.1</v>
      </c>
      <c r="E49" s="337">
        <f>VLOOKUP(B49,[17]Master!$A$6:$D$34,4,0)</f>
        <v>449.44</v>
      </c>
      <c r="F49" s="338"/>
      <c r="G49" s="338"/>
      <c r="H49" s="338"/>
      <c r="I49" s="338"/>
      <c r="J49" s="338"/>
      <c r="K49" s="338"/>
      <c r="L49" s="338"/>
      <c r="M49" s="338"/>
      <c r="N49" s="338"/>
      <c r="O49" s="338"/>
      <c r="P49" s="338"/>
      <c r="Q49" s="338"/>
      <c r="R49" s="338">
        <f>$E$49*$D$49</f>
        <v>44.944000000000003</v>
      </c>
      <c r="S49" s="338"/>
      <c r="T49" s="338"/>
      <c r="U49" s="338"/>
      <c r="V49" s="338"/>
      <c r="W49" s="338"/>
      <c r="X49" s="338"/>
      <c r="Y49" s="338"/>
      <c r="Z49" s="338"/>
      <c r="AA49" s="338"/>
      <c r="AB49" s="338"/>
      <c r="AC49" s="338"/>
      <c r="AD49" s="338">
        <f>$E$49*$D$49</f>
        <v>44.944000000000003</v>
      </c>
      <c r="AE49" s="338"/>
      <c r="AF49" s="338"/>
      <c r="AG49" s="338"/>
      <c r="AH49" s="338"/>
      <c r="AI49" s="338"/>
      <c r="AJ49" s="338"/>
      <c r="AK49" s="338"/>
      <c r="AL49" s="338"/>
      <c r="AM49" s="338"/>
      <c r="AN49" s="338"/>
      <c r="AO49" s="338"/>
      <c r="AP49" s="338">
        <f>$E$49*$D$49</f>
        <v>44.944000000000003</v>
      </c>
      <c r="AQ49" s="338"/>
      <c r="AR49" s="338"/>
      <c r="AS49" s="338"/>
      <c r="AT49" s="338"/>
      <c r="AU49" s="338"/>
      <c r="AV49" s="338"/>
      <c r="AW49" s="338"/>
      <c r="AX49" s="338"/>
      <c r="AY49" s="338"/>
      <c r="AZ49" s="338"/>
      <c r="BA49" s="338"/>
      <c r="BB49" s="338">
        <f>$E$49*$D$49</f>
        <v>44.944000000000003</v>
      </c>
      <c r="BC49" s="338"/>
      <c r="BD49" s="338"/>
      <c r="BE49" s="338"/>
      <c r="BF49" s="338"/>
      <c r="BG49" s="338"/>
      <c r="BH49" s="338"/>
      <c r="BI49" s="338"/>
      <c r="BJ49" s="338"/>
      <c r="BK49" s="338"/>
      <c r="BL49" s="338"/>
      <c r="BM49" s="338"/>
      <c r="BN49" s="338">
        <f>$E$49*$D$49</f>
        <v>44.944000000000003</v>
      </c>
    </row>
    <row r="50" spans="1:67">
      <c r="A50" s="334">
        <v>5</v>
      </c>
      <c r="B50" s="371" t="s">
        <v>327</v>
      </c>
      <c r="C50" s="336" t="s">
        <v>359</v>
      </c>
      <c r="D50" s="334">
        <v>2.2000000000000002</v>
      </c>
      <c r="E50" s="337">
        <f>VLOOKUP(B50,[17]Master!$A$6:$D$34,4,0)</f>
        <v>449.44</v>
      </c>
      <c r="F50" s="338"/>
      <c r="G50" s="338"/>
      <c r="H50" s="338"/>
      <c r="I50" s="338"/>
      <c r="J50" s="338"/>
      <c r="K50" s="338"/>
      <c r="L50" s="338"/>
      <c r="M50" s="338"/>
      <c r="N50" s="338"/>
      <c r="O50" s="338"/>
      <c r="P50" s="338">
        <f>$D$50*$E$50</f>
        <v>988.76800000000003</v>
      </c>
      <c r="Q50" s="338"/>
      <c r="R50" s="338"/>
      <c r="S50" s="338"/>
      <c r="T50" s="338"/>
      <c r="U50" s="338"/>
      <c r="V50" s="338"/>
      <c r="W50" s="338"/>
      <c r="X50" s="338"/>
      <c r="Y50" s="338"/>
      <c r="Z50" s="338">
        <f>$D$50*$E$50</f>
        <v>988.76800000000003</v>
      </c>
      <c r="AA50" s="338"/>
      <c r="AB50" s="338"/>
      <c r="AC50" s="338"/>
      <c r="AD50" s="338"/>
      <c r="AE50" s="338"/>
      <c r="AF50" s="338"/>
      <c r="AG50" s="338"/>
      <c r="AH50" s="338"/>
      <c r="AI50" s="338"/>
      <c r="AJ50" s="338">
        <f>$D$50*$E$50</f>
        <v>988.76800000000003</v>
      </c>
      <c r="AK50" s="338"/>
      <c r="AL50" s="338"/>
      <c r="AM50" s="338"/>
      <c r="AN50" s="338"/>
      <c r="AO50" s="338"/>
      <c r="AP50" s="338"/>
      <c r="AQ50" s="338"/>
      <c r="AR50" s="338"/>
      <c r="AS50" s="338"/>
      <c r="AT50" s="338">
        <f>$D$50*$E$50</f>
        <v>988.76800000000003</v>
      </c>
      <c r="AU50" s="338"/>
      <c r="AV50" s="338"/>
      <c r="AW50" s="338"/>
      <c r="AX50" s="338"/>
      <c r="AY50" s="338"/>
      <c r="AZ50" s="338"/>
      <c r="BA50" s="338"/>
      <c r="BB50" s="338"/>
      <c r="BC50" s="338"/>
      <c r="BD50" s="338">
        <f>$D$50*$E$50</f>
        <v>988.76800000000003</v>
      </c>
      <c r="BE50" s="338"/>
      <c r="BF50" s="338"/>
      <c r="BG50" s="338"/>
      <c r="BH50" s="338"/>
      <c r="BI50" s="338"/>
      <c r="BJ50" s="338"/>
      <c r="BK50" s="338"/>
      <c r="BL50" s="338"/>
      <c r="BM50" s="338"/>
      <c r="BN50" s="338">
        <f>$D$50*$E$50</f>
        <v>988.76800000000003</v>
      </c>
    </row>
    <row r="51" spans="1:67">
      <c r="A51" s="334">
        <v>6</v>
      </c>
      <c r="B51" s="371" t="s">
        <v>327</v>
      </c>
      <c r="C51" s="336" t="s">
        <v>360</v>
      </c>
      <c r="D51" s="334">
        <v>2.2000000000000002</v>
      </c>
      <c r="E51" s="337">
        <f>VLOOKUP(B51,[17]Master!$A$6:$D$34,4,0)</f>
        <v>449.44</v>
      </c>
      <c r="F51" s="338"/>
      <c r="G51" s="338"/>
      <c r="H51" s="338"/>
      <c r="I51" s="338"/>
      <c r="J51" s="338"/>
      <c r="K51" s="338"/>
      <c r="L51" s="338"/>
      <c r="M51" s="338"/>
      <c r="N51" s="338"/>
      <c r="O51" s="338"/>
      <c r="P51" s="338"/>
      <c r="Q51" s="338"/>
      <c r="R51" s="338"/>
      <c r="S51" s="338"/>
      <c r="T51" s="338"/>
      <c r="U51" s="338"/>
      <c r="V51" s="338"/>
      <c r="W51" s="338"/>
      <c r="X51" s="338"/>
      <c r="Y51" s="338"/>
      <c r="Z51" s="338"/>
      <c r="AA51" s="338"/>
      <c r="AB51" s="338">
        <f>$D$51*$E$51</f>
        <v>988.76800000000003</v>
      </c>
      <c r="AC51" s="338"/>
      <c r="AD51" s="338"/>
      <c r="AE51" s="338"/>
      <c r="AF51" s="338"/>
      <c r="AG51" s="338"/>
      <c r="AH51" s="338"/>
      <c r="AI51" s="338"/>
      <c r="AJ51" s="338"/>
      <c r="AK51" s="338"/>
      <c r="AL51" s="338"/>
      <c r="AM51" s="338"/>
      <c r="AN51" s="338">
        <f>$D$51*$E$51</f>
        <v>988.76800000000003</v>
      </c>
      <c r="AO51" s="338"/>
      <c r="AP51" s="338"/>
      <c r="AQ51" s="338"/>
      <c r="AR51" s="338"/>
      <c r="AS51" s="338"/>
      <c r="AT51" s="338"/>
      <c r="AU51" s="338"/>
      <c r="AV51" s="338"/>
      <c r="AW51" s="338"/>
      <c r="AX51" s="338"/>
      <c r="AY51" s="338"/>
      <c r="AZ51" s="338">
        <f>$D$51*$E$51</f>
        <v>988.76800000000003</v>
      </c>
      <c r="BA51" s="338"/>
      <c r="BB51" s="338"/>
      <c r="BC51" s="338"/>
      <c r="BD51" s="338"/>
      <c r="BE51" s="338"/>
      <c r="BF51" s="338"/>
      <c r="BG51" s="338"/>
      <c r="BH51" s="338"/>
      <c r="BI51" s="338"/>
      <c r="BJ51" s="338"/>
      <c r="BK51" s="338"/>
      <c r="BL51" s="338">
        <f>$D$51*$E$51</f>
        <v>988.76800000000003</v>
      </c>
      <c r="BM51" s="338"/>
      <c r="BN51" s="334"/>
    </row>
    <row r="52" spans="1:67">
      <c r="A52" s="334">
        <v>7</v>
      </c>
      <c r="B52" s="371" t="s">
        <v>327</v>
      </c>
      <c r="C52" s="336" t="s">
        <v>361</v>
      </c>
      <c r="D52" s="334">
        <v>0.3</v>
      </c>
      <c r="E52" s="337">
        <f>VLOOKUP(B52,[17]Master!$A$6:$D$34,4,0)</f>
        <v>449.44</v>
      </c>
      <c r="F52" s="338"/>
      <c r="G52" s="338"/>
      <c r="H52" s="338"/>
      <c r="I52" s="338"/>
      <c r="J52" s="338"/>
      <c r="K52" s="338"/>
      <c r="L52" s="338"/>
      <c r="M52" s="338"/>
      <c r="N52" s="338"/>
      <c r="O52" s="338"/>
      <c r="P52" s="338"/>
      <c r="Q52" s="338"/>
      <c r="R52" s="338"/>
      <c r="S52" s="338"/>
      <c r="T52" s="338"/>
      <c r="U52" s="338"/>
      <c r="V52" s="338"/>
      <c r="W52" s="338"/>
      <c r="X52" s="338"/>
      <c r="Y52" s="338"/>
      <c r="Z52" s="338">
        <f>$D$52*$E$52</f>
        <v>134.83199999999999</v>
      </c>
      <c r="AA52" s="338"/>
      <c r="AB52" s="338"/>
      <c r="AC52" s="338"/>
      <c r="AD52" s="338"/>
      <c r="AE52" s="338"/>
      <c r="AF52" s="338"/>
      <c r="AG52" s="338"/>
      <c r="AH52" s="338"/>
      <c r="AI52" s="338"/>
      <c r="AJ52" s="338"/>
      <c r="AK52" s="338"/>
      <c r="AL52" s="338"/>
      <c r="AM52" s="338"/>
      <c r="AN52" s="338"/>
      <c r="AO52" s="338"/>
      <c r="AP52" s="338"/>
      <c r="AQ52" s="338"/>
      <c r="AR52" s="338"/>
      <c r="AS52" s="338"/>
      <c r="AT52" s="338">
        <f>$D$52*$E$52</f>
        <v>134.83199999999999</v>
      </c>
      <c r="AU52" s="338"/>
      <c r="AV52" s="338"/>
      <c r="AW52" s="338"/>
      <c r="AX52" s="338"/>
      <c r="AY52" s="338"/>
      <c r="AZ52" s="338"/>
      <c r="BA52" s="338"/>
      <c r="BB52" s="338"/>
      <c r="BC52" s="338"/>
      <c r="BD52" s="338"/>
      <c r="BE52" s="338"/>
      <c r="BF52" s="338"/>
      <c r="BG52" s="338"/>
      <c r="BH52" s="338"/>
      <c r="BI52" s="338"/>
      <c r="BJ52" s="338"/>
      <c r="BK52" s="338"/>
      <c r="BL52" s="338"/>
      <c r="BM52" s="338"/>
      <c r="BN52" s="338">
        <f>$D$52*$E$52</f>
        <v>134.83199999999999</v>
      </c>
    </row>
    <row r="53" spans="1:67">
      <c r="A53" s="334">
        <v>8</v>
      </c>
      <c r="B53" s="371" t="s">
        <v>327</v>
      </c>
      <c r="C53" s="336" t="s">
        <v>396</v>
      </c>
      <c r="D53" s="334">
        <v>0.1</v>
      </c>
      <c r="E53" s="337">
        <f>VLOOKUP(B53,[17]Master!$A$6:$D$34,4,0)</f>
        <v>449.44</v>
      </c>
      <c r="F53" s="338"/>
      <c r="G53" s="338"/>
      <c r="H53" s="338"/>
      <c r="I53" s="338"/>
      <c r="J53" s="338"/>
      <c r="K53" s="338"/>
      <c r="L53" s="338"/>
      <c r="M53" s="338"/>
      <c r="N53" s="338"/>
      <c r="O53" s="338"/>
      <c r="P53" s="338"/>
      <c r="Q53" s="338"/>
      <c r="R53" s="338"/>
      <c r="S53" s="338"/>
      <c r="T53" s="338"/>
      <c r="U53" s="338"/>
      <c r="V53" s="338">
        <f>D53*E53</f>
        <v>44.944000000000003</v>
      </c>
      <c r="W53" s="338"/>
      <c r="X53" s="338"/>
      <c r="Y53" s="338"/>
      <c r="Z53" s="338"/>
      <c r="AA53" s="338"/>
      <c r="AB53" s="338"/>
      <c r="AC53" s="338"/>
      <c r="AD53" s="338"/>
      <c r="AE53" s="338"/>
      <c r="AF53" s="338"/>
      <c r="AG53" s="338"/>
      <c r="AH53" s="338"/>
      <c r="AI53" s="338"/>
      <c r="AJ53" s="338"/>
      <c r="AK53" s="338"/>
      <c r="AL53" s="338">
        <f>D53*E53</f>
        <v>44.944000000000003</v>
      </c>
      <c r="AM53" s="338"/>
      <c r="AN53" s="338"/>
      <c r="AO53" s="338"/>
      <c r="AP53" s="338"/>
      <c r="AQ53" s="338"/>
      <c r="AR53" s="338"/>
      <c r="AS53" s="338"/>
      <c r="AT53" s="338"/>
      <c r="AU53" s="338"/>
      <c r="AV53" s="338"/>
      <c r="AW53" s="338"/>
      <c r="AX53" s="338"/>
      <c r="AY53" s="338"/>
      <c r="AZ53" s="338"/>
      <c r="BA53" s="338"/>
      <c r="BB53" s="338">
        <f>D53*E53</f>
        <v>44.944000000000003</v>
      </c>
      <c r="BC53" s="338"/>
      <c r="BD53" s="338"/>
      <c r="BE53" s="338"/>
      <c r="BF53" s="338"/>
      <c r="BG53" s="338"/>
      <c r="BH53" s="338"/>
      <c r="BI53" s="338"/>
      <c r="BJ53" s="338"/>
      <c r="BK53" s="338"/>
      <c r="BL53" s="338"/>
      <c r="BM53" s="338"/>
      <c r="BN53" s="338"/>
    </row>
    <row r="54" spans="1:67">
      <c r="A54" s="334">
        <v>9</v>
      </c>
      <c r="B54" s="371" t="s">
        <v>327</v>
      </c>
      <c r="C54" s="336" t="s">
        <v>362</v>
      </c>
      <c r="D54" s="334">
        <v>0.5</v>
      </c>
      <c r="E54" s="337">
        <f>VLOOKUP(B54,[17]Master!$A$6:$D$34,4,0)</f>
        <v>449.44</v>
      </c>
      <c r="F54" s="338"/>
      <c r="G54" s="338"/>
      <c r="H54" s="338"/>
      <c r="I54" s="338"/>
      <c r="J54" s="338"/>
      <c r="K54" s="338"/>
      <c r="L54" s="338"/>
      <c r="M54" s="338"/>
      <c r="N54" s="338"/>
      <c r="O54" s="338"/>
      <c r="P54" s="338"/>
      <c r="Q54" s="338"/>
      <c r="R54" s="338"/>
      <c r="S54" s="338"/>
      <c r="T54" s="338"/>
      <c r="U54" s="338"/>
      <c r="V54" s="338">
        <f>D54*E54</f>
        <v>224.72</v>
      </c>
      <c r="W54" s="338"/>
      <c r="X54" s="338"/>
      <c r="Y54" s="338"/>
      <c r="Z54" s="338"/>
      <c r="AA54" s="338"/>
      <c r="AB54" s="338"/>
      <c r="AC54" s="338"/>
      <c r="AD54" s="338"/>
      <c r="AE54" s="338"/>
      <c r="AF54" s="338"/>
      <c r="AG54" s="338"/>
      <c r="AH54" s="338"/>
      <c r="AI54" s="338"/>
      <c r="AJ54" s="338"/>
      <c r="AK54" s="338"/>
      <c r="AL54" s="338">
        <f>D54*E54</f>
        <v>224.72</v>
      </c>
      <c r="AM54" s="338"/>
      <c r="AN54" s="338"/>
      <c r="AO54" s="338"/>
      <c r="AP54" s="338"/>
      <c r="AQ54" s="338"/>
      <c r="AR54" s="338"/>
      <c r="AS54" s="338"/>
      <c r="AT54" s="338"/>
      <c r="AU54" s="338"/>
      <c r="AV54" s="338"/>
      <c r="AW54" s="338"/>
      <c r="AX54" s="338"/>
      <c r="AY54" s="338"/>
      <c r="AZ54" s="338"/>
      <c r="BA54" s="338"/>
      <c r="BB54" s="338">
        <f>D54*E54</f>
        <v>224.72</v>
      </c>
      <c r="BC54" s="338"/>
      <c r="BD54" s="338"/>
      <c r="BE54" s="338"/>
      <c r="BF54" s="338"/>
      <c r="BG54" s="338"/>
      <c r="BH54" s="338"/>
      <c r="BI54" s="338"/>
      <c r="BJ54" s="338"/>
      <c r="BK54" s="338"/>
      <c r="BL54" s="338"/>
      <c r="BM54" s="338"/>
      <c r="BN54" s="338"/>
    </row>
    <row r="55" spans="1:67">
      <c r="C55" s="324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  <c r="AF55" s="349"/>
      <c r="AG55" s="349"/>
      <c r="AH55" s="349"/>
      <c r="AI55" s="349"/>
      <c r="AJ55" s="349"/>
      <c r="AK55" s="349"/>
      <c r="AL55" s="349"/>
      <c r="AM55" s="349"/>
    </row>
    <row r="56" spans="1:67" ht="18.75">
      <c r="B56" s="352" t="s">
        <v>363</v>
      </c>
      <c r="C56" s="353" t="s">
        <v>364</v>
      </c>
      <c r="D56" s="328"/>
      <c r="E56" s="321"/>
      <c r="F56" s="355">
        <f>SUM(F32:F54)</f>
        <v>0</v>
      </c>
      <c r="G56" s="355"/>
      <c r="H56" s="355">
        <f t="shared" ref="H56:BN56" si="9">SUM(H32:H54)</f>
        <v>0</v>
      </c>
      <c r="I56" s="355"/>
      <c r="J56" s="355">
        <f t="shared" si="9"/>
        <v>0</v>
      </c>
      <c r="K56" s="355"/>
      <c r="L56" s="355">
        <f t="shared" si="9"/>
        <v>6174.72</v>
      </c>
      <c r="M56" s="355"/>
      <c r="N56" s="355">
        <f t="shared" si="9"/>
        <v>15341.384</v>
      </c>
      <c r="O56" s="355"/>
      <c r="P56" s="355">
        <f t="shared" si="9"/>
        <v>15522.768</v>
      </c>
      <c r="Q56" s="355"/>
      <c r="R56" s="355">
        <f t="shared" si="9"/>
        <v>29781.16</v>
      </c>
      <c r="S56" s="355"/>
      <c r="T56" s="355">
        <f t="shared" si="9"/>
        <v>0</v>
      </c>
      <c r="U56" s="355"/>
      <c r="V56" s="355">
        <f t="shared" si="9"/>
        <v>18214.547999999999</v>
      </c>
      <c r="W56" s="355"/>
      <c r="X56" s="355">
        <f t="shared" si="9"/>
        <v>6174.72</v>
      </c>
      <c r="Y56" s="355"/>
      <c r="Z56" s="355">
        <f t="shared" si="9"/>
        <v>19656.099999999999</v>
      </c>
      <c r="AA56" s="355"/>
      <c r="AB56" s="355">
        <f t="shared" si="9"/>
        <v>37169.767999999996</v>
      </c>
      <c r="AC56" s="355"/>
      <c r="AD56" s="355">
        <f t="shared" si="9"/>
        <v>44897.824000000001</v>
      </c>
      <c r="AE56" s="355"/>
      <c r="AF56" s="355">
        <f t="shared" si="9"/>
        <v>0</v>
      </c>
      <c r="AG56" s="355"/>
      <c r="AH56" s="355">
        <f t="shared" si="9"/>
        <v>0</v>
      </c>
      <c r="AI56" s="355"/>
      <c r="AJ56" s="355">
        <f t="shared" si="9"/>
        <v>21697.488000000001</v>
      </c>
      <c r="AK56" s="355"/>
      <c r="AL56" s="355">
        <f t="shared" si="9"/>
        <v>18214.547999999999</v>
      </c>
      <c r="AM56" s="355"/>
      <c r="AN56" s="355">
        <f t="shared" si="9"/>
        <v>37169.767999999996</v>
      </c>
      <c r="AO56" s="355"/>
      <c r="AP56" s="355">
        <f t="shared" si="9"/>
        <v>29781.16</v>
      </c>
      <c r="AQ56" s="355"/>
      <c r="AR56" s="355">
        <f t="shared" si="9"/>
        <v>0</v>
      </c>
      <c r="AS56" s="355"/>
      <c r="AT56" s="355">
        <f t="shared" si="9"/>
        <v>34997.484000000004</v>
      </c>
      <c r="AU56" s="355"/>
      <c r="AV56" s="355">
        <f t="shared" si="9"/>
        <v>6174.72</v>
      </c>
      <c r="AW56" s="355"/>
      <c r="AX56" s="355">
        <f t="shared" si="9"/>
        <v>0</v>
      </c>
      <c r="AY56" s="355"/>
      <c r="AZ56" s="355">
        <f t="shared" si="9"/>
        <v>37169.767999999996</v>
      </c>
      <c r="BA56" s="355"/>
      <c r="BB56" s="355">
        <f t="shared" si="9"/>
        <v>47770.988000000005</v>
      </c>
      <c r="BC56" s="355"/>
      <c r="BD56" s="355">
        <f t="shared" si="9"/>
        <v>15522.768</v>
      </c>
      <c r="BE56" s="355"/>
      <c r="BF56" s="355">
        <f t="shared" si="9"/>
        <v>0</v>
      </c>
      <c r="BG56" s="355"/>
      <c r="BH56" s="355">
        <f t="shared" si="9"/>
        <v>6174.72</v>
      </c>
      <c r="BI56" s="355"/>
      <c r="BJ56" s="355">
        <f t="shared" si="9"/>
        <v>15341.384</v>
      </c>
      <c r="BK56" s="355"/>
      <c r="BL56" s="355">
        <f t="shared" si="9"/>
        <v>37169.767999999996</v>
      </c>
      <c r="BM56" s="355"/>
      <c r="BN56" s="355">
        <f t="shared" si="9"/>
        <v>49437.26</v>
      </c>
      <c r="BO56" s="385"/>
    </row>
    <row r="57" spans="1:67">
      <c r="C57" s="324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  <c r="AF57" s="349"/>
      <c r="AG57" s="349"/>
      <c r="AH57" s="349"/>
      <c r="AI57" s="349"/>
      <c r="AJ57" s="349"/>
      <c r="AK57" s="349"/>
      <c r="AL57" s="349"/>
      <c r="AM57" s="349"/>
    </row>
    <row r="58" spans="1:67">
      <c r="B58" s="365" t="s">
        <v>365</v>
      </c>
      <c r="C58" s="366" t="s">
        <v>366</v>
      </c>
      <c r="F58" s="367">
        <f t="shared" ref="F58:BN58" si="10">F27+F56</f>
        <v>0</v>
      </c>
      <c r="G58" s="367">
        <f t="shared" si="10"/>
        <v>0</v>
      </c>
      <c r="H58" s="367">
        <f t="shared" si="10"/>
        <v>3855.6559999999999</v>
      </c>
      <c r="I58" s="367">
        <f t="shared" si="10"/>
        <v>943.82399999999996</v>
      </c>
      <c r="J58" s="367">
        <f t="shared" si="10"/>
        <v>5546.6739999999991</v>
      </c>
      <c r="K58" s="367">
        <f t="shared" si="10"/>
        <v>943.82399999999996</v>
      </c>
      <c r="L58" s="367">
        <f t="shared" si="10"/>
        <v>15271.394</v>
      </c>
      <c r="M58" s="367">
        <f t="shared" si="10"/>
        <v>943.82399999999996</v>
      </c>
      <c r="N58" s="367">
        <f t="shared" si="10"/>
        <v>23072.457999999999</v>
      </c>
      <c r="O58" s="367">
        <f t="shared" si="10"/>
        <v>943.82399999999996</v>
      </c>
      <c r="P58" s="367">
        <f t="shared" si="10"/>
        <v>21069.441999999999</v>
      </c>
      <c r="Q58" s="367">
        <f t="shared" si="10"/>
        <v>943.82399999999996</v>
      </c>
      <c r="R58" s="367">
        <f t="shared" si="10"/>
        <v>38877.834000000003</v>
      </c>
      <c r="S58" s="367">
        <f t="shared" si="10"/>
        <v>943.82399999999996</v>
      </c>
      <c r="T58" s="367">
        <f t="shared" si="10"/>
        <v>5546.6739999999991</v>
      </c>
      <c r="U58" s="367">
        <f t="shared" si="10"/>
        <v>943.82399999999996</v>
      </c>
      <c r="V58" s="367">
        <f t="shared" si="10"/>
        <v>25945.621999999996</v>
      </c>
      <c r="W58" s="367">
        <f t="shared" si="10"/>
        <v>943.82399999999996</v>
      </c>
      <c r="X58" s="367">
        <f t="shared" si="10"/>
        <v>15271.394</v>
      </c>
      <c r="Y58" s="367">
        <f t="shared" si="10"/>
        <v>943.82399999999996</v>
      </c>
      <c r="Z58" s="367">
        <f t="shared" si="10"/>
        <v>25202.773999999998</v>
      </c>
      <c r="AA58" s="367">
        <f t="shared" si="10"/>
        <v>943.82399999999996</v>
      </c>
      <c r="AB58" s="367">
        <f t="shared" si="10"/>
        <v>42716.441999999995</v>
      </c>
      <c r="AC58" s="367">
        <f t="shared" si="10"/>
        <v>943.82399999999996</v>
      </c>
      <c r="AD58" s="367">
        <f t="shared" si="10"/>
        <v>56178.898000000001</v>
      </c>
      <c r="AE58" s="367">
        <f t="shared" si="10"/>
        <v>943.82399999999996</v>
      </c>
      <c r="AF58" s="367">
        <f t="shared" si="10"/>
        <v>5546.6739999999991</v>
      </c>
      <c r="AG58" s="367">
        <f t="shared" si="10"/>
        <v>943.82399999999996</v>
      </c>
      <c r="AH58" s="367">
        <f t="shared" si="10"/>
        <v>5546.6739999999991</v>
      </c>
      <c r="AI58" s="367">
        <f t="shared" si="10"/>
        <v>943.82399999999996</v>
      </c>
      <c r="AJ58" s="367">
        <f t="shared" si="10"/>
        <v>33277.161999999997</v>
      </c>
      <c r="AK58" s="367">
        <f t="shared" si="10"/>
        <v>943.82399999999996</v>
      </c>
      <c r="AL58" s="367">
        <f t="shared" si="10"/>
        <v>28895.421999999999</v>
      </c>
      <c r="AM58" s="367">
        <f t="shared" si="10"/>
        <v>943.82399999999996</v>
      </c>
      <c r="AN58" s="367">
        <f t="shared" si="10"/>
        <v>42716.441999999995</v>
      </c>
      <c r="AO58" s="367">
        <f t="shared" si="10"/>
        <v>943.82399999999996</v>
      </c>
      <c r="AP58" s="367">
        <f t="shared" si="10"/>
        <v>38877.834000000003</v>
      </c>
      <c r="AQ58" s="367">
        <f t="shared" si="10"/>
        <v>943.82399999999996</v>
      </c>
      <c r="AR58" s="367">
        <f t="shared" si="10"/>
        <v>5546.6739999999991</v>
      </c>
      <c r="AS58" s="367">
        <f t="shared" si="10"/>
        <v>943.82399999999996</v>
      </c>
      <c r="AT58" s="367">
        <f t="shared" si="10"/>
        <v>42728.558000000005</v>
      </c>
      <c r="AU58" s="367">
        <f t="shared" si="10"/>
        <v>943.82399999999996</v>
      </c>
      <c r="AV58" s="367">
        <f t="shared" si="10"/>
        <v>15271.394</v>
      </c>
      <c r="AW58" s="367">
        <f t="shared" si="10"/>
        <v>943.82399999999996</v>
      </c>
      <c r="AX58" s="367">
        <f t="shared" si="10"/>
        <v>5546.6739999999991</v>
      </c>
      <c r="AY58" s="367">
        <f t="shared" si="10"/>
        <v>943.82399999999996</v>
      </c>
      <c r="AZ58" s="367">
        <f t="shared" si="10"/>
        <v>42716.441999999995</v>
      </c>
      <c r="BA58" s="367">
        <f t="shared" si="10"/>
        <v>943.82399999999996</v>
      </c>
      <c r="BB58" s="367">
        <f t="shared" si="10"/>
        <v>62001.862000000001</v>
      </c>
      <c r="BC58" s="367">
        <f t="shared" si="10"/>
        <v>943.82399999999996</v>
      </c>
      <c r="BD58" s="367">
        <f t="shared" si="10"/>
        <v>21069.441999999999</v>
      </c>
      <c r="BE58" s="367">
        <f t="shared" si="10"/>
        <v>943.82399999999996</v>
      </c>
      <c r="BF58" s="367">
        <f t="shared" si="10"/>
        <v>5546.6739999999991</v>
      </c>
      <c r="BG58" s="367">
        <f t="shared" si="10"/>
        <v>943.82399999999996</v>
      </c>
      <c r="BH58" s="367">
        <f t="shared" si="10"/>
        <v>15271.394</v>
      </c>
      <c r="BI58" s="367">
        <f t="shared" si="10"/>
        <v>943.82399999999996</v>
      </c>
      <c r="BJ58" s="367">
        <f t="shared" si="10"/>
        <v>23072.457999999999</v>
      </c>
      <c r="BK58" s="367">
        <f t="shared" si="10"/>
        <v>943.82399999999996</v>
      </c>
      <c r="BL58" s="367">
        <f t="shared" si="10"/>
        <v>42716.441999999995</v>
      </c>
      <c r="BM58" s="367">
        <f t="shared" si="10"/>
        <v>943.82399999999996</v>
      </c>
      <c r="BN58" s="367">
        <f t="shared" si="10"/>
        <v>61016.934000000001</v>
      </c>
    </row>
    <row r="59" spans="1:67">
      <c r="C59" s="368" t="s">
        <v>323</v>
      </c>
      <c r="Z59" s="369">
        <f>SUM(F58:Z58)/Z4</f>
        <v>1.8815433799999997</v>
      </c>
      <c r="AA59" s="369"/>
      <c r="AT59" s="369">
        <f>SUM(F58:AT58)/AT4</f>
        <v>2.498116790000001</v>
      </c>
      <c r="AU59" s="370"/>
      <c r="BN59" s="369">
        <f>SUM(F58:BN58)/BN4</f>
        <v>2.6776377133333349</v>
      </c>
    </row>
    <row r="62" spans="1:67">
      <c r="A62" s="331" t="s">
        <v>367</v>
      </c>
    </row>
    <row r="63" spans="1:67">
      <c r="B63" s="323" t="s">
        <v>397</v>
      </c>
      <c r="C63" s="336" t="s">
        <v>368</v>
      </c>
      <c r="D63" s="334">
        <v>5</v>
      </c>
      <c r="E63" s="377">
        <v>14704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>
        <f>$D$63*$E$63</f>
        <v>73520</v>
      </c>
      <c r="S63" s="338"/>
      <c r="T63" s="338"/>
      <c r="U63" s="338"/>
      <c r="V63" s="338"/>
      <c r="W63" s="338"/>
      <c r="X63" s="338"/>
      <c r="Y63" s="338"/>
      <c r="Z63" s="338"/>
      <c r="AA63" s="338"/>
      <c r="AB63" s="338"/>
      <c r="AC63" s="338"/>
      <c r="AD63" s="338">
        <f>$D$63*$E$63</f>
        <v>73520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>
        <f>$D$63*$E$63</f>
        <v>73520</v>
      </c>
      <c r="AQ63" s="338"/>
      <c r="AR63" s="338"/>
      <c r="AS63" s="338"/>
      <c r="AT63" s="338"/>
      <c r="AU63" s="338"/>
      <c r="AV63" s="338"/>
      <c r="AW63" s="338"/>
      <c r="AX63" s="338"/>
      <c r="AY63" s="338"/>
      <c r="AZ63" s="338"/>
      <c r="BA63" s="338"/>
      <c r="BB63" s="338">
        <f>$D$63*$E$63</f>
        <v>73520</v>
      </c>
      <c r="BC63" s="338"/>
      <c r="BD63" s="338"/>
      <c r="BE63" s="338"/>
      <c r="BF63" s="338"/>
      <c r="BG63" s="338"/>
      <c r="BH63" s="338"/>
      <c r="BI63" s="338"/>
      <c r="BJ63" s="338"/>
      <c r="BK63" s="338"/>
      <c r="BL63" s="338"/>
      <c r="BM63" s="338"/>
      <c r="BN63" s="338">
        <f>$D$63*$E$63</f>
        <v>73520</v>
      </c>
    </row>
    <row r="64" spans="1:67">
      <c r="C64" s="336" t="s">
        <v>369</v>
      </c>
      <c r="D64" s="334">
        <v>1</v>
      </c>
      <c r="E64" s="377">
        <v>7966</v>
      </c>
      <c r="F64" s="338"/>
      <c r="G64" s="338"/>
      <c r="H64" s="338"/>
      <c r="I64" s="338"/>
      <c r="J64" s="338"/>
      <c r="K64" s="338"/>
      <c r="L64" s="338"/>
      <c r="M64" s="338"/>
      <c r="N64" s="338"/>
      <c r="O64" s="338"/>
      <c r="P64" s="338"/>
      <c r="Q64" s="338"/>
      <c r="R64" s="338"/>
      <c r="S64" s="338"/>
      <c r="T64" s="338"/>
      <c r="U64" s="338"/>
      <c r="V64" s="338"/>
      <c r="W64" s="338"/>
      <c r="X64" s="338"/>
      <c r="Y64" s="338"/>
      <c r="Z64" s="338">
        <f>$D$64*$E$64</f>
        <v>7966</v>
      </c>
      <c r="AA64" s="338"/>
      <c r="AB64" s="338"/>
      <c r="AC64" s="338"/>
      <c r="AD64" s="338"/>
      <c r="AE64" s="338"/>
      <c r="AF64" s="338"/>
      <c r="AG64" s="338"/>
      <c r="AH64" s="338"/>
      <c r="AI64" s="338"/>
      <c r="AJ64" s="338"/>
      <c r="AK64" s="338"/>
      <c r="AL64" s="338"/>
      <c r="AM64" s="338"/>
      <c r="AN64" s="338"/>
      <c r="AO64" s="338"/>
      <c r="AP64" s="338"/>
      <c r="AQ64" s="338"/>
      <c r="AR64" s="338"/>
      <c r="AS64" s="338"/>
      <c r="AT64" s="338">
        <f>$D$64*$E$64</f>
        <v>7966</v>
      </c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338"/>
      <c r="BM64" s="338"/>
      <c r="BN64" s="338">
        <f>$D$64*$E$64</f>
        <v>7966</v>
      </c>
    </row>
    <row r="66" spans="2:66">
      <c r="B66" s="365" t="s">
        <v>370</v>
      </c>
      <c r="C66" s="366" t="s">
        <v>371</v>
      </c>
      <c r="F66" s="367">
        <f t="shared" ref="F66:BN66" si="11">F58+F63+F64</f>
        <v>0</v>
      </c>
      <c r="G66" s="367">
        <f t="shared" si="11"/>
        <v>0</v>
      </c>
      <c r="H66" s="367">
        <f t="shared" si="11"/>
        <v>3855.6559999999999</v>
      </c>
      <c r="I66" s="367">
        <f t="shared" si="11"/>
        <v>943.82399999999996</v>
      </c>
      <c r="J66" s="367">
        <f t="shared" si="11"/>
        <v>5546.6739999999991</v>
      </c>
      <c r="K66" s="367">
        <f t="shared" si="11"/>
        <v>943.82399999999996</v>
      </c>
      <c r="L66" s="367">
        <f t="shared" si="11"/>
        <v>15271.394</v>
      </c>
      <c r="M66" s="367">
        <f t="shared" si="11"/>
        <v>943.82399999999996</v>
      </c>
      <c r="N66" s="367">
        <f t="shared" si="11"/>
        <v>23072.457999999999</v>
      </c>
      <c r="O66" s="367">
        <f t="shared" si="11"/>
        <v>943.82399999999996</v>
      </c>
      <c r="P66" s="367">
        <f t="shared" si="11"/>
        <v>21069.441999999999</v>
      </c>
      <c r="Q66" s="367">
        <f t="shared" si="11"/>
        <v>943.82399999999996</v>
      </c>
      <c r="R66" s="367">
        <f t="shared" si="11"/>
        <v>112397.834</v>
      </c>
      <c r="S66" s="367">
        <f t="shared" si="11"/>
        <v>943.82399999999996</v>
      </c>
      <c r="T66" s="367">
        <f t="shared" si="11"/>
        <v>5546.6739999999991</v>
      </c>
      <c r="U66" s="367">
        <f t="shared" si="11"/>
        <v>943.82399999999996</v>
      </c>
      <c r="V66" s="367">
        <f t="shared" si="11"/>
        <v>25945.621999999996</v>
      </c>
      <c r="W66" s="367">
        <f t="shared" si="11"/>
        <v>943.82399999999996</v>
      </c>
      <c r="X66" s="367">
        <f t="shared" si="11"/>
        <v>15271.394</v>
      </c>
      <c r="Y66" s="367">
        <f t="shared" si="11"/>
        <v>943.82399999999996</v>
      </c>
      <c r="Z66" s="367">
        <f t="shared" si="11"/>
        <v>33168.773999999998</v>
      </c>
      <c r="AA66" s="367">
        <f t="shared" si="11"/>
        <v>943.82399999999996</v>
      </c>
      <c r="AB66" s="367">
        <f t="shared" si="11"/>
        <v>42716.441999999995</v>
      </c>
      <c r="AC66" s="367">
        <f t="shared" si="11"/>
        <v>943.82399999999996</v>
      </c>
      <c r="AD66" s="367">
        <f t="shared" si="11"/>
        <v>129698.898</v>
      </c>
      <c r="AE66" s="367">
        <f t="shared" si="11"/>
        <v>943.82399999999996</v>
      </c>
      <c r="AF66" s="367">
        <f t="shared" si="11"/>
        <v>5546.6739999999991</v>
      </c>
      <c r="AG66" s="367">
        <f t="shared" si="11"/>
        <v>943.82399999999996</v>
      </c>
      <c r="AH66" s="367">
        <f t="shared" si="11"/>
        <v>5546.6739999999991</v>
      </c>
      <c r="AI66" s="367">
        <f t="shared" si="11"/>
        <v>943.82399999999996</v>
      </c>
      <c r="AJ66" s="367">
        <f t="shared" si="11"/>
        <v>33277.161999999997</v>
      </c>
      <c r="AK66" s="367">
        <f t="shared" si="11"/>
        <v>943.82399999999996</v>
      </c>
      <c r="AL66" s="367">
        <f t="shared" si="11"/>
        <v>28895.421999999999</v>
      </c>
      <c r="AM66" s="367">
        <f t="shared" si="11"/>
        <v>943.82399999999996</v>
      </c>
      <c r="AN66" s="367">
        <f t="shared" si="11"/>
        <v>42716.441999999995</v>
      </c>
      <c r="AO66" s="367">
        <f t="shared" si="11"/>
        <v>943.82399999999996</v>
      </c>
      <c r="AP66" s="367">
        <f t="shared" si="11"/>
        <v>112397.834</v>
      </c>
      <c r="AQ66" s="367">
        <f t="shared" si="11"/>
        <v>943.82399999999996</v>
      </c>
      <c r="AR66" s="367">
        <f t="shared" si="11"/>
        <v>5546.6739999999991</v>
      </c>
      <c r="AS66" s="367">
        <f t="shared" si="11"/>
        <v>943.82399999999996</v>
      </c>
      <c r="AT66" s="367">
        <f t="shared" si="11"/>
        <v>50694.558000000005</v>
      </c>
      <c r="AU66" s="367">
        <f t="shared" si="11"/>
        <v>943.82399999999996</v>
      </c>
      <c r="AV66" s="367">
        <f t="shared" si="11"/>
        <v>15271.394</v>
      </c>
      <c r="AW66" s="367">
        <f t="shared" si="11"/>
        <v>943.82399999999996</v>
      </c>
      <c r="AX66" s="367">
        <f t="shared" si="11"/>
        <v>5546.6739999999991</v>
      </c>
      <c r="AY66" s="367">
        <f t="shared" si="11"/>
        <v>943.82399999999996</v>
      </c>
      <c r="AZ66" s="367">
        <f t="shared" si="11"/>
        <v>42716.441999999995</v>
      </c>
      <c r="BA66" s="367">
        <f t="shared" si="11"/>
        <v>943.82399999999996</v>
      </c>
      <c r="BB66" s="367">
        <f t="shared" si="11"/>
        <v>135521.86199999999</v>
      </c>
      <c r="BC66" s="367">
        <f t="shared" si="11"/>
        <v>943.82399999999996</v>
      </c>
      <c r="BD66" s="367">
        <f t="shared" si="11"/>
        <v>21069.441999999999</v>
      </c>
      <c r="BE66" s="367">
        <f t="shared" si="11"/>
        <v>943.82399999999996</v>
      </c>
      <c r="BF66" s="367">
        <f t="shared" si="11"/>
        <v>5546.6739999999991</v>
      </c>
      <c r="BG66" s="367">
        <f t="shared" si="11"/>
        <v>943.82399999999996</v>
      </c>
      <c r="BH66" s="367">
        <f t="shared" si="11"/>
        <v>15271.394</v>
      </c>
      <c r="BI66" s="367">
        <f t="shared" si="11"/>
        <v>943.82399999999996</v>
      </c>
      <c r="BJ66" s="367">
        <f t="shared" si="11"/>
        <v>23072.457999999999</v>
      </c>
      <c r="BK66" s="367">
        <f t="shared" si="11"/>
        <v>943.82399999999996</v>
      </c>
      <c r="BL66" s="367">
        <f t="shared" si="11"/>
        <v>42716.441999999995</v>
      </c>
      <c r="BM66" s="367">
        <f t="shared" si="11"/>
        <v>943.82399999999996</v>
      </c>
      <c r="BN66" s="367">
        <f t="shared" si="11"/>
        <v>142502.93400000001</v>
      </c>
    </row>
    <row r="67" spans="2:66">
      <c r="C67" s="368" t="s">
        <v>323</v>
      </c>
      <c r="Z67" s="369">
        <f>SUM(F66:Z66)/Z4</f>
        <v>2.6964033799999991</v>
      </c>
      <c r="AA67" s="369"/>
      <c r="AT67" s="369">
        <f>SUM(F66:AT66)/AT4</f>
        <v>3.6805767900000008</v>
      </c>
      <c r="AU67" s="370"/>
      <c r="BN67" s="369">
        <f>SUM(F66:BN66)/BN4</f>
        <v>3.9826310466666675</v>
      </c>
    </row>
  </sheetData>
  <protectedRanges>
    <protectedRange sqref="E6:E15" name="Range1_2"/>
  </protectedRanges>
  <mergeCells count="1">
    <mergeCell ref="F3:BN3"/>
  </mergeCells>
  <pageMargins left="0.70866141732283472" right="0.70866141732283472" top="0.74803149606299213" bottom="0.74803149606299213" header="0.31496062992125984" footer="0.31496062992125984"/>
  <pageSetup paperSize="8" scale="2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124</vt:i4>
      </vt:variant>
      <vt:variant>
        <vt:lpstr>Named Ranges</vt:lpstr>
      </vt:variant>
      <vt:variant>
        <vt:i4>54</vt:i4>
      </vt:variant>
    </vt:vector>
  </HeadingPairs>
  <TitlesOfParts>
    <vt:vector size="178" baseType="lpstr">
      <vt:lpstr>PM &amp; GR Charge</vt:lpstr>
      <vt:lpstr>Dlr Category</vt:lpstr>
      <vt:lpstr>Cover Page</vt:lpstr>
      <vt:lpstr>MRP</vt:lpstr>
      <vt:lpstr>Innova Crysta MT</vt:lpstr>
      <vt:lpstr>TT Innova Crysta D (MT) </vt:lpstr>
      <vt:lpstr>Camry FMC-AXVH71</vt:lpstr>
      <vt:lpstr>Yaris Petrol</vt:lpstr>
      <vt:lpstr>TTYaris P</vt:lpstr>
      <vt:lpstr>Innova Crysta AT</vt:lpstr>
      <vt:lpstr>TT Innova Crysta D  (AT)</vt:lpstr>
      <vt:lpstr>Innova Crysta(P) AT</vt:lpstr>
      <vt:lpstr>TT Innova Crysta P  (AT)</vt:lpstr>
      <vt:lpstr>Innova Crysta(P) MT</vt:lpstr>
      <vt:lpstr>TT Innova Crysta P  (MT)</vt:lpstr>
      <vt:lpstr>COM Innova Diesel</vt:lpstr>
      <vt:lpstr>Innova D (CAF)</vt:lpstr>
      <vt:lpstr>TT Innova D</vt:lpstr>
      <vt:lpstr>Innova P (CAF)</vt:lpstr>
      <vt:lpstr>TT Innova P</vt:lpstr>
      <vt:lpstr>COM Innova Petrol</vt:lpstr>
      <vt:lpstr>COM Etios  Liva Diesel</vt:lpstr>
      <vt:lpstr>Etios Platinum P</vt:lpstr>
      <vt:lpstr>TT Platinum Etios  P</vt:lpstr>
      <vt:lpstr>Etios Platinum D</vt:lpstr>
      <vt:lpstr>TT Platinum Etios D</vt:lpstr>
      <vt:lpstr>Etios P</vt:lpstr>
      <vt:lpstr>TT Etios  P</vt:lpstr>
      <vt:lpstr>COM Etios  Liva Petrol</vt:lpstr>
      <vt:lpstr>Etios D</vt:lpstr>
      <vt:lpstr>TT Etios D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Sheet35</vt:lpstr>
      <vt:lpstr>Sheet1</vt:lpstr>
      <vt:lpstr>Sheet2</vt:lpstr>
      <vt:lpstr>Sheet3</vt:lpstr>
      <vt:lpstr>Altis Petrol</vt:lpstr>
      <vt:lpstr>TT FMC Altis Petrol</vt:lpstr>
      <vt:lpstr>Altis Diesel</vt:lpstr>
      <vt:lpstr>TT FMC Altis Diesel</vt:lpstr>
      <vt:lpstr>Altis P</vt:lpstr>
      <vt:lpstr>TTCorolla Altis P</vt:lpstr>
      <vt:lpstr>Altis -MMC-D </vt:lpstr>
      <vt:lpstr>Altis D</vt:lpstr>
      <vt:lpstr>TTCorolla Altis D</vt:lpstr>
      <vt:lpstr>TTNew Camry ASV50</vt:lpstr>
      <vt:lpstr>TT New Altis P</vt:lpstr>
      <vt:lpstr>TT New Altis D</vt:lpstr>
      <vt:lpstr>COM Altis Diesel</vt:lpstr>
      <vt:lpstr>Altis-MMC-P</vt:lpstr>
      <vt:lpstr>Old Corolla P</vt:lpstr>
      <vt:lpstr>TT Old Corolla P</vt:lpstr>
      <vt:lpstr>COM Altis Petrol</vt:lpstr>
      <vt:lpstr>Camry ACV 30</vt:lpstr>
      <vt:lpstr>TT Camry ACV30</vt:lpstr>
      <vt:lpstr>Camry ACV 40</vt:lpstr>
      <vt:lpstr>TT Camry ACV40</vt:lpstr>
      <vt:lpstr>Camry ASV50</vt:lpstr>
      <vt:lpstr>Camry AVV50R</vt:lpstr>
      <vt:lpstr>TTNew Camry AVV50</vt:lpstr>
      <vt:lpstr>COM Camry-ASV50 (P)</vt:lpstr>
      <vt:lpstr>COM Camry Hybrid-AVV50 (P)</vt:lpstr>
      <vt:lpstr>Fortuner D</vt:lpstr>
      <vt:lpstr>TT Camry FMC</vt:lpstr>
      <vt:lpstr>TTFortuner</vt:lpstr>
      <vt:lpstr>Additional Services Dummy</vt:lpstr>
      <vt:lpstr>Fortuner FMC D </vt:lpstr>
      <vt:lpstr>TTFortuner FMC D</vt:lpstr>
      <vt:lpstr>Prado D</vt:lpstr>
      <vt:lpstr>TTPrado D</vt:lpstr>
      <vt:lpstr>Prado P</vt:lpstr>
      <vt:lpstr>TTPrado P</vt:lpstr>
      <vt:lpstr>Qualis D</vt:lpstr>
      <vt:lpstr>TTQualis D</vt:lpstr>
      <vt:lpstr>TTQualis P</vt:lpstr>
      <vt:lpstr>Prius P</vt:lpstr>
      <vt:lpstr>Qualis P</vt:lpstr>
      <vt:lpstr>TTPrius</vt:lpstr>
      <vt:lpstr>TTAddtional Servc Petrol</vt:lpstr>
      <vt:lpstr>TTAddtnal Servc Diesel</vt:lpstr>
      <vt:lpstr>Replacement </vt:lpstr>
      <vt:lpstr>COM Fortuner Diesel 2WD AT</vt:lpstr>
      <vt:lpstr>COM Fortuner Diesel 2WD MT</vt:lpstr>
      <vt:lpstr>COM Fortuner Diesel 4WD MT</vt:lpstr>
      <vt:lpstr>'Additional Services Dummy'!Print_Area</vt:lpstr>
      <vt:lpstr>'Altis D'!Print_Area</vt:lpstr>
      <vt:lpstr>'Altis -MMC-D '!Print_Area</vt:lpstr>
      <vt:lpstr>'Altis P'!Print_Area</vt:lpstr>
      <vt:lpstr>'Altis-MMC-P'!Print_Area</vt:lpstr>
      <vt:lpstr>'Cover Page'!Print_Area</vt:lpstr>
      <vt:lpstr>'Etios D'!Print_Area</vt:lpstr>
      <vt:lpstr>'Etios P'!Print_Area</vt:lpstr>
      <vt:lpstr>'Etios Platinum D'!Print_Area</vt:lpstr>
      <vt:lpstr>'Etios Platinum P'!Print_Area</vt:lpstr>
      <vt:lpstr>'Fortuner D'!Print_Area</vt:lpstr>
      <vt:lpstr>'Innova D (CAF)'!Print_Area</vt:lpstr>
      <vt:lpstr>'Innova P (CAF)'!Print_Area</vt:lpstr>
      <vt:lpstr>MRP!Print_Area</vt:lpstr>
      <vt:lpstr>'Old Corolla P'!Print_Area</vt:lpstr>
      <vt:lpstr>'PM &amp; GR Charge'!Print_Area</vt:lpstr>
      <vt:lpstr>'Prado D'!Print_Area</vt:lpstr>
      <vt:lpstr>'Prado P'!Print_Area</vt:lpstr>
      <vt:lpstr>'Prius P'!Print_Area</vt:lpstr>
      <vt:lpstr>'Qualis D'!Print_Area</vt:lpstr>
      <vt:lpstr>'Qualis P'!Print_Area</vt:lpstr>
      <vt:lpstr>'Replacement '!Print_Area</vt:lpstr>
      <vt:lpstr>'TT Camry ACV30'!Print_Area</vt:lpstr>
      <vt:lpstr>'TT Camry ACV40'!Print_Area</vt:lpstr>
      <vt:lpstr>'TT Camry FMC'!Print_Area</vt:lpstr>
      <vt:lpstr>'TT Etios  P'!Print_Area</vt:lpstr>
      <vt:lpstr>'TT Etios D'!Print_Area</vt:lpstr>
      <vt:lpstr>'TT FMC Altis Diesel'!Print_Area</vt:lpstr>
      <vt:lpstr>'TT FMC Altis Petrol'!Print_Area</vt:lpstr>
      <vt:lpstr>'TT Innova Crysta D  (AT)'!Print_Area</vt:lpstr>
      <vt:lpstr>'TT Innova Crysta D (MT) '!Print_Area</vt:lpstr>
      <vt:lpstr>'TT Innova Crysta P  (AT)'!Print_Area</vt:lpstr>
      <vt:lpstr>'TT Innova Crysta P  (MT)'!Print_Area</vt:lpstr>
      <vt:lpstr>'TT Innova D'!Print_Area</vt:lpstr>
      <vt:lpstr>'TT Innova P'!Print_Area</vt:lpstr>
      <vt:lpstr>'TT New Altis D'!Print_Area</vt:lpstr>
      <vt:lpstr>'TT New Altis P'!Print_Area</vt:lpstr>
      <vt:lpstr>'TT Old Corolla P'!Print_Area</vt:lpstr>
      <vt:lpstr>'TT Platinum Etios  P'!Print_Area</vt:lpstr>
      <vt:lpstr>'TT Platinum Etios D'!Print_Area</vt:lpstr>
      <vt:lpstr>'TTAddtional Servc Petrol'!Print_Area</vt:lpstr>
      <vt:lpstr>'TTAddtnal Servc Diesel'!Print_Area</vt:lpstr>
      <vt:lpstr>'TTCorolla Altis D'!Print_Area</vt:lpstr>
      <vt:lpstr>'TTCorolla Altis P'!Print_Area</vt:lpstr>
      <vt:lpstr>TTFortuner!Print_Area</vt:lpstr>
      <vt:lpstr>'TTFortuner FMC D'!Print_Area</vt:lpstr>
      <vt:lpstr>'TTNew Camry ASV50'!Print_Area</vt:lpstr>
      <vt:lpstr>'TTNew Camry AVV50'!Print_Area</vt:lpstr>
      <vt:lpstr>'TTPrado D'!Print_Area</vt:lpstr>
      <vt:lpstr>'TTPrado P'!Print_Area</vt:lpstr>
      <vt:lpstr>TTPrius!Print_Area</vt:lpstr>
      <vt:lpstr>'TTQualis D'!Print_Area</vt:lpstr>
      <vt:lpstr>'TTQualis P'!Print_Area</vt:lpstr>
      <vt:lpstr>'TTYaris P'!Print_Area</vt:lpstr>
    </vt:vector>
  </TitlesOfParts>
  <Company>TKM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GR labor rate revision</dc:title>
  <dc:creator>Majnu Thomas</dc:creator>
  <dc:description>GR labor rate revision</dc:description>
  <cp:lastModifiedBy>Phoenix</cp:lastModifiedBy>
  <cp:lastPrinted>2019-10-12T09:33:56Z</cp:lastPrinted>
  <dcterms:created xsi:type="dcterms:W3CDTF">2003-09-05T22:36:44Z</dcterms:created>
  <dcterms:modified xsi:type="dcterms:W3CDTF">2020-06-14T10:26:29Z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fe0b3f7c-dd15-4a26-bd92-21fa352f7bcc</vt:lpwstr>
  </property>
</Properties>
</file>