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27A7440A-D871-4866-AEC2-27BD89ED61C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sk-1" sheetId="1" r:id="rId1"/>
    <sheet name="Task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2" l="1"/>
  <c r="I93" i="2"/>
  <c r="I90" i="2"/>
  <c r="I87" i="2"/>
  <c r="I84" i="2"/>
  <c r="I81" i="2"/>
  <c r="I78" i="2"/>
  <c r="I75" i="2"/>
  <c r="I72" i="2"/>
  <c r="I69" i="2"/>
  <c r="I66" i="2"/>
  <c r="I63" i="2"/>
  <c r="I60" i="2"/>
  <c r="I57" i="2"/>
  <c r="I54" i="2"/>
  <c r="I51" i="2"/>
  <c r="I48" i="2"/>
  <c r="I45" i="2"/>
  <c r="J42" i="2"/>
  <c r="I42" i="2"/>
  <c r="J41" i="2"/>
  <c r="I41" i="2"/>
  <c r="J36" i="2"/>
  <c r="J35" i="2"/>
  <c r="J34" i="2"/>
  <c r="I37" i="2"/>
  <c r="I36" i="2"/>
  <c r="I35" i="2"/>
  <c r="I34" i="2"/>
  <c r="I30" i="2"/>
  <c r="I27" i="2"/>
  <c r="I24" i="2"/>
  <c r="I21" i="2"/>
  <c r="I18" i="2"/>
  <c r="I15" i="2"/>
  <c r="I12" i="2"/>
  <c r="I9" i="2"/>
  <c r="I6" i="2"/>
  <c r="I3" i="2"/>
  <c r="K18" i="1"/>
  <c r="K15" i="1"/>
  <c r="K12" i="1"/>
  <c r="K9" i="1"/>
  <c r="K6" i="1"/>
  <c r="K3" i="1"/>
  <c r="J37" i="2" l="1"/>
</calcChain>
</file>

<file path=xl/sharedStrings.xml><?xml version="1.0" encoding="utf-8"?>
<sst xmlns="http://schemas.openxmlformats.org/spreadsheetml/2006/main" count="191" uniqueCount="106">
  <si>
    <t>Sales of cars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</si>
  <si>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</si>
  <si>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</si>
  <si>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</si>
  <si>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</si>
  <si>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</si>
  <si>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</si>
  <si>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</si>
  <si>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</si>
  <si>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>1. Calculate the Total Sales of Cars by Kia</t>
  </si>
  <si>
    <t>Maruthi</t>
  </si>
  <si>
    <t>Answer</t>
  </si>
  <si>
    <t>Tata</t>
  </si>
  <si>
    <t>Kia</t>
  </si>
  <si>
    <t>2. What is the maximum Sales of Cars on Thursday?</t>
  </si>
  <si>
    <t>Honda</t>
  </si>
  <si>
    <t>Hundai</t>
  </si>
  <si>
    <t>3. What is the Tata's minimum Sales of Cars?</t>
  </si>
  <si>
    <t>4. What is the Average Sales of Cars by Honda?</t>
  </si>
  <si>
    <t>5. Count the number of Sales of Cars sold on Saturday?</t>
  </si>
  <si>
    <t xml:space="preserve">6. What is the total Sales of Cars on Monday? </t>
  </si>
  <si>
    <t>Name</t>
  </si>
  <si>
    <t>Age</t>
  </si>
  <si>
    <t>Occupation</t>
  </si>
  <si>
    <t>City</t>
  </si>
  <si>
    <t>Salary</t>
  </si>
  <si>
    <t>Rahul</t>
  </si>
  <si>
    <t>Engineer</t>
  </si>
  <si>
    <t>Mumbai</t>
  </si>
  <si>
    <t>1. What is the total salary of all the Pilots?</t>
  </si>
  <si>
    <t>Priya</t>
  </si>
  <si>
    <t>Teacher</t>
  </si>
  <si>
    <t>Delhi</t>
  </si>
  <si>
    <t>Doctor</t>
  </si>
  <si>
    <t>Chennai</t>
  </si>
  <si>
    <t>Aisha</t>
  </si>
  <si>
    <t>Lawyer</t>
  </si>
  <si>
    <t>Kolkata</t>
  </si>
  <si>
    <t>2. What is the maximum salary earned in Chandigarh?</t>
  </si>
  <si>
    <t>Anuj</t>
  </si>
  <si>
    <t>Artist</t>
  </si>
  <si>
    <t>Bangalore</t>
  </si>
  <si>
    <t>Nisha</t>
  </si>
  <si>
    <t>Architect</t>
  </si>
  <si>
    <t>Hyderabad</t>
  </si>
  <si>
    <t>Chef</t>
  </si>
  <si>
    <t>Pune</t>
  </si>
  <si>
    <t>3. What is the average age of Doctors?</t>
  </si>
  <si>
    <t>Pooja</t>
  </si>
  <si>
    <t>Nurse</t>
  </si>
  <si>
    <t>Jaipur</t>
  </si>
  <si>
    <t>Vivek</t>
  </si>
  <si>
    <t>Pilot</t>
  </si>
  <si>
    <t>Chandigarh</t>
  </si>
  <si>
    <t>Shruti</t>
  </si>
  <si>
    <t>Entrepreneur</t>
  </si>
  <si>
    <t>Ahmedabad</t>
  </si>
  <si>
    <t>4. What is the minimum salary earned by a Nurse?</t>
  </si>
  <si>
    <t>Aryan</t>
  </si>
  <si>
    <t>5. Count the number of people living in Kolkata.</t>
  </si>
  <si>
    <t>Karthik</t>
  </si>
  <si>
    <t>6. What is the total salary of all the people named "Rahul"?</t>
  </si>
  <si>
    <t>Rohan</t>
  </si>
  <si>
    <t>Anusha</t>
  </si>
  <si>
    <t>7. Calculate the average salary of the people living in Mumbai.</t>
  </si>
  <si>
    <t>Mohan</t>
  </si>
  <si>
    <t>Priyanka</t>
  </si>
  <si>
    <t>Neha</t>
  </si>
  <si>
    <t>8. Count the number of people living in Bangalore.</t>
  </si>
  <si>
    <t>Arjun</t>
  </si>
  <si>
    <t>Ananya</t>
  </si>
  <si>
    <t>Rohit</t>
  </si>
  <si>
    <t>9. What is the minimum age of an "Entrepreneur"?</t>
  </si>
  <si>
    <t>Divya</t>
  </si>
  <si>
    <t>Vinay</t>
  </si>
  <si>
    <t>Sonali</t>
  </si>
  <si>
    <t>10. What is the maximum salary of people living in Ahmedabad?</t>
  </si>
  <si>
    <t>Arun</t>
  </si>
  <si>
    <t>Anjali</t>
  </si>
  <si>
    <t>11. Fill the following 2 tables for salary and also check the answer-</t>
  </si>
  <si>
    <t>Functions</t>
  </si>
  <si>
    <t>Sumifs</t>
  </si>
  <si>
    <t>Averageifs</t>
  </si>
  <si>
    <t>Countifs</t>
  </si>
  <si>
    <t>Check</t>
  </si>
  <si>
    <t>12. Fill the following 2 tables for salary using functions-</t>
  </si>
  <si>
    <t>Maxifs</t>
  </si>
  <si>
    <t>Minifs</t>
  </si>
  <si>
    <t xml:space="preserve">13. Find out the total salary of chefs living in Pune. </t>
  </si>
  <si>
    <t>14. What is the average salary of architects in Hyderabad?</t>
  </si>
  <si>
    <t>15. What is the maximum age of lawyers living in Kolkata.</t>
  </si>
  <si>
    <t>16. What is the minimum salary of an artist in Bangalore?</t>
  </si>
  <si>
    <t>17. Count the number of  engineers living Mumbai.</t>
  </si>
  <si>
    <t>18. Calculate the total salary of all the doctors living in Chennai.</t>
  </si>
  <si>
    <t>19. Find out the maximum age of a nurse living in Jaipur.</t>
  </si>
  <si>
    <t>20. Find out the minimum salary of a pilot in Chandigarh.</t>
  </si>
  <si>
    <t>21. Calculate the average age of entrepreneurs from Ahmedabad.</t>
  </si>
  <si>
    <t>22. Count the number of people whose age is more than 28 and salary is greater than 70000.</t>
  </si>
  <si>
    <t>23.Calculate the total salary of all the engineers whose age is more than 34 and salary greater than 68000.</t>
  </si>
  <si>
    <t>24. What is the maximum salary of a person whose age is less than 38 and lives in Hyderabad.</t>
  </si>
  <si>
    <t>25. What will be the average salary of lawyer whose age is below 30.</t>
  </si>
  <si>
    <t>26. Count the number of people whose salary is less than 100000 and age is greater than 19</t>
  </si>
  <si>
    <t>27. What is the total salary of all the artists whose age is less than 31</t>
  </si>
  <si>
    <t>28. What is the minimum age of a chef whose salary is greater than 50000</t>
  </si>
  <si>
    <t>29. What is the average age of person from Bangalore whose salary is more than  59000</t>
  </si>
  <si>
    <t>30. Count the number of people whose age is greater than 30 and salary is less than 105000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</si>
</sst>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/>
    <xf numFmtId="0" fontId="3" fillId="0" borderId="0" xfId="0" applyFont="1"/>
    <xf numFmtId="0" fontId="3" fillId="0" borderId="4" xfId="0" applyFont="1" applyBorder="1"/>
    <xf numFmtId="0" fontId="1" fillId="0" borderId="0" xfId="0" applyFont="1"/>
    <xf numFmtId="2" fontId="3" fillId="0" borderId="4" xfId="0" applyNumberFormat="1" applyFont="1" applyBorder="1"/>
    <xf numFmtId="1" fontId="3" fillId="0" borderId="4" xfId="0" applyNumberFormat="1" applyFont="1" applyBorder="1"/>
    <xf numFmtId="0" fontId="4" fillId="2" borderId="4" xfId="0" applyFont="1" applyFill="1" applyBorder="1"/>
    <xf numFmtId="0" fontId="4" fillId="2" borderId="3" xfId="0" applyFont="1" applyFill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0" fontId="4" fillId="0" borderId="0" xfId="0" applyFont="1"/>
    <xf numFmtId="0" fontId="5" fillId="0" borderId="4" xfId="0" applyFont="1" applyBorder="1"/>
    <xf numFmtId="0" fontId="4" fillId="0" borderId="7" xfId="0" applyFont="1" applyBorder="1"/>
    <xf numFmtId="0" fontId="4" fillId="3" borderId="0" xfId="0" applyFont="1" applyFill="1"/>
    <xf numFmtId="1" fontId="5" fillId="0" borderId="4" xfId="0" applyNumberFormat="1" applyFont="1" applyBorder="1"/>
    <xf numFmtId="2" fontId="5" fillId="0" borderId="4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workbookViewId="0">
      <selection activeCell="L18" sqref="L18"/>
    </sheetView>
  </sheetViews>
  <sheetFormatPr defaultColWidth="12.6328125" defaultRowHeight="15.75" customHeight="1" x14ac:dyDescent="0.25"/>
  <sheetData>
    <row r="1" spans="1:11" x14ac:dyDescent="0.3">
      <c r="A1" s="19" t="s">
        <v>0</v>
      </c>
      <c r="B1" s="20"/>
      <c r="C1" s="20"/>
      <c r="D1" s="20"/>
      <c r="E1" s="20"/>
      <c r="F1" s="20"/>
      <c r="G1" s="20"/>
      <c r="H1" s="21"/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2" t="s">
        <v>9</v>
      </c>
    </row>
    <row r="3" spans="1:11" x14ac:dyDescent="0.3">
      <c r="A3" s="3" t="s">
        <v>10</v>
      </c>
      <c r="B3" s="3">
        <v>100</v>
      </c>
      <c r="C3" s="3">
        <v>75</v>
      </c>
      <c r="D3" s="3">
        <v>79</v>
      </c>
      <c r="E3" s="3">
        <v>70</v>
      </c>
      <c r="F3" s="3">
        <v>89</v>
      </c>
      <c r="G3" s="3">
        <v>75</v>
      </c>
      <c r="H3" s="3">
        <v>54</v>
      </c>
      <c r="J3" s="4" t="s">
        <v>11</v>
      </c>
      <c r="K3" s="5">
        <f>SUM(B5:H5)</f>
        <v>472</v>
      </c>
    </row>
    <row r="4" spans="1:11" ht="15.75" customHeight="1" x14ac:dyDescent="0.25">
      <c r="A4" s="3" t="s">
        <v>12</v>
      </c>
      <c r="B4" s="3">
        <v>80</v>
      </c>
      <c r="C4" s="3">
        <v>64</v>
      </c>
      <c r="D4" s="3">
        <v>96</v>
      </c>
      <c r="E4" s="3">
        <v>75</v>
      </c>
      <c r="F4" s="3">
        <v>55</v>
      </c>
      <c r="G4" s="3">
        <v>91</v>
      </c>
      <c r="H4" s="3">
        <v>61</v>
      </c>
    </row>
    <row r="5" spans="1:11" ht="15.75" customHeight="1" x14ac:dyDescent="0.25">
      <c r="A5" s="3" t="s">
        <v>13</v>
      </c>
      <c r="B5" s="3">
        <v>67</v>
      </c>
      <c r="C5" s="3">
        <v>35</v>
      </c>
      <c r="D5" s="3">
        <v>81</v>
      </c>
      <c r="E5" s="3">
        <v>67</v>
      </c>
      <c r="F5" s="3">
        <v>52</v>
      </c>
      <c r="G5" s="3">
        <v>81</v>
      </c>
      <c r="H5" s="3">
        <v>89</v>
      </c>
      <c r="J5" s="2" t="s">
        <v>14</v>
      </c>
    </row>
    <row r="6" spans="1:11" x14ac:dyDescent="0.3">
      <c r="A6" s="3" t="s">
        <v>15</v>
      </c>
      <c r="B6" s="3">
        <v>75</v>
      </c>
      <c r="C6" s="3">
        <v>90</v>
      </c>
      <c r="D6" s="3">
        <v>89</v>
      </c>
      <c r="E6" s="3">
        <v>63</v>
      </c>
      <c r="F6" s="3">
        <v>89</v>
      </c>
      <c r="G6" s="3">
        <v>52</v>
      </c>
      <c r="H6" s="3">
        <v>94</v>
      </c>
      <c r="J6" s="4" t="s">
        <v>11</v>
      </c>
      <c r="K6" s="5">
        <f>MAX(E3:E7)</f>
        <v>89</v>
      </c>
    </row>
    <row r="7" spans="1:11" ht="15.75" customHeight="1" x14ac:dyDescent="0.25">
      <c r="A7" s="3" t="s">
        <v>16</v>
      </c>
      <c r="B7" s="3">
        <v>74</v>
      </c>
      <c r="C7" s="3">
        <v>54</v>
      </c>
      <c r="D7" s="3">
        <v>74</v>
      </c>
      <c r="E7" s="3">
        <v>89</v>
      </c>
      <c r="F7" s="3">
        <v>81</v>
      </c>
      <c r="G7" s="3">
        <v>72</v>
      </c>
      <c r="H7" s="3">
        <v>50</v>
      </c>
    </row>
    <row r="8" spans="1:11" ht="15.75" customHeight="1" x14ac:dyDescent="0.25">
      <c r="J8" s="2" t="s">
        <v>17</v>
      </c>
    </row>
    <row r="9" spans="1:11" x14ac:dyDescent="0.3">
      <c r="J9" s="4" t="s">
        <v>11</v>
      </c>
      <c r="K9" s="5">
        <f>MIN(B4:H4)</f>
        <v>55</v>
      </c>
    </row>
    <row r="11" spans="1:11" ht="15.75" customHeight="1" x14ac:dyDescent="0.25">
      <c r="J11" s="2" t="s">
        <v>18</v>
      </c>
    </row>
    <row r="12" spans="1:11" x14ac:dyDescent="0.3">
      <c r="J12" s="4" t="s">
        <v>11</v>
      </c>
      <c r="K12" s="6">
        <f>AVERAGE(B6:H6)</f>
        <v>78.857142857142861</v>
      </c>
    </row>
    <row r="14" spans="1:11" ht="15.75" customHeight="1" x14ac:dyDescent="0.25">
      <c r="J14" s="2" t="s">
        <v>19</v>
      </c>
    </row>
    <row r="15" spans="1:11" x14ac:dyDescent="0.3">
      <c r="J15" s="4" t="s">
        <v>11</v>
      </c>
      <c r="K15" s="6">
        <f>COUNT(G3:G7)</f>
        <v>5</v>
      </c>
    </row>
    <row r="17" spans="10:11" ht="15.75" customHeight="1" x14ac:dyDescent="0.25">
      <c r="J17" s="2" t="s">
        <v>20</v>
      </c>
    </row>
    <row r="18" spans="10:11" x14ac:dyDescent="0.3">
      <c r="J18" s="4" t="s">
        <v>11</v>
      </c>
      <c r="K18" s="6">
        <f>SUM(B3:B7)</f>
        <v>396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workbookViewId="0">
      <selection activeCell="J97" sqref="J97"/>
    </sheetView>
  </sheetViews>
  <sheetFormatPr defaultColWidth="12.6328125" defaultRowHeight="15.75" customHeight="1" x14ac:dyDescent="0.25"/>
  <sheetData>
    <row r="1" spans="1:25" x14ac:dyDescent="0.3">
      <c r="A1" s="7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>
      <c r="A2" s="10" t="s">
        <v>26</v>
      </c>
      <c r="B2" s="11">
        <v>35</v>
      </c>
      <c r="C2" s="12" t="s">
        <v>27</v>
      </c>
      <c r="D2" s="12" t="s">
        <v>28</v>
      </c>
      <c r="E2" s="11">
        <v>70000</v>
      </c>
      <c r="F2" s="9"/>
      <c r="G2" s="9"/>
      <c r="H2" s="9" t="s">
        <v>29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3">
      <c r="A3" s="10" t="s">
        <v>30</v>
      </c>
      <c r="B3" s="11">
        <v>28</v>
      </c>
      <c r="C3" s="12" t="s">
        <v>31</v>
      </c>
      <c r="D3" s="12" t="s">
        <v>32</v>
      </c>
      <c r="E3" s="11">
        <v>50000</v>
      </c>
      <c r="F3" s="9"/>
      <c r="G3" s="9"/>
      <c r="H3" s="13" t="s">
        <v>11</v>
      </c>
      <c r="I3" s="14">
        <f>SUMIFS(E2:E31,C2:C31,C10)</f>
        <v>315000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 x14ac:dyDescent="0.25">
      <c r="A4" s="10" t="s">
        <v>26</v>
      </c>
      <c r="B4" s="11">
        <v>42</v>
      </c>
      <c r="C4" s="12" t="s">
        <v>33</v>
      </c>
      <c r="D4" s="12" t="s">
        <v>34</v>
      </c>
      <c r="E4" s="11">
        <v>90000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 x14ac:dyDescent="0.25">
      <c r="A5" s="10" t="s">
        <v>35</v>
      </c>
      <c r="B5" s="11">
        <v>31</v>
      </c>
      <c r="C5" s="12" t="s">
        <v>36</v>
      </c>
      <c r="D5" s="12" t="s">
        <v>37</v>
      </c>
      <c r="E5" s="11">
        <v>80000</v>
      </c>
      <c r="F5" s="9"/>
      <c r="G5" s="9"/>
      <c r="H5" s="9" t="s">
        <v>38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3">
      <c r="A6" s="10" t="s">
        <v>39</v>
      </c>
      <c r="B6" s="11">
        <v>29</v>
      </c>
      <c r="C6" s="12" t="s">
        <v>40</v>
      </c>
      <c r="D6" s="12" t="s">
        <v>41</v>
      </c>
      <c r="E6" s="11">
        <v>60000</v>
      </c>
      <c r="F6" s="9"/>
      <c r="G6" s="9"/>
      <c r="H6" s="13" t="s">
        <v>11</v>
      </c>
      <c r="I6" s="14">
        <f>_xlfn.MAXIFS(E2:E31,D2:D31,D10)</f>
        <v>110000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 x14ac:dyDescent="0.25">
      <c r="A7" s="10" t="s">
        <v>42</v>
      </c>
      <c r="B7" s="11">
        <v>37</v>
      </c>
      <c r="C7" s="12" t="s">
        <v>43</v>
      </c>
      <c r="D7" s="12" t="s">
        <v>44</v>
      </c>
      <c r="E7" s="11">
        <v>85000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 x14ac:dyDescent="0.25">
      <c r="A8" s="10" t="s">
        <v>26</v>
      </c>
      <c r="B8" s="11">
        <v>25</v>
      </c>
      <c r="C8" s="12" t="s">
        <v>45</v>
      </c>
      <c r="D8" s="12" t="s">
        <v>46</v>
      </c>
      <c r="E8" s="11">
        <v>55000</v>
      </c>
      <c r="F8" s="9"/>
      <c r="G8" s="9"/>
      <c r="H8" s="9" t="s">
        <v>47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3">
      <c r="A9" s="10" t="s">
        <v>48</v>
      </c>
      <c r="B9" s="11">
        <v>33</v>
      </c>
      <c r="C9" s="12" t="s">
        <v>49</v>
      </c>
      <c r="D9" s="12" t="s">
        <v>50</v>
      </c>
      <c r="E9" s="11">
        <v>45000</v>
      </c>
      <c r="F9" s="9"/>
      <c r="G9" s="9"/>
      <c r="H9" s="13" t="s">
        <v>11</v>
      </c>
      <c r="I9" s="14">
        <f>AVERAGEIFS(B2:B31,C2:C31,C23)</f>
        <v>33.333333333333336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 x14ac:dyDescent="0.25">
      <c r="A10" s="10" t="s">
        <v>51</v>
      </c>
      <c r="B10" s="11">
        <v>30</v>
      </c>
      <c r="C10" s="12" t="s">
        <v>52</v>
      </c>
      <c r="D10" s="12" t="s">
        <v>53</v>
      </c>
      <c r="E10" s="11">
        <v>100000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 x14ac:dyDescent="0.25">
      <c r="A11" s="10" t="s">
        <v>54</v>
      </c>
      <c r="B11" s="11">
        <v>26</v>
      </c>
      <c r="C11" s="12" t="s">
        <v>55</v>
      </c>
      <c r="D11" s="12" t="s">
        <v>56</v>
      </c>
      <c r="E11" s="11">
        <v>75000</v>
      </c>
      <c r="F11" s="9"/>
      <c r="G11" s="9"/>
      <c r="H11" s="9" t="s">
        <v>57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3">
      <c r="A12" s="10" t="s">
        <v>30</v>
      </c>
      <c r="B12" s="11">
        <v>36</v>
      </c>
      <c r="C12" s="12" t="s">
        <v>27</v>
      </c>
      <c r="D12" s="12" t="s">
        <v>28</v>
      </c>
      <c r="E12" s="11">
        <v>72000</v>
      </c>
      <c r="F12" s="9"/>
      <c r="G12" s="9"/>
      <c r="H12" s="13" t="s">
        <v>11</v>
      </c>
      <c r="I12" s="14">
        <f>_xlfn.MINIFS(E2:E31,C2:C31,C18)</f>
        <v>45000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 x14ac:dyDescent="0.25">
      <c r="A13" s="10" t="s">
        <v>58</v>
      </c>
      <c r="B13" s="11">
        <v>29</v>
      </c>
      <c r="C13" s="12" t="s">
        <v>36</v>
      </c>
      <c r="D13" s="12" t="s">
        <v>37</v>
      </c>
      <c r="E13" s="11">
        <v>82000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 x14ac:dyDescent="0.25">
      <c r="A14" s="10" t="s">
        <v>42</v>
      </c>
      <c r="B14" s="11">
        <v>27</v>
      </c>
      <c r="C14" s="12" t="s">
        <v>33</v>
      </c>
      <c r="D14" s="12" t="s">
        <v>34</v>
      </c>
      <c r="E14" s="11">
        <v>95000</v>
      </c>
      <c r="F14" s="9"/>
      <c r="G14" s="9"/>
      <c r="H14" s="9" t="s">
        <v>59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3">
      <c r="A15" s="10" t="s">
        <v>60</v>
      </c>
      <c r="B15" s="11">
        <v>32</v>
      </c>
      <c r="C15" s="12" t="s">
        <v>40</v>
      </c>
      <c r="D15" s="12" t="s">
        <v>41</v>
      </c>
      <c r="E15" s="11">
        <v>61000</v>
      </c>
      <c r="F15" s="9"/>
      <c r="G15" s="9"/>
      <c r="H15" s="13" t="s">
        <v>11</v>
      </c>
      <c r="I15" s="14">
        <f>COUNTIFS(D2:D31,D5)</f>
        <v>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 x14ac:dyDescent="0.25">
      <c r="A16" s="10" t="s">
        <v>30</v>
      </c>
      <c r="B16" s="11">
        <v>34</v>
      </c>
      <c r="C16" s="12" t="s">
        <v>43</v>
      </c>
      <c r="D16" s="12" t="s">
        <v>44</v>
      </c>
      <c r="E16" s="11">
        <v>87000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 x14ac:dyDescent="0.25">
      <c r="A17" s="10" t="s">
        <v>51</v>
      </c>
      <c r="B17" s="11">
        <v>31</v>
      </c>
      <c r="C17" s="12" t="s">
        <v>45</v>
      </c>
      <c r="D17" s="12" t="s">
        <v>46</v>
      </c>
      <c r="E17" s="11">
        <v>56000</v>
      </c>
      <c r="F17" s="9"/>
      <c r="G17" s="9"/>
      <c r="H17" s="9" t="s">
        <v>61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 t="s">
        <v>62</v>
      </c>
      <c r="B18" s="11">
        <v>28</v>
      </c>
      <c r="C18" s="12" t="s">
        <v>49</v>
      </c>
      <c r="D18" s="12" t="s">
        <v>50</v>
      </c>
      <c r="E18" s="11">
        <v>47000</v>
      </c>
      <c r="F18" s="9"/>
      <c r="G18" s="9"/>
      <c r="H18" s="13" t="s">
        <v>11</v>
      </c>
      <c r="I18" s="14">
        <f>SUMIFS(E2:E31,A2:A31,A2)</f>
        <v>215000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 x14ac:dyDescent="0.25">
      <c r="A19" s="10" t="s">
        <v>63</v>
      </c>
      <c r="B19" s="11">
        <v>35</v>
      </c>
      <c r="C19" s="12" t="s">
        <v>52</v>
      </c>
      <c r="D19" s="12" t="s">
        <v>53</v>
      </c>
      <c r="E19" s="11">
        <v>105000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2.5" x14ac:dyDescent="0.25">
      <c r="A20" s="10" t="s">
        <v>54</v>
      </c>
      <c r="B20" s="11">
        <v>30</v>
      </c>
      <c r="C20" s="12" t="s">
        <v>55</v>
      </c>
      <c r="D20" s="12" t="s">
        <v>56</v>
      </c>
      <c r="E20" s="11">
        <v>78000</v>
      </c>
      <c r="F20" s="9"/>
      <c r="G20" s="9"/>
      <c r="H20" s="9" t="s">
        <v>64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3" x14ac:dyDescent="0.3">
      <c r="A21" s="10" t="s">
        <v>65</v>
      </c>
      <c r="B21" s="11">
        <v>33</v>
      </c>
      <c r="C21" s="12" t="s">
        <v>27</v>
      </c>
      <c r="D21" s="12" t="s">
        <v>28</v>
      </c>
      <c r="E21" s="11">
        <v>71000</v>
      </c>
      <c r="F21" s="9"/>
      <c r="G21" s="9"/>
      <c r="H21" s="13" t="s">
        <v>11</v>
      </c>
      <c r="I21" s="14">
        <f>AVERAGEIFS(E2:E31,D2:D31,D2)</f>
        <v>71500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5" x14ac:dyDescent="0.25">
      <c r="A22" s="10" t="s">
        <v>66</v>
      </c>
      <c r="B22" s="11">
        <v>26</v>
      </c>
      <c r="C22" s="12" t="s">
        <v>36</v>
      </c>
      <c r="D22" s="12" t="s">
        <v>37</v>
      </c>
      <c r="E22" s="11">
        <v>83000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5" x14ac:dyDescent="0.25">
      <c r="A23" s="10" t="s">
        <v>67</v>
      </c>
      <c r="B23" s="11">
        <v>31</v>
      </c>
      <c r="C23" s="12" t="s">
        <v>33</v>
      </c>
      <c r="D23" s="12" t="s">
        <v>34</v>
      </c>
      <c r="E23" s="11">
        <v>97000</v>
      </c>
      <c r="F23" s="9"/>
      <c r="G23" s="9"/>
      <c r="H23" s="9" t="s">
        <v>68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3" x14ac:dyDescent="0.3">
      <c r="A24" s="10" t="s">
        <v>69</v>
      </c>
      <c r="B24" s="11">
        <v>29</v>
      </c>
      <c r="C24" s="12" t="s">
        <v>40</v>
      </c>
      <c r="D24" s="12" t="s">
        <v>41</v>
      </c>
      <c r="E24" s="11">
        <v>62000</v>
      </c>
      <c r="F24" s="9"/>
      <c r="G24" s="9"/>
      <c r="H24" s="13" t="s">
        <v>11</v>
      </c>
      <c r="I24" s="14">
        <f>COUNTIFS(D2:D31,D6)</f>
        <v>3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5" x14ac:dyDescent="0.25">
      <c r="A25" s="10" t="s">
        <v>70</v>
      </c>
      <c r="B25" s="11">
        <v>38</v>
      </c>
      <c r="C25" s="12" t="s">
        <v>43</v>
      </c>
      <c r="D25" s="12" t="s">
        <v>44</v>
      </c>
      <c r="E25" s="11">
        <v>88000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5" x14ac:dyDescent="0.25">
      <c r="A26" s="10" t="s">
        <v>71</v>
      </c>
      <c r="B26" s="11">
        <v>27</v>
      </c>
      <c r="C26" s="12" t="s">
        <v>45</v>
      </c>
      <c r="D26" s="12" t="s">
        <v>46</v>
      </c>
      <c r="E26" s="11">
        <v>57000</v>
      </c>
      <c r="F26" s="9"/>
      <c r="G26" s="9"/>
      <c r="H26" s="9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3" x14ac:dyDescent="0.3">
      <c r="A27" s="10" t="s">
        <v>73</v>
      </c>
      <c r="B27" s="11">
        <v>34</v>
      </c>
      <c r="C27" s="12" t="s">
        <v>49</v>
      </c>
      <c r="D27" s="12" t="s">
        <v>50</v>
      </c>
      <c r="E27" s="11">
        <v>48000</v>
      </c>
      <c r="F27" s="9"/>
      <c r="G27" s="9"/>
      <c r="H27" s="15" t="s">
        <v>11</v>
      </c>
      <c r="I27" s="14">
        <f>_xlfn.MINIFS(B2:B31,C2:C31,C20)</f>
        <v>26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5" x14ac:dyDescent="0.25">
      <c r="A28" s="10" t="s">
        <v>74</v>
      </c>
      <c r="B28" s="11">
        <v>31</v>
      </c>
      <c r="C28" s="12" t="s">
        <v>52</v>
      </c>
      <c r="D28" s="12" t="s">
        <v>53</v>
      </c>
      <c r="E28" s="11">
        <v>110000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5" x14ac:dyDescent="0.25">
      <c r="A29" s="10" t="s">
        <v>75</v>
      </c>
      <c r="B29" s="11">
        <v>29</v>
      </c>
      <c r="C29" s="12" t="s">
        <v>55</v>
      </c>
      <c r="D29" s="12" t="s">
        <v>56</v>
      </c>
      <c r="E29" s="11">
        <v>79000</v>
      </c>
      <c r="F29" s="9"/>
      <c r="G29" s="9"/>
      <c r="H29" s="9" t="s">
        <v>76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3" x14ac:dyDescent="0.3">
      <c r="A30" s="10" t="s">
        <v>77</v>
      </c>
      <c r="B30" s="11">
        <v>36</v>
      </c>
      <c r="C30" s="12" t="s">
        <v>27</v>
      </c>
      <c r="D30" s="12" t="s">
        <v>28</v>
      </c>
      <c r="E30" s="11">
        <v>73000</v>
      </c>
      <c r="F30" s="9"/>
      <c r="G30" s="9"/>
      <c r="H30" s="15" t="s">
        <v>11</v>
      </c>
      <c r="I30" s="14">
        <f>_xlfn.MAXIFS(E2:E31,D2:D31,D20)</f>
        <v>79000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5" x14ac:dyDescent="0.25">
      <c r="A31" s="10" t="s">
        <v>78</v>
      </c>
      <c r="B31" s="11">
        <v>25</v>
      </c>
      <c r="C31" s="12" t="s">
        <v>36</v>
      </c>
      <c r="D31" s="12" t="s">
        <v>37</v>
      </c>
      <c r="E31" s="11">
        <v>84000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5" x14ac:dyDescent="0.25">
      <c r="A32" s="9"/>
      <c r="B32" s="9"/>
      <c r="C32" s="9"/>
      <c r="D32" s="9"/>
      <c r="E32" s="9"/>
      <c r="F32" s="9"/>
      <c r="G32" s="9"/>
      <c r="H32" s="9" t="s">
        <v>79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3" x14ac:dyDescent="0.3">
      <c r="A33" s="9"/>
      <c r="B33" s="9"/>
      <c r="C33" s="9"/>
      <c r="D33" s="9"/>
      <c r="E33" s="9"/>
      <c r="F33" s="9"/>
      <c r="G33" s="9"/>
      <c r="H33" s="16" t="s">
        <v>80</v>
      </c>
      <c r="I33" s="16" t="s">
        <v>26</v>
      </c>
      <c r="J33" s="16" t="s">
        <v>30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5" x14ac:dyDescent="0.25">
      <c r="A34" s="9"/>
      <c r="B34" s="9"/>
      <c r="C34" s="9"/>
      <c r="D34" s="9"/>
      <c r="E34" s="9"/>
      <c r="F34" s="9"/>
      <c r="G34" s="9"/>
      <c r="H34" s="14" t="s">
        <v>81</v>
      </c>
      <c r="I34" s="14">
        <f>SUMIFS(E2:E31,A2:A31,A2)</f>
        <v>215000</v>
      </c>
      <c r="J34" s="14">
        <f>SUMIFS(E2:E31,A2:A31,A16)</f>
        <v>209000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5" x14ac:dyDescent="0.25">
      <c r="A35" s="9"/>
      <c r="B35" s="9"/>
      <c r="C35" s="9"/>
      <c r="D35" s="9"/>
      <c r="E35" s="9"/>
      <c r="F35" s="9"/>
      <c r="G35" s="9"/>
      <c r="H35" s="14" t="s">
        <v>82</v>
      </c>
      <c r="I35" s="17">
        <f>AVERAGEIFS(E2:E31,A2:A31,A2)</f>
        <v>71666.666666666672</v>
      </c>
      <c r="J35" s="17">
        <f>AVERAGEIFS(E2:E31,A2:A31,A16)</f>
        <v>69666.666666666672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5" x14ac:dyDescent="0.25">
      <c r="A36" s="9"/>
      <c r="B36" s="9"/>
      <c r="C36" s="9"/>
      <c r="D36" s="9"/>
      <c r="E36" s="9"/>
      <c r="F36" s="9"/>
      <c r="G36" s="9"/>
      <c r="H36" s="14" t="s">
        <v>83</v>
      </c>
      <c r="I36" s="14">
        <f>COUNTIFS(A2:A31,A2)</f>
        <v>3</v>
      </c>
      <c r="J36" s="14">
        <f>COUNTIFS(A2:A31,A12)</f>
        <v>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5" x14ac:dyDescent="0.25">
      <c r="A37" s="9"/>
      <c r="B37" s="9"/>
      <c r="C37" s="9"/>
      <c r="D37" s="9"/>
      <c r="E37" s="9"/>
      <c r="F37" s="9"/>
      <c r="G37" s="9"/>
      <c r="H37" s="14" t="s">
        <v>84</v>
      </c>
      <c r="I37" s="14">
        <f>I34-(I35*I36)</f>
        <v>0</v>
      </c>
      <c r="J37" s="14">
        <f>J34-(J35*J36)</f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5" x14ac:dyDescent="0.25">
      <c r="A38" s="9"/>
      <c r="B38" s="9"/>
      <c r="C38" s="9"/>
      <c r="D38" s="9"/>
      <c r="E38" s="9"/>
      <c r="F38" s="9"/>
      <c r="G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5" x14ac:dyDescent="0.25">
      <c r="A39" s="9"/>
      <c r="B39" s="9"/>
      <c r="C39" s="9"/>
      <c r="D39" s="9"/>
      <c r="E39" s="9"/>
      <c r="F39" s="9"/>
      <c r="G39" s="9"/>
      <c r="H39" s="2" t="s">
        <v>85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3" x14ac:dyDescent="0.3">
      <c r="A40" s="9"/>
      <c r="B40" s="9"/>
      <c r="C40" s="9"/>
      <c r="D40" s="9"/>
      <c r="E40" s="9"/>
      <c r="F40" s="9"/>
      <c r="G40" s="9"/>
      <c r="H40" s="16" t="s">
        <v>80</v>
      </c>
      <c r="I40" s="16" t="s">
        <v>40</v>
      </c>
      <c r="J40" s="16" t="s">
        <v>27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5" x14ac:dyDescent="0.25">
      <c r="A41" s="9"/>
      <c r="B41" s="9"/>
      <c r="C41" s="9"/>
      <c r="D41" s="9"/>
      <c r="E41" s="9"/>
      <c r="F41" s="9"/>
      <c r="G41" s="9"/>
      <c r="H41" s="14" t="s">
        <v>86</v>
      </c>
      <c r="I41" s="14">
        <f>_xlfn.MAXIFS(E2:E31,C2:C31,C24)</f>
        <v>62000</v>
      </c>
      <c r="J41" s="14">
        <f>_xlfn.MAXIFS(E2:E31,C2:C31,C2)</f>
        <v>73000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5" x14ac:dyDescent="0.25">
      <c r="A42" s="9"/>
      <c r="B42" s="9"/>
      <c r="C42" s="9"/>
      <c r="D42" s="9"/>
      <c r="E42" s="9"/>
      <c r="F42" s="9"/>
      <c r="G42" s="9"/>
      <c r="H42" s="14" t="s">
        <v>87</v>
      </c>
      <c r="I42" s="14">
        <f>_xlfn.MINIFS(E2:E31,C2:C31,C24)</f>
        <v>60000</v>
      </c>
      <c r="J42" s="14">
        <f>_xlfn.MINIFS(E2:E31,C2:C31,C2)</f>
        <v>70000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5" x14ac:dyDescent="0.25">
      <c r="A44" s="9"/>
      <c r="B44" s="9"/>
      <c r="C44" s="9"/>
      <c r="D44" s="9"/>
      <c r="E44" s="9"/>
      <c r="F44" s="9"/>
      <c r="G44" s="9"/>
      <c r="H44" s="9" t="s">
        <v>88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3" x14ac:dyDescent="0.3">
      <c r="A45" s="9"/>
      <c r="B45" s="9"/>
      <c r="C45" s="9"/>
      <c r="D45" s="9"/>
      <c r="E45" s="9"/>
      <c r="F45" s="9"/>
      <c r="G45" s="9"/>
      <c r="H45" s="15" t="s">
        <v>11</v>
      </c>
      <c r="I45" s="14">
        <f>SUMIFS(E2:E31,C2:C31,C17,D2:D31,D17)</f>
        <v>168000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5" x14ac:dyDescent="0.25">
      <c r="A47" s="9"/>
      <c r="B47" s="9"/>
      <c r="C47" s="9"/>
      <c r="D47" s="9"/>
      <c r="E47" s="9"/>
      <c r="F47" s="9"/>
      <c r="G47" s="9"/>
      <c r="H47" s="9" t="s">
        <v>89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3" x14ac:dyDescent="0.3">
      <c r="A48" s="9"/>
      <c r="B48" s="9"/>
      <c r="C48" s="9"/>
      <c r="D48" s="9"/>
      <c r="E48" s="9"/>
      <c r="F48" s="9"/>
      <c r="G48" s="9"/>
      <c r="H48" s="15" t="s">
        <v>11</v>
      </c>
      <c r="I48" s="14">
        <f>AVERAGEIFS(E2:E31,C2:C31,C16,D2:D31,D16)</f>
        <v>86666.666666666672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5" x14ac:dyDescent="0.25">
      <c r="A50" s="9"/>
      <c r="B50" s="9"/>
      <c r="C50" s="9"/>
      <c r="D50" s="9"/>
      <c r="E50" s="9"/>
      <c r="F50" s="9"/>
      <c r="G50" s="9"/>
      <c r="H50" s="9" t="s">
        <v>90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3" x14ac:dyDescent="0.3">
      <c r="A51" s="9"/>
      <c r="B51" s="9"/>
      <c r="C51" s="9"/>
      <c r="D51" s="9"/>
      <c r="E51" s="9"/>
      <c r="F51" s="9"/>
      <c r="G51" s="9"/>
      <c r="H51" s="15" t="s">
        <v>11</v>
      </c>
      <c r="I51" s="14">
        <f>_xlfn.MAXIFS(B2:B31,C2:C31,C13,D2:D31,D13)</f>
        <v>31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5" x14ac:dyDescent="0.25">
      <c r="A53" s="9"/>
      <c r="B53" s="9"/>
      <c r="C53" s="9"/>
      <c r="D53" s="9"/>
      <c r="E53" s="9"/>
      <c r="F53" s="9"/>
      <c r="G53" s="9"/>
      <c r="H53" s="9" t="s">
        <v>91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" x14ac:dyDescent="0.3">
      <c r="A54" s="9"/>
      <c r="B54" s="9"/>
      <c r="C54" s="9"/>
      <c r="D54" s="9"/>
      <c r="E54" s="9"/>
      <c r="F54" s="9"/>
      <c r="G54" s="9"/>
      <c r="H54" s="13" t="s">
        <v>11</v>
      </c>
      <c r="I54" s="14">
        <f>_xlfn.MINIFS(E2:E31,C2:C31,C15,D2:D31,D15)</f>
        <v>60000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5" x14ac:dyDescent="0.25">
      <c r="A56" s="9"/>
      <c r="B56" s="9"/>
      <c r="C56" s="9"/>
      <c r="D56" s="9"/>
      <c r="E56" s="9"/>
      <c r="F56" s="9"/>
      <c r="G56" s="9"/>
      <c r="H56" s="9" t="s">
        <v>92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3" x14ac:dyDescent="0.3">
      <c r="A57" s="9"/>
      <c r="B57" s="9"/>
      <c r="C57" s="9"/>
      <c r="D57" s="9"/>
      <c r="E57" s="9"/>
      <c r="F57" s="9"/>
      <c r="G57" s="9"/>
      <c r="H57" s="15" t="s">
        <v>11</v>
      </c>
      <c r="I57" s="14">
        <f>COUNTIFS(C2:C31,C2,D2:D31,D2)</f>
        <v>4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5" x14ac:dyDescent="0.25">
      <c r="A59" s="9"/>
      <c r="B59" s="9"/>
      <c r="C59" s="9"/>
      <c r="D59" s="9"/>
      <c r="E59" s="9"/>
      <c r="F59" s="9"/>
      <c r="G59" s="9"/>
      <c r="H59" s="9" t="s">
        <v>93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3" x14ac:dyDescent="0.3">
      <c r="A60" s="9"/>
      <c r="B60" s="9"/>
      <c r="C60" s="9"/>
      <c r="D60" s="9"/>
      <c r="E60" s="9"/>
      <c r="F60" s="9"/>
      <c r="G60" s="9"/>
      <c r="H60" s="15" t="s">
        <v>11</v>
      </c>
      <c r="I60" s="14">
        <f>SUMIFS(E2:E31,C2:C31,C14,D2:D31,D14)</f>
        <v>282000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5" x14ac:dyDescent="0.25">
      <c r="A62" s="9"/>
      <c r="B62" s="9"/>
      <c r="C62" s="9"/>
      <c r="D62" s="9"/>
      <c r="E62" s="9"/>
      <c r="F62" s="9"/>
      <c r="G62" s="9"/>
      <c r="H62" s="9" t="s">
        <v>94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3" x14ac:dyDescent="0.3">
      <c r="A63" s="9"/>
      <c r="B63" s="9"/>
      <c r="C63" s="9"/>
      <c r="D63" s="9"/>
      <c r="E63" s="9"/>
      <c r="F63" s="9"/>
      <c r="G63" s="9"/>
      <c r="H63" s="15" t="s">
        <v>11</v>
      </c>
      <c r="I63" s="14">
        <f>_xlfn.MAXIFS(B2:B31,C2:C31,C18,D2:D31,D18)</f>
        <v>34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5" x14ac:dyDescent="0.25">
      <c r="A65" s="9"/>
      <c r="B65" s="9"/>
      <c r="C65" s="9"/>
      <c r="D65" s="9"/>
      <c r="E65" s="9"/>
      <c r="F65" s="9"/>
      <c r="G65" s="9"/>
      <c r="H65" s="9" t="s">
        <v>95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3" x14ac:dyDescent="0.3">
      <c r="A66" s="9"/>
      <c r="B66" s="9"/>
      <c r="C66" s="9"/>
      <c r="D66" s="9"/>
      <c r="E66" s="9"/>
      <c r="F66" s="9"/>
      <c r="G66" s="9"/>
      <c r="H66" s="15" t="s">
        <v>11</v>
      </c>
      <c r="I66" s="14">
        <f>_xlfn.MINIFS(E2:E31,C2:C31,C19,D2:D31,D10)</f>
        <v>100000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5" x14ac:dyDescent="0.25">
      <c r="A68" s="9"/>
      <c r="B68" s="9"/>
      <c r="C68" s="9"/>
      <c r="D68" s="9"/>
      <c r="E68" s="9"/>
      <c r="F68" s="9"/>
      <c r="G68" s="9"/>
      <c r="H68" s="9" t="s">
        <v>96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3" x14ac:dyDescent="0.3">
      <c r="A69" s="9"/>
      <c r="B69" s="9"/>
      <c r="C69" s="9"/>
      <c r="D69" s="9"/>
      <c r="E69" s="9"/>
      <c r="F69" s="9"/>
      <c r="G69" s="9"/>
      <c r="H69" s="15" t="s">
        <v>11</v>
      </c>
      <c r="I69" s="18">
        <f>AVERAGEIFS(B2:B31,C2:C31,C20,D2:D31,D11)</f>
        <v>28.333333333333332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5" x14ac:dyDescent="0.25">
      <c r="A71" s="9"/>
      <c r="B71" s="9"/>
      <c r="C71" s="9"/>
      <c r="D71" s="9"/>
      <c r="E71" s="9"/>
      <c r="F71" s="9"/>
      <c r="G71" s="9"/>
      <c r="H71" s="9" t="s">
        <v>97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3" x14ac:dyDescent="0.3">
      <c r="A72" s="9"/>
      <c r="B72" s="9"/>
      <c r="C72" s="9"/>
      <c r="D72" s="9"/>
      <c r="E72" s="9"/>
      <c r="F72" s="9"/>
      <c r="G72" s="9"/>
      <c r="H72" s="15" t="s">
        <v>11</v>
      </c>
      <c r="I72" s="14">
        <f>COUNTIFS(B2:B31,"&gt;28",E2:E31,"&lt;70000")</f>
        <v>6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5" x14ac:dyDescent="0.25">
      <c r="A74" s="9"/>
      <c r="B74" s="9"/>
      <c r="C74" s="9"/>
      <c r="D74" s="9"/>
      <c r="E74" s="9"/>
      <c r="F74" s="9"/>
      <c r="G74" s="9"/>
      <c r="H74" s="9" t="s">
        <v>98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3" x14ac:dyDescent="0.3">
      <c r="A75" s="9"/>
      <c r="B75" s="9"/>
      <c r="C75" s="9"/>
      <c r="D75" s="9"/>
      <c r="E75" s="9"/>
      <c r="F75" s="9"/>
      <c r="G75" s="9"/>
      <c r="H75" s="15" t="s">
        <v>11</v>
      </c>
      <c r="I75" s="14">
        <f>SUMIFS(E2:E31,C2:C31,C12,B2:B31,"&gt;34",E2:E31,"&gt;68000")</f>
        <v>215000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5" x14ac:dyDescent="0.25">
      <c r="A77" s="9"/>
      <c r="B77" s="9"/>
      <c r="C77" s="9"/>
      <c r="D77" s="9"/>
      <c r="E77" s="9"/>
      <c r="F77" s="9"/>
      <c r="G77" s="9"/>
      <c r="H77" s="9" t="s">
        <v>99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3" x14ac:dyDescent="0.3">
      <c r="A78" s="9"/>
      <c r="B78" s="9"/>
      <c r="C78" s="9"/>
      <c r="D78" s="9"/>
      <c r="E78" s="9"/>
      <c r="F78" s="9"/>
      <c r="G78" s="9"/>
      <c r="H78" s="15" t="s">
        <v>11</v>
      </c>
      <c r="I78" s="14">
        <f>_xlfn.MAXIFS(E2:E31,B2:B31,"&lt;38",D2:D31,D16)</f>
        <v>87000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5" x14ac:dyDescent="0.25">
      <c r="A80" s="9"/>
      <c r="B80" s="9"/>
      <c r="C80" s="9"/>
      <c r="D80" s="9"/>
      <c r="E80" s="9"/>
      <c r="F80" s="9"/>
      <c r="G80" s="9"/>
      <c r="H80" s="9" t="s">
        <v>100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3" x14ac:dyDescent="0.3">
      <c r="A81" s="9"/>
      <c r="B81" s="9"/>
      <c r="C81" s="9"/>
      <c r="D81" s="9"/>
      <c r="E81" s="9"/>
      <c r="F81" s="9"/>
      <c r="G81" s="9"/>
      <c r="H81" s="15" t="s">
        <v>11</v>
      </c>
      <c r="I81" s="14">
        <f>AVERAGEIFS(E2:E31,C2:C31,C13,B2:B31,"&lt;30")</f>
        <v>83000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5" x14ac:dyDescent="0.25">
      <c r="A83" s="9"/>
      <c r="B83" s="9"/>
      <c r="C83" s="9"/>
      <c r="D83" s="9"/>
      <c r="E83" s="9"/>
      <c r="F83" s="9"/>
      <c r="G83" s="9"/>
      <c r="H83" s="9" t="s">
        <v>101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3" x14ac:dyDescent="0.3">
      <c r="A84" s="9"/>
      <c r="B84" s="9"/>
      <c r="C84" s="9"/>
      <c r="D84" s="9"/>
      <c r="E84" s="9"/>
      <c r="F84" s="9"/>
      <c r="G84" s="9"/>
      <c r="H84" s="15" t="s">
        <v>11</v>
      </c>
      <c r="I84" s="14">
        <f>COUNTIFS(E2:E31,"&lt;100000",B2:B31,"&gt;19")</f>
        <v>27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5" x14ac:dyDescent="0.25">
      <c r="A86" s="9"/>
      <c r="B86" s="9"/>
      <c r="C86" s="9"/>
      <c r="D86" s="9"/>
      <c r="E86" s="9"/>
      <c r="F86" s="9"/>
      <c r="G86" s="9"/>
      <c r="H86" s="9" t="s">
        <v>102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3" x14ac:dyDescent="0.3">
      <c r="A87" s="9"/>
      <c r="B87" s="9"/>
      <c r="C87" s="9"/>
      <c r="D87" s="9"/>
      <c r="E87" s="9"/>
      <c r="F87" s="9"/>
      <c r="G87" s="9"/>
      <c r="H87" s="15" t="s">
        <v>11</v>
      </c>
      <c r="I87" s="3">
        <f>SUMIFS(E2:E31,C2:C31,C15,B2:B31,"&lt;31")</f>
        <v>122000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5" x14ac:dyDescent="0.25">
      <c r="A89" s="9"/>
      <c r="B89" s="9"/>
      <c r="C89" s="9"/>
      <c r="D89" s="9"/>
      <c r="E89" s="9"/>
      <c r="F89" s="9"/>
      <c r="G89" s="9"/>
      <c r="H89" s="9" t="s">
        <v>103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3" x14ac:dyDescent="0.3">
      <c r="A90" s="9"/>
      <c r="B90" s="9"/>
      <c r="C90" s="9"/>
      <c r="D90" s="9"/>
      <c r="E90" s="9"/>
      <c r="F90" s="9"/>
      <c r="G90" s="9"/>
      <c r="H90" s="15" t="s">
        <v>11</v>
      </c>
      <c r="I90" s="14">
        <f>_xlfn.MINIFS(B2:B31,C2:C31,C17,E2:E31,"&gt;50000")</f>
        <v>25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5" x14ac:dyDescent="0.25">
      <c r="A92" s="9"/>
      <c r="B92" s="9"/>
      <c r="C92" s="9"/>
      <c r="D92" s="9"/>
      <c r="E92" s="9"/>
      <c r="F92" s="9"/>
      <c r="G92" s="9"/>
      <c r="H92" s="9" t="s">
        <v>104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3" x14ac:dyDescent="0.3">
      <c r="A93" s="9"/>
      <c r="B93" s="9"/>
      <c r="C93" s="9"/>
      <c r="D93" s="9"/>
      <c r="E93" s="9"/>
      <c r="F93" s="9"/>
      <c r="G93" s="9"/>
      <c r="H93" s="15" t="s">
        <v>11</v>
      </c>
      <c r="I93" s="14">
        <f>AVERAGEIFS(B2:B31,D2:D31,D15,E2:E31,"&gt;59000")</f>
        <v>30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5" x14ac:dyDescent="0.25">
      <c r="A95" s="9"/>
      <c r="B95" s="9"/>
      <c r="C95" s="9"/>
      <c r="D95" s="9"/>
      <c r="E95" s="9"/>
      <c r="F95" s="9"/>
      <c r="G95" s="9"/>
      <c r="H95" s="9" t="s">
        <v>105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3" x14ac:dyDescent="0.3">
      <c r="A96" s="9"/>
      <c r="B96" s="9"/>
      <c r="C96" s="9"/>
      <c r="D96" s="9"/>
      <c r="E96" s="9"/>
      <c r="F96" s="9"/>
      <c r="G96" s="9"/>
      <c r="H96" s="15" t="s">
        <v>11</v>
      </c>
      <c r="I96" s="14">
        <f>COUNTIFS(B2:B31,"&gt;30",E2:E31,"&lt;105000")</f>
        <v>14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5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5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5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5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2.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2.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2.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2.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2.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2.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2.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2.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2.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2.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2.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2.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2.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2.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2.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2.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2.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2.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2.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2.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2.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2.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2.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2.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2.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2.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2.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2.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2.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2.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2.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2.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2.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2.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2.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2.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2.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2.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2.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2.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2.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2.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2.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2.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2.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2.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2.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2.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2.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2.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2.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2.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2.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2.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2.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2.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2.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2.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2.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2.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2.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2.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2.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2.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2.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2.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2.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2.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2.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2.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2.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2.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2.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2.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2.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2.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Task-1</vt:lpstr>
      <vt:lpstr>Task-2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2024-10-19T16:37:06Z</dcterms:created>
  <dcterms:modified xsi:type="dcterms:W3CDTF">2024-10-19T16:37:06Z</dcterms:modified>
</cp:coreProperties>
</file>