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907934A5-8BFA-4A5A-A524-CC5A625AF861}" xr6:coauthVersionLast="47" xr6:coauthVersionMax="47" xr10:uidLastSave="{00000000-0000-0000-0000-000000000000}"/>
  <bookViews>
    <workbookView xWindow="-120" yWindow="-120" windowWidth="20730" windowHeight="11160" activeTab="2" xr2:uid="{26D4546B-D2A1-4444-8EAF-A6228F96F0C1}"/>
  </bookViews>
  <sheets>
    <sheet name="Summary analysis" sheetId="1" r:id="rId1"/>
    <sheet name="Data Vizualization" sheetId="4" r:id="rId2"/>
    <sheet name="IND VS NZ" sheetId="5" r:id="rId3"/>
    <sheet name="India Staff" sheetId="2" r:id="rId4"/>
    <sheet name="Pivot Tables" sheetId="3" r:id="rId5"/>
  </sheets>
  <externalReferences>
    <externalReference r:id="rId6"/>
  </externalReferences>
  <definedNames>
    <definedName name="_xlnm._FilterDatabase" localSheetId="3" hidden="1">'India Staff'!$B$2:$H$114</definedName>
    <definedName name="_xlnm._FilterDatabase" localSheetId="0" hidden="1">'Summary analysis'!$C$3:$I$103</definedName>
    <definedName name="_xlchart.v1.0" hidden="1">'Summary analysis'!$H$1</definedName>
    <definedName name="_xlchart.v1.1" hidden="1">'Summary analysis'!$H$2:$H$215</definedName>
    <definedName name="_xlchart.v1.2" hidden="1">'Summary analysis'!$F$1</definedName>
    <definedName name="_xlchart.v1.3" hidden="1">'Summary analysis'!$F$2:$F$215</definedName>
    <definedName name="_xlchart.v1.4" hidden="1">'Summary analysis'!$H$1</definedName>
    <definedName name="_xlchart.v1.5" hidden="1">'Summary analysis'!$H$2:$H$215</definedName>
    <definedName name="_xlcn.WorksheetConnection_blankdatafile.xlsxStaff_Data1" hidden="1">'[1]Summary analysis'!$C$1:$L$205</definedName>
    <definedName name="_xlcn.WorksheetConnection_blankdatafile.xlsxStaff_Data11" hidden="1">'[1]Summary analysis'!$C$1:$L$185</definedName>
    <definedName name="_xlcn.WorksheetConnection_blankdatafile.xlsxStaff_Data21" hidden="1">Staff­_Data[]</definedName>
    <definedName name="Slicer_Country">#N/A</definedName>
  </definedNames>
  <calcPr calcId="181029"/>
  <pivotCaches>
    <pivotCache cacheId="266" r:id="rId7"/>
    <pivotCache cacheId="269" r:id="rId8"/>
    <pivotCache cacheId="272" r:id="rId9"/>
    <pivotCache cacheId="275" r:id="rId10"/>
    <pivotCache cacheId="278" r:id="rId11"/>
  </pivotCaches>
  <extLst>
    <ext xmlns:x14="http://schemas.microsoft.com/office/spreadsheetml/2009/9/main" uri="{876F7934-8845-4945-9796-88D515C7AA90}">
      <x14:pivotCaches>
        <pivotCache cacheId="265"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_Data" name="Staff_Data" connection="WorksheetConnection_blank-data-file.xlsx!Staff_Data"/>
          <x15:modelTable id="Staff_Data 1" name="Staff_Data 1" connection="WorksheetConnection_blank-data-file.xlsx!Staff_Data1"/>
          <x15:modelTable id="Staff_Data 2" name="Staff_Data 2" connection="WorksheetConnection_blank-data-file.xlsx!Staff_Data2"/>
        </x15:modelTables>
        <x15:extLst>
          <ext xmlns:x16="http://schemas.microsoft.com/office/spreadsheetml/2014/11/main" uri="{9835A34E-60A6-4A7C-AAB8-D5F71C897F49}">
            <x16:modelTimeGroupings>
              <x16:modelTimeGrouping tableName="Staff_Data 2" columnName="Date Joined" columnId="Date Joined">
                <x16:calculatedTimeColumn columnName="Date Joined (Year)" columnId="Date Joined (Year)" contentType="years" isSelected="1"/>
                <x16:calculatedTimeColumn columnName="Date Joined (Quarter)" columnId="Date Joined (Quarter)" contentType="quarters" isSelected="1"/>
                <x16:calculatedTimeColumn columnName="Date Joined (Month Index)" columnId="Date Joined (Month Index)" contentType="monthsindex" isSelected="1"/>
                <x16:calculatedTimeColumn columnName="Date Joined (Month)" columnId="Date Joined (Month)" contentType="months" isSelected="1"/>
              </x16:modelTimeGrouping>
            </x16:modelTimeGroupings>
          </ext>
        </x15:extLst>
      </x15:dataModel>
    </ext>
  </extLst>
</workbook>
</file>

<file path=xl/calcChain.xml><?xml version="1.0" encoding="utf-8"?>
<calcChain xmlns="http://schemas.openxmlformats.org/spreadsheetml/2006/main">
  <c r="M8" i="5" l="1"/>
  <c r="K8" i="5"/>
  <c r="I8" i="5"/>
  <c r="F8" i="5"/>
  <c r="D8" i="5"/>
  <c r="B8" i="5"/>
  <c r="Q18" i="1"/>
  <c r="Q19" i="1"/>
  <c r="Q20" i="1"/>
  <c r="Q21" i="1"/>
  <c r="Q23" i="1"/>
  <c r="R10" i="1"/>
  <c r="R5" i="1"/>
  <c r="R4" i="1"/>
  <c r="R3" i="1"/>
  <c r="R11" i="1" s="1"/>
  <c r="K3" i="1"/>
  <c r="L3" i="1" s="1"/>
  <c r="K4" i="1"/>
  <c r="L4" i="1" s="1"/>
  <c r="K5" i="1"/>
  <c r="L5" i="1" s="1"/>
  <c r="K6" i="1"/>
  <c r="L6" i="1" s="1"/>
  <c r="K7" i="1"/>
  <c r="L7" i="1" s="1"/>
  <c r="K8" i="1"/>
  <c r="L8" i="1" s="1"/>
  <c r="K9" i="1"/>
  <c r="Q22"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L162" i="1" s="1"/>
  <c r="K163" i="1"/>
  <c r="L163" i="1" s="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L176" i="1" s="1"/>
  <c r="K177" i="1"/>
  <c r="L177" i="1" s="1"/>
  <c r="K178" i="1"/>
  <c r="L178" i="1" s="1"/>
  <c r="K179" i="1"/>
  <c r="L179" i="1" s="1"/>
  <c r="K180" i="1"/>
  <c r="L180" i="1" s="1"/>
  <c r="K181" i="1"/>
  <c r="L181" i="1" s="1"/>
  <c r="K182" i="1"/>
  <c r="L182" i="1" s="1"/>
  <c r="K183" i="1"/>
  <c r="L183" i="1" s="1"/>
  <c r="K184" i="1"/>
  <c r="L184" i="1" s="1"/>
  <c r="K185" i="1"/>
  <c r="L185" i="1" s="1"/>
  <c r="K2" i="1"/>
  <c r="L2" i="1" s="1"/>
  <c r="R7" i="1" l="1"/>
  <c r="L9" i="1"/>
  <c r="R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9FD1EE-DCCE-4F15-A01F-FFF390DBB71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0BB0D2C-F62E-4B97-AAFF-1614881F0F7F}" name="WorksheetConnection_blank-data-file.xlsx!Staff_Data" type="102" refreshedVersion="8" minRefreshableVersion="5">
    <extLst>
      <ext xmlns:x15="http://schemas.microsoft.com/office/spreadsheetml/2010/11/main" uri="{DE250136-89BD-433C-8126-D09CA5730AF9}">
        <x15:connection id="Staff_Data" autoDelete="1">
          <x15:rangePr sourceName="_xlcn.WorksheetConnection_blankdatafile.xlsxStaff_Data1"/>
        </x15:connection>
      </ext>
    </extLst>
  </connection>
  <connection id="3" xr16:uid="{6186FACE-4C10-4AA4-A150-4508DA84E64F}" name="WorksheetConnection_blank-data-file.xlsx!Staff_Data1" type="102" refreshedVersion="8" minRefreshableVersion="5">
    <extLst>
      <ext xmlns:x15="http://schemas.microsoft.com/office/spreadsheetml/2010/11/main" uri="{DE250136-89BD-433C-8126-D09CA5730AF9}">
        <x15:connection id="Staff_Data 1" autoDelete="1">
          <x15:rangePr sourceName="_xlcn.WorksheetConnection_blankdatafile.xlsxStaff_Data11"/>
        </x15:connection>
      </ext>
    </extLst>
  </connection>
  <connection id="4" xr16:uid="{C7191EE1-BD12-4C49-8E8B-A8A35B4BF5C5}" name="WorksheetConnection_blank-data-file.xlsx!Staff_Data2" type="102" refreshedVersion="8" minRefreshableVersion="5">
    <extLst>
      <ext xmlns:x15="http://schemas.microsoft.com/office/spreadsheetml/2010/11/main" uri="{DE250136-89BD-433C-8126-D09CA5730AF9}">
        <x15:connection id="Staff_Data 2" autoDelete="1">
          <x15:rangePr sourceName="_xlcn.WorksheetConnection_blankdatafile.xlsxStaff_Data2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Staff_Data 2].[Country].&amp;[NZ]}"/>
    <s v="{[Staff_Data 2].[Country].&amp;[Ind]}"/>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<sst xmlns="http://schemas.openxmlformats.org/spreadsheetml/2006/main" count="1442" uniqueCount="234">
  <si>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</si>
  <si>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</si>
  <si>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</si>
  <si>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</si>
  <si>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</si>
  <si>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</si>
  <si>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</si>
  <si>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</si>
  <si>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</si>
  <si>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</si>
  <si>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</si>
  <si>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</si>
  <si>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</si>
  <si>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</si>
  <si>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</si>
  <si>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</si>
  <si>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</si>
  <si>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</si>
  <si>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</si>
  <si>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</si>
  <si>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</si>
  <si>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</si>
  <si>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</si>
  <si>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</si>
  <si>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</si>
  <si>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</si>
  <si>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</si>
  <si>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</si>
  <si>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</si>
  <si>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</si>
  <si>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</si>
  <si>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</si>
  <si>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</si>
  <si>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</si>
  <si>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</si>
  <si>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</si>
  <si>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</si>
  <si>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</si>
  <si>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</si>
  <si>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</si>
  <si>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</si>
  <si>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</si>
  <si>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</si>
  <si>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</si>
  <si>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</si>
  <si>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</si>
  <si>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</si>
  <si>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</si>
  <si>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</si>
  <si>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</si>
  <si>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</si>
  <si>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</si>
  <si>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</si>
  <si>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</si>
  <si>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</si>
  <si>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</si>
  <si>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</si>
  <si>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</si>
  <si>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</si>
  <si>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</si>
  <si>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</si>
  <si>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</si>
  <si>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</si>
  <si>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</si>
  <si>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</si>
  <si>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</si>
  <si>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</si>
  <si>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</si>
  <si>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</si>
  <si>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</si>
  <si>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</si>
  <si>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</si>
  <si>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</si>
  <si>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</si>
  <si>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</si>
  <si>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</si>
  <si>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</si>
  <si>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</si>
  <si>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</si>
  <si>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</si>
  <si>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</si>
  <si>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</si>
  <si>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</si>
  <si>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</si>
  <si>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</si>
  <si>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</si>
  <si>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</si>
  <si>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</si>
  <si>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</si>
  <si>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</si>
  <si>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</si>
  <si>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</si>
  <si>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</si>
  <si>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</si>
  <si>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</si>
  <si>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</si>
  <si>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</si>
  <si>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</si>
  <si>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</si>
  <si>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</si>
  <si>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</si>
  <si>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</si>
  <si>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</si>
  <si>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</si>
  <si>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</si>
  <si>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</si>
  <si>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</si>
  <si>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</si>
  <si>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</si>
  <si>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</si>
  <si>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</si>
  <si>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</si>
  <si>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</si>
  <si>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</si>
  <si>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</si>
  <si>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</si>
  <si>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</si>
  <si>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</si>
  <si>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</si>
  <si>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</si>
  <si>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</si>
  <si>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</si>
  <si>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</si>
  <si>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</si>
  <si>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</si>
  <si>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</si>
  <si>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</si>
  <si>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</si>
  <si>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</si>
  <si>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</si>
  <si>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</si>
  <si>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</si>
  <si>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</si>
  <si>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</si>
  <si>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</si>
  <si>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</si>
  <si>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</si>
  <si>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</si>
  <si>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</si>
  <si>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</si>
  <si>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</si>
  <si>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</si>
  <si>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</si>
  <si>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</si>
  <si>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</si>
  <si>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</si>
  <si>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</si>
  <si>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</si>
  <si>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</si>
  <si>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</si>
  <si>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</si>
  <si>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</si>
  <si>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</si>
  <si>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</si>
  <si>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</si>
  <si>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</si>
  <si>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</si>
  <si>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</si>
  <si>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</si>
  <si>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</si>
  <si>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</si>
  <si>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</si>
  <si>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</si>
  <si>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</si>
  <si>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</si>
  <si>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</si>
  <si>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</si>
  <si>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</si>
  <si>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</si>
  <si>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</si>
  <si>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</si>
  <si>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</si>
  <si>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</si>
  <si>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</si>
  <si>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</si>
  <si>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</si>
  <si>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</si>
  <si>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</si>
  <si>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</si>
  <si>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</si>
  <si>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</si>
  <si>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</si>
  <si>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</si>
  <si>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</si>
  <si>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</si>
  <si>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</si>
  <si>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</si>
  <si>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</si>
  <si>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</si>
  <si>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</si>
  <si>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</si>
  <si>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</si>
  <si>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</si>
  <si>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</si>
  <si>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</si>
  <si>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</si>
  <si>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</si>
  <si>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</si>
  <si>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</si>
  <si>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</si>
  <si>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</si>
  <si>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</si>
  <si>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Country</t>
  </si>
  <si>
    <t>NZ</t>
  </si>
  <si>
    <t>Ind</t>
  </si>
  <si>
    <t>other</t>
  </si>
  <si>
    <t>No of employees</t>
  </si>
  <si>
    <t>average Age</t>
  </si>
  <si>
    <t>Average Salary</t>
  </si>
  <si>
    <t>Average Tenure</t>
  </si>
  <si>
    <t>Female Ratio</t>
  </si>
  <si>
    <t>tenure</t>
  </si>
  <si>
    <t>Female Employees</t>
  </si>
  <si>
    <t>Ratio &gt; 90000 slaray</t>
  </si>
  <si>
    <t>Details of Individual Employess</t>
  </si>
  <si>
    <t>Tenure</t>
  </si>
  <si>
    <t>Column Labels</t>
  </si>
  <si>
    <t>Average of Salary</t>
  </si>
  <si>
    <t>Average of Age</t>
  </si>
  <si>
    <t>Sum of tenure</t>
  </si>
  <si>
    <t>Count of Gender</t>
  </si>
  <si>
    <t>Values</t>
  </si>
  <si>
    <t>Bonus</t>
  </si>
  <si>
    <t>Row Labels</t>
  </si>
  <si>
    <t>Grand Total</t>
  </si>
  <si>
    <t>Count of Name</t>
  </si>
  <si>
    <t>2020</t>
  </si>
  <si>
    <t>2021</t>
  </si>
  <si>
    <t>2022</t>
  </si>
  <si>
    <t>2023</t>
  </si>
  <si>
    <t>India Data</t>
  </si>
  <si>
    <t>Newzealand Data</t>
  </si>
  <si>
    <t>Employee count</t>
  </si>
  <si>
    <t>Avg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</si>
</sst>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24"/>
      <color theme="1"/>
      <name val="Calibri"/>
      <family val="2"/>
      <scheme val="minor"/>
    </font>
    <font>
      <sz val="26"/>
      <color theme="1"/>
      <name val="Calibri"/>
      <family val="2"/>
      <scheme val="minor"/>
    </font>
    <font>
      <b/>
      <sz val="48"/>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bgColor theme="4"/>
      </patternFill>
    </fill>
    <fill>
      <patternFill patternType="solid">
        <fgColor rgb="FF00B05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thin">
        <color theme="4" tint="0.39997558519241921"/>
      </left>
      <right/>
      <top/>
      <bottom/>
      <diagonal/>
    </border>
    <border>
      <left/>
      <right style="thin">
        <color theme="4" tint="0.39997558519241921"/>
      </right>
      <top/>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15" fontId="0" fillId="0" borderId="0" xfId="0" applyNumberFormat="1"/>
    <xf numFmtId="2" fontId="0" fillId="0" borderId="0" xfId="0" applyNumberFormat="1"/>
    <xf numFmtId="14" fontId="0" fillId="0" borderId="0" xfId="0" applyNumberFormat="1"/>
    <xf numFmtId="0" fontId="0" fillId="2" borderId="0" xfId="0" applyFill="1"/>
    <xf numFmtId="0" fontId="2" fillId="0" borderId="0" xfId="0" applyFont="1"/>
    <xf numFmtId="9" fontId="0" fillId="0" borderId="0" xfId="1" applyFont="1" applyBorder="1"/>
    <xf numFmtId="0" fontId="2" fillId="3" borderId="0" xfId="0" applyFont="1" applyFill="1"/>
    <xf numFmtId="0" fontId="0" fillId="2" borderId="1" xfId="0" applyFill="1" applyBorder="1"/>
    <xf numFmtId="0" fontId="2" fillId="0" borderId="1" xfId="0" applyFont="1" applyBorder="1"/>
    <xf numFmtId="0" fontId="0" fillId="0" borderId="1" xfId="0" applyBorder="1"/>
    <xf numFmtId="0" fontId="0" fillId="0" borderId="0" xfId="0" pivotButton="1"/>
    <xf numFmtId="0" fontId="0" fillId="0" borderId="0" xfId="0" applyAlignment="1">
      <alignment horizontal="left"/>
    </xf>
    <xf numFmtId="164" fontId="0" fillId="0" borderId="0" xfId="0" applyNumberFormat="1"/>
    <xf numFmtId="0" fontId="0" fillId="3" borderId="0" xfId="0" applyFill="1"/>
    <xf numFmtId="0" fontId="2" fillId="0" borderId="0" xfId="0" applyFont="1" applyAlignment="1">
      <alignment horizontal="center"/>
    </xf>
    <xf numFmtId="0" fontId="0" fillId="0" borderId="0" xfId="0" applyNumberFormat="1"/>
    <xf numFmtId="0" fontId="3" fillId="4" borderId="2" xfId="0" applyFont="1" applyFill="1" applyBorder="1"/>
    <xf numFmtId="0" fontId="3" fillId="4" borderId="0" xfId="0" applyFont="1" applyFill="1" applyBorder="1"/>
    <xf numFmtId="14" fontId="3" fillId="4" borderId="0" xfId="0" applyNumberFormat="1" applyFont="1" applyFill="1" applyBorder="1"/>
    <xf numFmtId="0" fontId="3" fillId="4" borderId="3" xfId="0" applyFont="1" applyFill="1" applyBorder="1"/>
    <xf numFmtId="44" fontId="2" fillId="0" borderId="0" xfId="0" applyNumberFormat="1" applyFont="1"/>
    <xf numFmtId="0" fontId="4" fillId="0" borderId="0" xfId="0" applyFont="1" applyAlignment="1">
      <alignment horizontal="center"/>
    </xf>
    <xf numFmtId="0" fontId="5" fillId="0" borderId="0" xfId="0" applyFont="1" applyAlignment="1">
      <alignment horizontal="center"/>
    </xf>
    <xf numFmtId="0" fontId="7" fillId="0" borderId="0" xfId="0" applyFont="1"/>
    <xf numFmtId="0" fontId="7" fillId="3" borderId="0" xfId="0" applyFont="1" applyFill="1"/>
    <xf numFmtId="0" fontId="6" fillId="5" borderId="0" xfId="0" applyFont="1" applyFill="1" applyAlignment="1">
      <alignment horizontal="center"/>
    </xf>
    <xf numFmtId="1" fontId="6" fillId="5" borderId="0" xfId="0" applyNumberFormat="1" applyFont="1" applyFill="1"/>
    <xf numFmtId="9" fontId="6" fillId="5" borderId="0" xfId="1" applyFont="1" applyFill="1"/>
  </cellXfs>
  <cellStyles count="2">
    <cellStyle name="Normal" xfId="0" builtinId="0"/>
    <cellStyle name="Percent" xfId="1" builtinId="5"/>
  </cellStyles>
  <dxfs count="9">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9" formatCode="m/d/yyyy"/>
    </dxf>
    <dxf>
      <border outline="0">
        <top style="thin">
          <color theme="4" tint="0.39997558519241921"/>
        </top>
      </border>
    </dxf>
    <dxf>
      <font>
        <b/>
      </font>
    </dxf>
    <dxf>
      <numFmt numFmtId="34" formatCode="_(&quot;$&quot;* #,##0.00_);_(&quot;$&quot;* \(#,##0.00\);_(&quot;$&quot;* &quot;-&quot;??_);_(@_)"/>
    </dxf>
    <dxf>
      <numFmt numFmtId="167" formatCode="0.0"/>
    </dxf>
    <dxf>
      <numFmt numFmtId="167" formatCode="0.0"/>
    </dxf>
    <dxf>
      <numFmt numFmtId="164" formatCode="&quot;$&quot;#,##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1.xml"/><Relationship Id="rId1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4.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Salary Relation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'Summary analysis'!$F$2:$F$185</c:f>
              <c:numCache>
                <c:formatCode>General</c:formatCode>
                <c:ptCount val="184"/>
                <c:pt idx="0">
                  <c:v>22</c:v>
                </c:pt>
                <c:pt idx="1">
                  <c:v>46</c:v>
                </c:pt>
                <c:pt idx="2">
                  <c:v>28</c:v>
                </c:pt>
                <c:pt idx="3">
                  <c:v>37</c:v>
                </c:pt>
                <c:pt idx="4">
                  <c:v>32</c:v>
                </c:pt>
                <c:pt idx="5">
                  <c:v>30</c:v>
                </c:pt>
                <c:pt idx="6">
                  <c:v>33</c:v>
                </c:pt>
                <c:pt idx="7">
                  <c:v>24</c:v>
                </c:pt>
                <c:pt idx="8">
                  <c:v>33</c:v>
                </c:pt>
                <c:pt idx="9">
                  <c:v>27</c:v>
                </c:pt>
                <c:pt idx="10">
                  <c:v>29</c:v>
                </c:pt>
                <c:pt idx="11">
                  <c:v>25</c:v>
                </c:pt>
                <c:pt idx="12">
                  <c:v>37</c:v>
                </c:pt>
                <c:pt idx="13">
                  <c:v>20</c:v>
                </c:pt>
                <c:pt idx="14">
                  <c:v>32</c:v>
                </c:pt>
                <c:pt idx="15">
                  <c:v>40</c:v>
                </c:pt>
                <c:pt idx="16">
                  <c:v>21</c:v>
                </c:pt>
                <c:pt idx="17">
                  <c:v>21</c:v>
                </c:pt>
                <c:pt idx="18">
                  <c:v>31</c:v>
                </c:pt>
                <c:pt idx="19">
                  <c:v>21</c:v>
                </c:pt>
                <c:pt idx="20">
                  <c:v>34</c:v>
                </c:pt>
                <c:pt idx="21">
                  <c:v>30</c:v>
                </c:pt>
                <c:pt idx="22">
                  <c:v>31</c:v>
                </c:pt>
                <c:pt idx="23">
                  <c:v>27</c:v>
                </c:pt>
                <c:pt idx="24">
                  <c:v>30</c:v>
                </c:pt>
                <c:pt idx="25">
                  <c:v>42</c:v>
                </c:pt>
                <c:pt idx="26">
                  <c:v>40</c:v>
                </c:pt>
                <c:pt idx="27">
                  <c:v>29</c:v>
                </c:pt>
                <c:pt idx="28">
                  <c:v>28</c:v>
                </c:pt>
                <c:pt idx="29">
                  <c:v>34</c:v>
                </c:pt>
                <c:pt idx="30">
                  <c:v>33</c:v>
                </c:pt>
                <c:pt idx="31">
                  <c:v>33</c:v>
                </c:pt>
                <c:pt idx="32">
                  <c:v>36</c:v>
                </c:pt>
                <c:pt idx="33">
                  <c:v>25</c:v>
                </c:pt>
                <c:pt idx="34">
                  <c:v>34</c:v>
                </c:pt>
                <c:pt idx="35">
                  <c:v>28</c:v>
                </c:pt>
                <c:pt idx="36">
                  <c:v>33</c:v>
                </c:pt>
                <c:pt idx="37">
                  <c:v>31</c:v>
                </c:pt>
                <c:pt idx="38">
                  <c:v>31</c:v>
                </c:pt>
                <c:pt idx="39">
                  <c:v>24</c:v>
                </c:pt>
                <c:pt idx="40">
                  <c:v>36</c:v>
                </c:pt>
                <c:pt idx="41">
                  <c:v>33</c:v>
                </c:pt>
                <c:pt idx="42">
                  <c:v>27</c:v>
                </c:pt>
                <c:pt idx="43">
                  <c:v>34</c:v>
                </c:pt>
                <c:pt idx="44">
                  <c:v>20</c:v>
                </c:pt>
                <c:pt idx="45">
                  <c:v>20</c:v>
                </c:pt>
                <c:pt idx="46">
                  <c:v>20</c:v>
                </c:pt>
                <c:pt idx="47">
                  <c:v>25</c:v>
                </c:pt>
                <c:pt idx="48">
                  <c:v>19</c:v>
                </c:pt>
                <c:pt idx="49">
                  <c:v>36</c:v>
                </c:pt>
                <c:pt idx="50">
                  <c:v>28</c:v>
                </c:pt>
                <c:pt idx="51">
                  <c:v>32</c:v>
                </c:pt>
                <c:pt idx="52">
                  <c:v>34</c:v>
                </c:pt>
                <c:pt idx="53">
                  <c:v>36</c:v>
                </c:pt>
                <c:pt idx="54">
                  <c:v>30</c:v>
                </c:pt>
                <c:pt idx="55">
                  <c:v>36</c:v>
                </c:pt>
                <c:pt idx="56">
                  <c:v>38</c:v>
                </c:pt>
                <c:pt idx="57">
                  <c:v>27</c:v>
                </c:pt>
                <c:pt idx="58">
                  <c:v>30</c:v>
                </c:pt>
                <c:pt idx="59">
                  <c:v>37</c:v>
                </c:pt>
                <c:pt idx="60">
                  <c:v>22</c:v>
                </c:pt>
                <c:pt idx="61">
                  <c:v>43</c:v>
                </c:pt>
                <c:pt idx="62">
                  <c:v>32</c:v>
                </c:pt>
                <c:pt idx="63">
                  <c:v>28</c:v>
                </c:pt>
                <c:pt idx="64">
                  <c:v>27</c:v>
                </c:pt>
                <c:pt idx="65">
                  <c:v>26</c:v>
                </c:pt>
                <c:pt idx="66">
                  <c:v>38</c:v>
                </c:pt>
                <c:pt idx="67">
                  <c:v>25</c:v>
                </c:pt>
                <c:pt idx="68">
                  <c:v>21</c:v>
                </c:pt>
                <c:pt idx="69">
                  <c:v>26</c:v>
                </c:pt>
                <c:pt idx="70">
                  <c:v>30</c:v>
                </c:pt>
                <c:pt idx="71">
                  <c:v>28</c:v>
                </c:pt>
                <c:pt idx="72">
                  <c:v>37</c:v>
                </c:pt>
                <c:pt idx="73">
                  <c:v>24</c:v>
                </c:pt>
                <c:pt idx="74">
                  <c:v>30</c:v>
                </c:pt>
                <c:pt idx="75">
                  <c:v>21</c:v>
                </c:pt>
                <c:pt idx="76">
                  <c:v>23</c:v>
                </c:pt>
                <c:pt idx="77">
                  <c:v>35</c:v>
                </c:pt>
                <c:pt idx="78">
                  <c:v>27</c:v>
                </c:pt>
                <c:pt idx="79">
                  <c:v>43</c:v>
                </c:pt>
                <c:pt idx="80">
                  <c:v>40</c:v>
                </c:pt>
                <c:pt idx="81">
                  <c:v>30</c:v>
                </c:pt>
                <c:pt idx="82">
                  <c:v>34</c:v>
                </c:pt>
                <c:pt idx="83">
                  <c:v>28</c:v>
                </c:pt>
                <c:pt idx="84">
                  <c:v>33</c:v>
                </c:pt>
                <c:pt idx="85">
                  <c:v>33</c:v>
                </c:pt>
                <c:pt idx="86">
                  <c:v>32</c:v>
                </c:pt>
                <c:pt idx="87">
                  <c:v>33</c:v>
                </c:pt>
                <c:pt idx="88">
                  <c:v>33</c:v>
                </c:pt>
                <c:pt idx="89">
                  <c:v>30</c:v>
                </c:pt>
                <c:pt idx="90">
                  <c:v>42</c:v>
                </c:pt>
                <c:pt idx="91">
                  <c:v>26</c:v>
                </c:pt>
                <c:pt idx="92">
                  <c:v>20</c:v>
                </c:pt>
                <c:pt idx="93">
                  <c:v>32</c:v>
                </c:pt>
                <c:pt idx="94">
                  <c:v>31</c:v>
                </c:pt>
                <c:pt idx="95">
                  <c:v>32</c:v>
                </c:pt>
                <c:pt idx="96">
                  <c:v>37</c:v>
                </c:pt>
                <c:pt idx="97">
                  <c:v>38</c:v>
                </c:pt>
                <c:pt idx="98">
                  <c:v>25</c:v>
                </c:pt>
                <c:pt idx="99">
                  <c:v>32</c:v>
                </c:pt>
                <c:pt idx="100">
                  <c:v>33</c:v>
                </c:pt>
                <c:pt idx="101">
                  <c:v>25</c:v>
                </c:pt>
                <c:pt idx="102">
                  <c:v>40</c:v>
                </c:pt>
                <c:pt idx="103">
                  <c:v>30</c:v>
                </c:pt>
                <c:pt idx="104">
                  <c:v>28</c:v>
                </c:pt>
                <c:pt idx="105">
                  <c:v>21</c:v>
                </c:pt>
                <c:pt idx="106">
                  <c:v>34</c:v>
                </c:pt>
                <c:pt idx="107">
                  <c:v>34</c:v>
                </c:pt>
                <c:pt idx="108">
                  <c:v>36</c:v>
                </c:pt>
                <c:pt idx="109">
                  <c:v>30</c:v>
                </c:pt>
                <c:pt idx="110">
                  <c:v>20</c:v>
                </c:pt>
                <c:pt idx="111">
                  <c:v>22</c:v>
                </c:pt>
                <c:pt idx="112">
                  <c:v>27</c:v>
                </c:pt>
                <c:pt idx="113">
                  <c:v>37</c:v>
                </c:pt>
                <c:pt idx="114">
                  <c:v>43</c:v>
                </c:pt>
                <c:pt idx="115">
                  <c:v>42</c:v>
                </c:pt>
                <c:pt idx="116">
                  <c:v>35</c:v>
                </c:pt>
                <c:pt idx="117">
                  <c:v>24</c:v>
                </c:pt>
                <c:pt idx="118">
                  <c:v>31</c:v>
                </c:pt>
                <c:pt idx="119">
                  <c:v>44</c:v>
                </c:pt>
                <c:pt idx="120">
                  <c:v>32</c:v>
                </c:pt>
                <c:pt idx="121">
                  <c:v>30</c:v>
                </c:pt>
                <c:pt idx="122">
                  <c:v>26</c:v>
                </c:pt>
                <c:pt idx="123">
                  <c:v>21</c:v>
                </c:pt>
                <c:pt idx="124">
                  <c:v>28</c:v>
                </c:pt>
                <c:pt idx="125">
                  <c:v>25</c:v>
                </c:pt>
                <c:pt idx="126">
                  <c:v>24</c:v>
                </c:pt>
                <c:pt idx="127">
                  <c:v>29</c:v>
                </c:pt>
                <c:pt idx="128">
                  <c:v>27</c:v>
                </c:pt>
                <c:pt idx="129">
                  <c:v>22</c:v>
                </c:pt>
                <c:pt idx="130">
                  <c:v>36</c:v>
                </c:pt>
                <c:pt idx="131">
                  <c:v>27</c:v>
                </c:pt>
                <c:pt idx="132">
                  <c:v>21</c:v>
                </c:pt>
                <c:pt idx="133">
                  <c:v>28</c:v>
                </c:pt>
                <c:pt idx="134">
                  <c:v>34</c:v>
                </c:pt>
                <c:pt idx="135">
                  <c:v>21</c:v>
                </c:pt>
                <c:pt idx="136">
                  <c:v>33</c:v>
                </c:pt>
                <c:pt idx="137">
                  <c:v>34</c:v>
                </c:pt>
                <c:pt idx="138">
                  <c:v>28</c:v>
                </c:pt>
                <c:pt idx="139">
                  <c:v>21</c:v>
                </c:pt>
                <c:pt idx="140">
                  <c:v>27</c:v>
                </c:pt>
                <c:pt idx="141">
                  <c:v>42</c:v>
                </c:pt>
                <c:pt idx="142">
                  <c:v>28</c:v>
                </c:pt>
                <c:pt idx="143">
                  <c:v>27</c:v>
                </c:pt>
                <c:pt idx="144">
                  <c:v>30</c:v>
                </c:pt>
                <c:pt idx="145">
                  <c:v>33</c:v>
                </c:pt>
                <c:pt idx="146">
                  <c:v>33</c:v>
                </c:pt>
                <c:pt idx="147">
                  <c:v>30</c:v>
                </c:pt>
                <c:pt idx="148">
                  <c:v>34</c:v>
                </c:pt>
                <c:pt idx="149">
                  <c:v>31</c:v>
                </c:pt>
                <c:pt idx="150">
                  <c:v>27</c:v>
                </c:pt>
                <c:pt idx="151">
                  <c:v>40</c:v>
                </c:pt>
                <c:pt idx="152">
                  <c:v>20</c:v>
                </c:pt>
                <c:pt idx="153">
                  <c:v>32</c:v>
                </c:pt>
                <c:pt idx="154">
                  <c:v>28</c:v>
                </c:pt>
                <c:pt idx="155">
                  <c:v>38</c:v>
                </c:pt>
                <c:pt idx="156">
                  <c:v>40</c:v>
                </c:pt>
                <c:pt idx="157">
                  <c:v>31</c:v>
                </c:pt>
                <c:pt idx="158">
                  <c:v>36</c:v>
                </c:pt>
                <c:pt idx="159">
                  <c:v>27</c:v>
                </c:pt>
                <c:pt idx="160">
                  <c:v>33</c:v>
                </c:pt>
                <c:pt idx="161">
                  <c:v>26</c:v>
                </c:pt>
                <c:pt idx="162">
                  <c:v>37</c:v>
                </c:pt>
                <c:pt idx="163">
                  <c:v>30</c:v>
                </c:pt>
                <c:pt idx="164">
                  <c:v>30</c:v>
                </c:pt>
                <c:pt idx="165">
                  <c:v>34</c:v>
                </c:pt>
                <c:pt idx="166">
                  <c:v>23</c:v>
                </c:pt>
                <c:pt idx="167">
                  <c:v>37</c:v>
                </c:pt>
                <c:pt idx="168">
                  <c:v>36</c:v>
                </c:pt>
                <c:pt idx="169">
                  <c:v>30</c:v>
                </c:pt>
                <c:pt idx="170">
                  <c:v>28</c:v>
                </c:pt>
                <c:pt idx="171">
                  <c:v>30</c:v>
                </c:pt>
                <c:pt idx="172">
                  <c:v>29</c:v>
                </c:pt>
                <c:pt idx="173">
                  <c:v>24</c:v>
                </c:pt>
                <c:pt idx="174">
                  <c:v>20</c:v>
                </c:pt>
                <c:pt idx="175">
                  <c:v>25</c:v>
                </c:pt>
                <c:pt idx="176">
                  <c:v>33</c:v>
                </c:pt>
                <c:pt idx="177">
                  <c:v>33</c:v>
                </c:pt>
                <c:pt idx="178">
                  <c:v>36</c:v>
                </c:pt>
                <c:pt idx="179">
                  <c:v>19</c:v>
                </c:pt>
                <c:pt idx="180">
                  <c:v>46</c:v>
                </c:pt>
                <c:pt idx="181">
                  <c:v>33</c:v>
                </c:pt>
                <c:pt idx="182">
                  <c:v>33</c:v>
                </c:pt>
                <c:pt idx="183">
                  <c:v>33</c:v>
                </c:pt>
              </c:numCache>
            </c:numRef>
          </c:xVal>
          <c:yVal>
            <c:numRef>
              <c:f>'Summary analysis'!$H$2:$H$185</c:f>
              <c:numCache>
                <c:formatCode>General</c:formatCode>
                <c:ptCount val="184"/>
                <c:pt idx="0">
                  <c:v>112780</c:v>
                </c:pt>
                <c:pt idx="1">
                  <c:v>70610</c:v>
                </c:pt>
                <c:pt idx="2">
                  <c:v>53240</c:v>
                </c:pt>
                <c:pt idx="3">
                  <c:v>115440</c:v>
                </c:pt>
                <c:pt idx="4">
                  <c:v>53540</c:v>
                </c:pt>
                <c:pt idx="5">
                  <c:v>112570</c:v>
                </c:pt>
                <c:pt idx="6">
                  <c:v>48530</c:v>
                </c:pt>
                <c:pt idx="7">
                  <c:v>62780</c:v>
                </c:pt>
                <c:pt idx="8">
                  <c:v>53870</c:v>
                </c:pt>
                <c:pt idx="9">
                  <c:v>119110</c:v>
                </c:pt>
                <c:pt idx="10">
                  <c:v>112110</c:v>
                </c:pt>
                <c:pt idx="11">
                  <c:v>65700</c:v>
                </c:pt>
                <c:pt idx="12">
                  <c:v>69070</c:v>
                </c:pt>
                <c:pt idx="13">
                  <c:v>107700</c:v>
                </c:pt>
                <c:pt idx="14">
                  <c:v>43840</c:v>
                </c:pt>
                <c:pt idx="15">
                  <c:v>99750</c:v>
                </c:pt>
                <c:pt idx="16">
                  <c:v>37920</c:v>
                </c:pt>
                <c:pt idx="17">
                  <c:v>57090</c:v>
                </c:pt>
                <c:pt idx="18">
                  <c:v>41980</c:v>
                </c:pt>
                <c:pt idx="19">
                  <c:v>75880</c:v>
                </c:pt>
                <c:pt idx="20">
                  <c:v>58940</c:v>
                </c:pt>
                <c:pt idx="21">
                  <c:v>67910</c:v>
                </c:pt>
                <c:pt idx="22">
                  <c:v>58100</c:v>
                </c:pt>
                <c:pt idx="23">
                  <c:v>48980</c:v>
                </c:pt>
                <c:pt idx="24">
                  <c:v>64000</c:v>
                </c:pt>
                <c:pt idx="25">
                  <c:v>75000</c:v>
                </c:pt>
                <c:pt idx="26">
                  <c:v>87620</c:v>
                </c:pt>
                <c:pt idx="27">
                  <c:v>34980</c:v>
                </c:pt>
                <c:pt idx="28">
                  <c:v>75970</c:v>
                </c:pt>
                <c:pt idx="29">
                  <c:v>60130</c:v>
                </c:pt>
                <c:pt idx="30">
                  <c:v>75480</c:v>
                </c:pt>
                <c:pt idx="31">
                  <c:v>115920</c:v>
                </c:pt>
                <c:pt idx="32">
                  <c:v>78540</c:v>
                </c:pt>
                <c:pt idx="33">
                  <c:v>109190</c:v>
                </c:pt>
                <c:pt idx="34">
                  <c:v>49630</c:v>
                </c:pt>
                <c:pt idx="35">
                  <c:v>99970</c:v>
                </c:pt>
                <c:pt idx="36">
                  <c:v>96140</c:v>
                </c:pt>
                <c:pt idx="37">
                  <c:v>103550</c:v>
                </c:pt>
                <c:pt idx="38">
                  <c:v>48950</c:v>
                </c:pt>
                <c:pt idx="39">
                  <c:v>52610</c:v>
                </c:pt>
                <c:pt idx="40">
                  <c:v>78390</c:v>
                </c:pt>
                <c:pt idx="41">
                  <c:v>86570</c:v>
                </c:pt>
                <c:pt idx="42">
                  <c:v>83750</c:v>
                </c:pt>
                <c:pt idx="43">
                  <c:v>92450</c:v>
                </c:pt>
                <c:pt idx="44">
                  <c:v>112650</c:v>
                </c:pt>
                <c:pt idx="45">
                  <c:v>79570</c:v>
                </c:pt>
                <c:pt idx="46">
                  <c:v>68900</c:v>
                </c:pt>
                <c:pt idx="47">
                  <c:v>80700</c:v>
                </c:pt>
                <c:pt idx="48">
                  <c:v>58960</c:v>
                </c:pt>
                <c:pt idx="49">
                  <c:v>118840</c:v>
                </c:pt>
                <c:pt idx="50">
                  <c:v>48170</c:v>
                </c:pt>
                <c:pt idx="51">
                  <c:v>45510</c:v>
                </c:pt>
                <c:pt idx="52">
                  <c:v>112650</c:v>
                </c:pt>
                <c:pt idx="53">
                  <c:v>114890</c:v>
                </c:pt>
                <c:pt idx="54">
                  <c:v>69710</c:v>
                </c:pt>
                <c:pt idx="55">
                  <c:v>71380</c:v>
                </c:pt>
                <c:pt idx="56">
                  <c:v>109160</c:v>
                </c:pt>
                <c:pt idx="57">
                  <c:v>113280</c:v>
                </c:pt>
                <c:pt idx="58">
                  <c:v>69120</c:v>
                </c:pt>
                <c:pt idx="59">
                  <c:v>118100</c:v>
                </c:pt>
                <c:pt idx="60">
                  <c:v>76900</c:v>
                </c:pt>
                <c:pt idx="61">
                  <c:v>114870</c:v>
                </c:pt>
                <c:pt idx="62">
                  <c:v>91310</c:v>
                </c:pt>
                <c:pt idx="63">
                  <c:v>104770</c:v>
                </c:pt>
                <c:pt idx="64">
                  <c:v>54970</c:v>
                </c:pt>
                <c:pt idx="65">
                  <c:v>90700</c:v>
                </c:pt>
                <c:pt idx="66">
                  <c:v>56870</c:v>
                </c:pt>
                <c:pt idx="67">
                  <c:v>92700</c:v>
                </c:pt>
                <c:pt idx="68">
                  <c:v>65920</c:v>
                </c:pt>
                <c:pt idx="69">
                  <c:v>47360</c:v>
                </c:pt>
                <c:pt idx="70">
                  <c:v>60570</c:v>
                </c:pt>
                <c:pt idx="71">
                  <c:v>104120</c:v>
                </c:pt>
                <c:pt idx="72">
                  <c:v>88050</c:v>
                </c:pt>
                <c:pt idx="73">
                  <c:v>100420</c:v>
                </c:pt>
                <c:pt idx="74">
                  <c:v>114180</c:v>
                </c:pt>
                <c:pt idx="75">
                  <c:v>33920</c:v>
                </c:pt>
                <c:pt idx="76">
                  <c:v>106460</c:v>
                </c:pt>
                <c:pt idx="77">
                  <c:v>40400</c:v>
                </c:pt>
                <c:pt idx="78">
                  <c:v>91650</c:v>
                </c:pt>
                <c:pt idx="79">
                  <c:v>36040</c:v>
                </c:pt>
                <c:pt idx="80">
                  <c:v>104410</c:v>
                </c:pt>
                <c:pt idx="81">
                  <c:v>96800</c:v>
                </c:pt>
                <c:pt idx="82">
                  <c:v>85000</c:v>
                </c:pt>
                <c:pt idx="83">
                  <c:v>43510</c:v>
                </c:pt>
                <c:pt idx="84">
                  <c:v>59430</c:v>
                </c:pt>
                <c:pt idx="85">
                  <c:v>65360</c:v>
                </c:pt>
                <c:pt idx="86">
                  <c:v>41570</c:v>
                </c:pt>
                <c:pt idx="87">
                  <c:v>75280</c:v>
                </c:pt>
                <c:pt idx="88">
                  <c:v>74550</c:v>
                </c:pt>
                <c:pt idx="89">
                  <c:v>67950</c:v>
                </c:pt>
                <c:pt idx="90">
                  <c:v>70270</c:v>
                </c:pt>
                <c:pt idx="91">
                  <c:v>53540</c:v>
                </c:pt>
                <c:pt idx="92">
                  <c:v>112650</c:v>
                </c:pt>
                <c:pt idx="93">
                  <c:v>43840</c:v>
                </c:pt>
                <c:pt idx="94">
                  <c:v>103550</c:v>
                </c:pt>
                <c:pt idx="95">
                  <c:v>45510</c:v>
                </c:pt>
                <c:pt idx="96">
                  <c:v>115440</c:v>
                </c:pt>
                <c:pt idx="97">
                  <c:v>56870</c:v>
                </c:pt>
                <c:pt idx="98">
                  <c:v>92700</c:v>
                </c:pt>
                <c:pt idx="99">
                  <c:v>91310</c:v>
                </c:pt>
                <c:pt idx="100">
                  <c:v>74550</c:v>
                </c:pt>
                <c:pt idx="101">
                  <c:v>109190</c:v>
                </c:pt>
                <c:pt idx="102">
                  <c:v>104410</c:v>
                </c:pt>
                <c:pt idx="103">
                  <c:v>96800</c:v>
                </c:pt>
                <c:pt idx="104">
                  <c:v>48170</c:v>
                </c:pt>
                <c:pt idx="105">
                  <c:v>37920</c:v>
                </c:pt>
                <c:pt idx="106">
                  <c:v>112650</c:v>
                </c:pt>
                <c:pt idx="107">
                  <c:v>108682</c:v>
                </c:pt>
                <c:pt idx="108">
                  <c:v>118840</c:v>
                </c:pt>
                <c:pt idx="109">
                  <c:v>69710</c:v>
                </c:pt>
                <c:pt idx="110">
                  <c:v>79570</c:v>
                </c:pt>
                <c:pt idx="111">
                  <c:v>76900</c:v>
                </c:pt>
                <c:pt idx="112">
                  <c:v>54970</c:v>
                </c:pt>
                <c:pt idx="113">
                  <c:v>88050</c:v>
                </c:pt>
                <c:pt idx="114">
                  <c:v>36040</c:v>
                </c:pt>
                <c:pt idx="115">
                  <c:v>75000</c:v>
                </c:pt>
                <c:pt idx="116">
                  <c:v>40400</c:v>
                </c:pt>
                <c:pt idx="117">
                  <c:v>100420</c:v>
                </c:pt>
                <c:pt idx="118">
                  <c:v>58100</c:v>
                </c:pt>
                <c:pt idx="119">
                  <c:v>114870</c:v>
                </c:pt>
                <c:pt idx="120">
                  <c:v>41570</c:v>
                </c:pt>
                <c:pt idx="121">
                  <c:v>112570</c:v>
                </c:pt>
                <c:pt idx="122">
                  <c:v>47360</c:v>
                </c:pt>
                <c:pt idx="123">
                  <c:v>65920</c:v>
                </c:pt>
                <c:pt idx="124">
                  <c:v>99970</c:v>
                </c:pt>
                <c:pt idx="125">
                  <c:v>80700</c:v>
                </c:pt>
                <c:pt idx="126">
                  <c:v>52610</c:v>
                </c:pt>
                <c:pt idx="127">
                  <c:v>112110</c:v>
                </c:pt>
                <c:pt idx="128">
                  <c:v>119110</c:v>
                </c:pt>
                <c:pt idx="129">
                  <c:v>112780</c:v>
                </c:pt>
                <c:pt idx="130">
                  <c:v>114890</c:v>
                </c:pt>
                <c:pt idx="131">
                  <c:v>48980</c:v>
                </c:pt>
                <c:pt idx="132">
                  <c:v>75880</c:v>
                </c:pt>
                <c:pt idx="133">
                  <c:v>53240</c:v>
                </c:pt>
                <c:pt idx="134">
                  <c:v>85000</c:v>
                </c:pt>
                <c:pt idx="135">
                  <c:v>33920</c:v>
                </c:pt>
                <c:pt idx="136">
                  <c:v>75280</c:v>
                </c:pt>
                <c:pt idx="137">
                  <c:v>58940</c:v>
                </c:pt>
                <c:pt idx="138">
                  <c:v>104770</c:v>
                </c:pt>
                <c:pt idx="139">
                  <c:v>57090</c:v>
                </c:pt>
                <c:pt idx="140">
                  <c:v>91650</c:v>
                </c:pt>
                <c:pt idx="141">
                  <c:v>70270</c:v>
                </c:pt>
                <c:pt idx="142">
                  <c:v>75970</c:v>
                </c:pt>
                <c:pt idx="143">
                  <c:v>90700</c:v>
                </c:pt>
                <c:pt idx="144">
                  <c:v>60570</c:v>
                </c:pt>
                <c:pt idx="145">
                  <c:v>115920</c:v>
                </c:pt>
                <c:pt idx="146">
                  <c:v>65360</c:v>
                </c:pt>
                <c:pt idx="147">
                  <c:v>64000</c:v>
                </c:pt>
                <c:pt idx="148">
                  <c:v>92450</c:v>
                </c:pt>
                <c:pt idx="149">
                  <c:v>48950</c:v>
                </c:pt>
                <c:pt idx="150">
                  <c:v>83750</c:v>
                </c:pt>
                <c:pt idx="151">
                  <c:v>87620</c:v>
                </c:pt>
                <c:pt idx="152">
                  <c:v>68900</c:v>
                </c:pt>
                <c:pt idx="153">
                  <c:v>53540</c:v>
                </c:pt>
                <c:pt idx="154">
                  <c:v>43510</c:v>
                </c:pt>
                <c:pt idx="155">
                  <c:v>109160</c:v>
                </c:pt>
                <c:pt idx="156">
                  <c:v>99750</c:v>
                </c:pt>
                <c:pt idx="157">
                  <c:v>41980</c:v>
                </c:pt>
                <c:pt idx="158">
                  <c:v>71380</c:v>
                </c:pt>
                <c:pt idx="159">
                  <c:v>113280</c:v>
                </c:pt>
                <c:pt idx="160">
                  <c:v>86570</c:v>
                </c:pt>
                <c:pt idx="161">
                  <c:v>53540</c:v>
                </c:pt>
                <c:pt idx="162">
                  <c:v>69070</c:v>
                </c:pt>
                <c:pt idx="163">
                  <c:v>67910</c:v>
                </c:pt>
                <c:pt idx="164">
                  <c:v>69120</c:v>
                </c:pt>
                <c:pt idx="165">
                  <c:v>60130</c:v>
                </c:pt>
                <c:pt idx="166">
                  <c:v>106460</c:v>
                </c:pt>
                <c:pt idx="167">
                  <c:v>118100</c:v>
                </c:pt>
                <c:pt idx="168">
                  <c:v>78390</c:v>
                </c:pt>
                <c:pt idx="169">
                  <c:v>114180</c:v>
                </c:pt>
                <c:pt idx="170">
                  <c:v>104120</c:v>
                </c:pt>
                <c:pt idx="171">
                  <c:v>67950</c:v>
                </c:pt>
                <c:pt idx="172">
                  <c:v>34980</c:v>
                </c:pt>
                <c:pt idx="173">
                  <c:v>62780</c:v>
                </c:pt>
                <c:pt idx="174">
                  <c:v>107700</c:v>
                </c:pt>
                <c:pt idx="175">
                  <c:v>65700</c:v>
                </c:pt>
                <c:pt idx="176">
                  <c:v>75480</c:v>
                </c:pt>
                <c:pt idx="177">
                  <c:v>53870</c:v>
                </c:pt>
                <c:pt idx="178">
                  <c:v>78540</c:v>
                </c:pt>
                <c:pt idx="179">
                  <c:v>58960</c:v>
                </c:pt>
                <c:pt idx="180">
                  <c:v>70610</c:v>
                </c:pt>
                <c:pt idx="181">
                  <c:v>59430</c:v>
                </c:pt>
                <c:pt idx="182">
                  <c:v>48530</c:v>
                </c:pt>
                <c:pt idx="183">
                  <c:v>96140</c:v>
                </c:pt>
              </c:numCache>
            </c:numRef>
          </c:yVal>
          <c:smooth val="0"/>
          <c:extLst>
            <c:ext xmlns:c16="http://schemas.microsoft.com/office/drawing/2014/chart" uri="{C3380CC4-5D6E-409C-BE32-E72D297353CC}">
              <c16:uniqueId val="{00000000-8793-4A39-B3E4-909E083454E4}"/>
            </c:ext>
          </c:extLst>
        </c:ser>
        <c:dLbls>
          <c:showLegendKey val="0"/>
          <c:showVal val="0"/>
          <c:showCatName val="0"/>
          <c:showSerName val="0"/>
          <c:showPercent val="0"/>
          <c:showBubbleSize val="0"/>
        </c:dLbls>
        <c:axId val="1821339055"/>
        <c:axId val="1683015679"/>
      </c:scatterChart>
      <c:valAx>
        <c:axId val="1821339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015679"/>
        <c:crosses val="autoZero"/>
        <c:crossBetween val="midCat"/>
      </c:valAx>
      <c:valAx>
        <c:axId val="168301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3390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Tenure salary 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'Summary analysis'!$K$1</c:f>
              <c:strCache>
                <c:ptCount val="1"/>
                <c:pt idx="0">
                  <c:v>tenure</c:v>
                </c:pt>
              </c:strCache>
            </c:strRef>
          </c:tx>
          <c:spPr>
            <a:ln w="19050" cap="rnd">
              <a:noFill/>
              <a:round/>
            </a:ln>
            <a:effectLst/>
          </c:spPr>
          <c:marker>
            <c:symbol val="circle"/>
            <c:size val="5"/>
            <c:spPr>
              <a:solidFill>
                <a:schemeClr val="accent1"/>
              </a:solidFill>
              <a:ln w="9525">
                <a:solidFill>
                  <a:schemeClr val="accent1"/>
                </a:solidFill>
              </a:ln>
              <a:effectLst/>
            </c:spPr>
          </c:marker>
          <c:xVal>
            <c:numRef>
              <c:f>'Summary analysis'!$H$2:$H$215</c:f>
              <c:numCache>
                <c:formatCode>General</c:formatCode>
                <c:ptCount val="214"/>
                <c:pt idx="0">
                  <c:v>112780</c:v>
                </c:pt>
                <c:pt idx="1">
                  <c:v>70610</c:v>
                </c:pt>
                <c:pt idx="2">
                  <c:v>53240</c:v>
                </c:pt>
                <c:pt idx="3">
                  <c:v>115440</c:v>
                </c:pt>
                <c:pt idx="4">
                  <c:v>53540</c:v>
                </c:pt>
                <c:pt idx="5">
                  <c:v>112570</c:v>
                </c:pt>
                <c:pt idx="6">
                  <c:v>48530</c:v>
                </c:pt>
                <c:pt idx="7">
                  <c:v>62780</c:v>
                </c:pt>
                <c:pt idx="8">
                  <c:v>53870</c:v>
                </c:pt>
                <c:pt idx="9">
                  <c:v>119110</c:v>
                </c:pt>
                <c:pt idx="10">
                  <c:v>112110</c:v>
                </c:pt>
                <c:pt idx="11">
                  <c:v>65700</c:v>
                </c:pt>
                <c:pt idx="12">
                  <c:v>69070</c:v>
                </c:pt>
                <c:pt idx="13">
                  <c:v>107700</c:v>
                </c:pt>
                <c:pt idx="14">
                  <c:v>43840</c:v>
                </c:pt>
                <c:pt idx="15">
                  <c:v>99750</c:v>
                </c:pt>
                <c:pt idx="16">
                  <c:v>37920</c:v>
                </c:pt>
                <c:pt idx="17">
                  <c:v>57090</c:v>
                </c:pt>
                <c:pt idx="18">
                  <c:v>41980</c:v>
                </c:pt>
                <c:pt idx="19">
                  <c:v>75880</c:v>
                </c:pt>
                <c:pt idx="20">
                  <c:v>58940</c:v>
                </c:pt>
                <c:pt idx="21">
                  <c:v>67910</c:v>
                </c:pt>
                <c:pt idx="22">
                  <c:v>58100</c:v>
                </c:pt>
                <c:pt idx="23">
                  <c:v>48980</c:v>
                </c:pt>
                <c:pt idx="24">
                  <c:v>64000</c:v>
                </c:pt>
                <c:pt idx="25">
                  <c:v>75000</c:v>
                </c:pt>
                <c:pt idx="26">
                  <c:v>87620</c:v>
                </c:pt>
                <c:pt idx="27">
                  <c:v>34980</c:v>
                </c:pt>
                <c:pt idx="28">
                  <c:v>75970</c:v>
                </c:pt>
                <c:pt idx="29">
                  <c:v>60130</c:v>
                </c:pt>
                <c:pt idx="30">
                  <c:v>75480</c:v>
                </c:pt>
                <c:pt idx="31">
                  <c:v>115920</c:v>
                </c:pt>
                <c:pt idx="32">
                  <c:v>78540</c:v>
                </c:pt>
                <c:pt idx="33">
                  <c:v>109190</c:v>
                </c:pt>
                <c:pt idx="34">
                  <c:v>49630</c:v>
                </c:pt>
                <c:pt idx="35">
                  <c:v>99970</c:v>
                </c:pt>
                <c:pt idx="36">
                  <c:v>96140</c:v>
                </c:pt>
                <c:pt idx="37">
                  <c:v>103550</c:v>
                </c:pt>
                <c:pt idx="38">
                  <c:v>48950</c:v>
                </c:pt>
                <c:pt idx="39">
                  <c:v>52610</c:v>
                </c:pt>
                <c:pt idx="40">
                  <c:v>78390</c:v>
                </c:pt>
                <c:pt idx="41">
                  <c:v>86570</c:v>
                </c:pt>
                <c:pt idx="42">
                  <c:v>83750</c:v>
                </c:pt>
                <c:pt idx="43">
                  <c:v>92450</c:v>
                </c:pt>
                <c:pt idx="44">
                  <c:v>112650</c:v>
                </c:pt>
                <c:pt idx="45">
                  <c:v>79570</c:v>
                </c:pt>
                <c:pt idx="46">
                  <c:v>68900</c:v>
                </c:pt>
                <c:pt idx="47">
                  <c:v>80700</c:v>
                </c:pt>
                <c:pt idx="48">
                  <c:v>58960</c:v>
                </c:pt>
                <c:pt idx="49">
                  <c:v>118840</c:v>
                </c:pt>
                <c:pt idx="50">
                  <c:v>48170</c:v>
                </c:pt>
                <c:pt idx="51">
                  <c:v>45510</c:v>
                </c:pt>
                <c:pt idx="52">
                  <c:v>112650</c:v>
                </c:pt>
                <c:pt idx="53">
                  <c:v>114890</c:v>
                </c:pt>
                <c:pt idx="54">
                  <c:v>69710</c:v>
                </c:pt>
                <c:pt idx="55">
                  <c:v>71380</c:v>
                </c:pt>
                <c:pt idx="56">
                  <c:v>109160</c:v>
                </c:pt>
                <c:pt idx="57">
                  <c:v>113280</c:v>
                </c:pt>
                <c:pt idx="58">
                  <c:v>69120</c:v>
                </c:pt>
                <c:pt idx="59">
                  <c:v>118100</c:v>
                </c:pt>
                <c:pt idx="60">
                  <c:v>76900</c:v>
                </c:pt>
                <c:pt idx="61">
                  <c:v>114870</c:v>
                </c:pt>
                <c:pt idx="62">
                  <c:v>91310</c:v>
                </c:pt>
                <c:pt idx="63">
                  <c:v>104770</c:v>
                </c:pt>
                <c:pt idx="64">
                  <c:v>54970</c:v>
                </c:pt>
                <c:pt idx="65">
                  <c:v>90700</c:v>
                </c:pt>
                <c:pt idx="66">
                  <c:v>56870</c:v>
                </c:pt>
                <c:pt idx="67">
                  <c:v>92700</c:v>
                </c:pt>
                <c:pt idx="68">
                  <c:v>65920</c:v>
                </c:pt>
                <c:pt idx="69">
                  <c:v>47360</c:v>
                </c:pt>
                <c:pt idx="70">
                  <c:v>60570</c:v>
                </c:pt>
                <c:pt idx="71">
                  <c:v>104120</c:v>
                </c:pt>
                <c:pt idx="72">
                  <c:v>88050</c:v>
                </c:pt>
                <c:pt idx="73">
                  <c:v>100420</c:v>
                </c:pt>
                <c:pt idx="74">
                  <c:v>114180</c:v>
                </c:pt>
                <c:pt idx="75">
                  <c:v>33920</c:v>
                </c:pt>
                <c:pt idx="76">
                  <c:v>106460</c:v>
                </c:pt>
                <c:pt idx="77">
                  <c:v>40400</c:v>
                </c:pt>
                <c:pt idx="78">
                  <c:v>91650</c:v>
                </c:pt>
                <c:pt idx="79">
                  <c:v>36040</c:v>
                </c:pt>
                <c:pt idx="80">
                  <c:v>104410</c:v>
                </c:pt>
                <c:pt idx="81">
                  <c:v>96800</c:v>
                </c:pt>
                <c:pt idx="82">
                  <c:v>85000</c:v>
                </c:pt>
                <c:pt idx="83">
                  <c:v>43510</c:v>
                </c:pt>
                <c:pt idx="84">
                  <c:v>59430</c:v>
                </c:pt>
                <c:pt idx="85">
                  <c:v>65360</c:v>
                </c:pt>
                <c:pt idx="86">
                  <c:v>41570</c:v>
                </c:pt>
                <c:pt idx="87">
                  <c:v>75280</c:v>
                </c:pt>
                <c:pt idx="88">
                  <c:v>74550</c:v>
                </c:pt>
                <c:pt idx="89">
                  <c:v>67950</c:v>
                </c:pt>
                <c:pt idx="90">
                  <c:v>70270</c:v>
                </c:pt>
                <c:pt idx="91">
                  <c:v>53540</c:v>
                </c:pt>
                <c:pt idx="92">
                  <c:v>112650</c:v>
                </c:pt>
                <c:pt idx="93">
                  <c:v>43840</c:v>
                </c:pt>
                <c:pt idx="94">
                  <c:v>103550</c:v>
                </c:pt>
                <c:pt idx="95">
                  <c:v>45510</c:v>
                </c:pt>
                <c:pt idx="96">
                  <c:v>115440</c:v>
                </c:pt>
                <c:pt idx="97">
                  <c:v>56870</c:v>
                </c:pt>
                <c:pt idx="98">
                  <c:v>92700</c:v>
                </c:pt>
                <c:pt idx="99">
                  <c:v>91310</c:v>
                </c:pt>
                <c:pt idx="100">
                  <c:v>74550</c:v>
                </c:pt>
                <c:pt idx="101">
                  <c:v>109190</c:v>
                </c:pt>
                <c:pt idx="102">
                  <c:v>104410</c:v>
                </c:pt>
                <c:pt idx="103">
                  <c:v>96800</c:v>
                </c:pt>
                <c:pt idx="104">
                  <c:v>48170</c:v>
                </c:pt>
                <c:pt idx="105">
                  <c:v>37920</c:v>
                </c:pt>
                <c:pt idx="106">
                  <c:v>112650</c:v>
                </c:pt>
                <c:pt idx="107">
                  <c:v>108682</c:v>
                </c:pt>
                <c:pt idx="108">
                  <c:v>118840</c:v>
                </c:pt>
                <c:pt idx="109">
                  <c:v>69710</c:v>
                </c:pt>
                <c:pt idx="110">
                  <c:v>79570</c:v>
                </c:pt>
                <c:pt idx="111">
                  <c:v>76900</c:v>
                </c:pt>
                <c:pt idx="112">
                  <c:v>54970</c:v>
                </c:pt>
                <c:pt idx="113">
                  <c:v>88050</c:v>
                </c:pt>
                <c:pt idx="114">
                  <c:v>36040</c:v>
                </c:pt>
                <c:pt idx="115">
                  <c:v>75000</c:v>
                </c:pt>
                <c:pt idx="116">
                  <c:v>40400</c:v>
                </c:pt>
                <c:pt idx="117">
                  <c:v>100420</c:v>
                </c:pt>
                <c:pt idx="118">
                  <c:v>58100</c:v>
                </c:pt>
                <c:pt idx="119">
                  <c:v>114870</c:v>
                </c:pt>
                <c:pt idx="120">
                  <c:v>41570</c:v>
                </c:pt>
                <c:pt idx="121">
                  <c:v>112570</c:v>
                </c:pt>
                <c:pt idx="122">
                  <c:v>47360</c:v>
                </c:pt>
                <c:pt idx="123">
                  <c:v>65920</c:v>
                </c:pt>
                <c:pt idx="124">
                  <c:v>99970</c:v>
                </c:pt>
                <c:pt idx="125">
                  <c:v>80700</c:v>
                </c:pt>
                <c:pt idx="126">
                  <c:v>52610</c:v>
                </c:pt>
                <c:pt idx="127">
                  <c:v>112110</c:v>
                </c:pt>
                <c:pt idx="128">
                  <c:v>119110</c:v>
                </c:pt>
                <c:pt idx="129">
                  <c:v>112780</c:v>
                </c:pt>
                <c:pt idx="130">
                  <c:v>114890</c:v>
                </c:pt>
                <c:pt idx="131">
                  <c:v>48980</c:v>
                </c:pt>
                <c:pt idx="132">
                  <c:v>75880</c:v>
                </c:pt>
                <c:pt idx="133">
                  <c:v>53240</c:v>
                </c:pt>
                <c:pt idx="134">
                  <c:v>85000</c:v>
                </c:pt>
                <c:pt idx="135">
                  <c:v>33920</c:v>
                </c:pt>
                <c:pt idx="136">
                  <c:v>75280</c:v>
                </c:pt>
                <c:pt idx="137">
                  <c:v>58940</c:v>
                </c:pt>
                <c:pt idx="138">
                  <c:v>104770</c:v>
                </c:pt>
                <c:pt idx="139">
                  <c:v>57090</c:v>
                </c:pt>
                <c:pt idx="140">
                  <c:v>91650</c:v>
                </c:pt>
                <c:pt idx="141">
                  <c:v>70270</c:v>
                </c:pt>
                <c:pt idx="142">
                  <c:v>75970</c:v>
                </c:pt>
                <c:pt idx="143">
                  <c:v>90700</c:v>
                </c:pt>
                <c:pt idx="144">
                  <c:v>60570</c:v>
                </c:pt>
                <c:pt idx="145">
                  <c:v>115920</c:v>
                </c:pt>
                <c:pt idx="146">
                  <c:v>65360</c:v>
                </c:pt>
                <c:pt idx="147">
                  <c:v>64000</c:v>
                </c:pt>
                <c:pt idx="148">
                  <c:v>92450</c:v>
                </c:pt>
                <c:pt idx="149">
                  <c:v>48950</c:v>
                </c:pt>
                <c:pt idx="150">
                  <c:v>83750</c:v>
                </c:pt>
                <c:pt idx="151">
                  <c:v>87620</c:v>
                </c:pt>
                <c:pt idx="152">
                  <c:v>68900</c:v>
                </c:pt>
                <c:pt idx="153">
                  <c:v>53540</c:v>
                </c:pt>
                <c:pt idx="154">
                  <c:v>43510</c:v>
                </c:pt>
                <c:pt idx="155">
                  <c:v>109160</c:v>
                </c:pt>
                <c:pt idx="156">
                  <c:v>99750</c:v>
                </c:pt>
                <c:pt idx="157">
                  <c:v>41980</c:v>
                </c:pt>
                <c:pt idx="158">
                  <c:v>71380</c:v>
                </c:pt>
                <c:pt idx="159">
                  <c:v>113280</c:v>
                </c:pt>
                <c:pt idx="160">
                  <c:v>86570</c:v>
                </c:pt>
                <c:pt idx="161">
                  <c:v>53540</c:v>
                </c:pt>
                <c:pt idx="162">
                  <c:v>69070</c:v>
                </c:pt>
                <c:pt idx="163">
                  <c:v>67910</c:v>
                </c:pt>
                <c:pt idx="164">
                  <c:v>69120</c:v>
                </c:pt>
                <c:pt idx="165">
                  <c:v>60130</c:v>
                </c:pt>
                <c:pt idx="166">
                  <c:v>106460</c:v>
                </c:pt>
                <c:pt idx="167">
                  <c:v>118100</c:v>
                </c:pt>
                <c:pt idx="168">
                  <c:v>78390</c:v>
                </c:pt>
                <c:pt idx="169">
                  <c:v>114180</c:v>
                </c:pt>
                <c:pt idx="170">
                  <c:v>104120</c:v>
                </c:pt>
                <c:pt idx="171">
                  <c:v>67950</c:v>
                </c:pt>
                <c:pt idx="172">
                  <c:v>34980</c:v>
                </c:pt>
                <c:pt idx="173">
                  <c:v>62780</c:v>
                </c:pt>
                <c:pt idx="174">
                  <c:v>107700</c:v>
                </c:pt>
                <c:pt idx="175">
                  <c:v>65700</c:v>
                </c:pt>
                <c:pt idx="176">
                  <c:v>75480</c:v>
                </c:pt>
                <c:pt idx="177">
                  <c:v>53870</c:v>
                </c:pt>
                <c:pt idx="178">
                  <c:v>78540</c:v>
                </c:pt>
                <c:pt idx="179">
                  <c:v>58960</c:v>
                </c:pt>
                <c:pt idx="180">
                  <c:v>70610</c:v>
                </c:pt>
                <c:pt idx="181">
                  <c:v>59430</c:v>
                </c:pt>
                <c:pt idx="182">
                  <c:v>48530</c:v>
                </c:pt>
                <c:pt idx="183">
                  <c:v>96140</c:v>
                </c:pt>
              </c:numCache>
            </c:numRef>
          </c:xVal>
          <c:yVal>
            <c:numRef>
              <c:f>'Summary analysis'!$K$2:$K$215</c:f>
              <c:numCache>
                <c:formatCode>General</c:formatCode>
                <c:ptCount val="214"/>
                <c:pt idx="0">
                  <c:v>1.9589041095890412</c:v>
                </c:pt>
                <c:pt idx="1">
                  <c:v>1.1041095890410959</c:v>
                </c:pt>
                <c:pt idx="2">
                  <c:v>2.2027397260273971</c:v>
                </c:pt>
                <c:pt idx="3">
                  <c:v>2.7808219178082192</c:v>
                </c:pt>
                <c:pt idx="4">
                  <c:v>1.9068493150684931</c:v>
                </c:pt>
                <c:pt idx="5">
                  <c:v>0.82191780821917804</c:v>
                </c:pt>
                <c:pt idx="6">
                  <c:v>1.2602739726027397</c:v>
                </c:pt>
                <c:pt idx="7">
                  <c:v>2.7753424657534245</c:v>
                </c:pt>
                <c:pt idx="8">
                  <c:v>1.7863013698630137</c:v>
                </c:pt>
                <c:pt idx="9">
                  <c:v>2.8465753424657536</c:v>
                </c:pt>
                <c:pt idx="10">
                  <c:v>2.6876712328767125</c:v>
                </c:pt>
                <c:pt idx="11">
                  <c:v>2.1315068493150684</c:v>
                </c:pt>
                <c:pt idx="12">
                  <c:v>1.2602739726027397</c:v>
                </c:pt>
                <c:pt idx="13">
                  <c:v>1.9232876712328768</c:v>
                </c:pt>
                <c:pt idx="14">
                  <c:v>2.2109589041095892</c:v>
                </c:pt>
                <c:pt idx="15">
                  <c:v>2.4602739726027396</c:v>
                </c:pt>
                <c:pt idx="16">
                  <c:v>2.8958904109589043</c:v>
                </c:pt>
                <c:pt idx="17">
                  <c:v>1.0931506849315069</c:v>
                </c:pt>
                <c:pt idx="18">
                  <c:v>2.7835616438356166</c:v>
                </c:pt>
                <c:pt idx="19">
                  <c:v>2.5178082191780824</c:v>
                </c:pt>
                <c:pt idx="20">
                  <c:v>1.3917808219178083</c:v>
                </c:pt>
                <c:pt idx="21">
                  <c:v>2.1150684931506851</c:v>
                </c:pt>
                <c:pt idx="22">
                  <c:v>1.3643835616438356</c:v>
                </c:pt>
                <c:pt idx="23">
                  <c:v>1.6273972602739726</c:v>
                </c:pt>
                <c:pt idx="24">
                  <c:v>1.5452054794520549</c:v>
                </c:pt>
                <c:pt idx="25">
                  <c:v>1.0465753424657533</c:v>
                </c:pt>
                <c:pt idx="26">
                  <c:v>2.2575342465753425</c:v>
                </c:pt>
                <c:pt idx="27">
                  <c:v>3.117808219178082</c:v>
                </c:pt>
                <c:pt idx="28">
                  <c:v>2.6739726027397261</c:v>
                </c:pt>
                <c:pt idx="29">
                  <c:v>1.5041095890410958</c:v>
                </c:pt>
                <c:pt idx="30">
                  <c:v>2.1561643835616437</c:v>
                </c:pt>
                <c:pt idx="31">
                  <c:v>2.7315068493150685</c:v>
                </c:pt>
                <c:pt idx="32">
                  <c:v>1.8273972602739725</c:v>
                </c:pt>
                <c:pt idx="33">
                  <c:v>1.1917808219178083</c:v>
                </c:pt>
                <c:pt idx="34">
                  <c:v>1.2054794520547945</c:v>
                </c:pt>
                <c:pt idx="35">
                  <c:v>1.4547945205479451</c:v>
                </c:pt>
                <c:pt idx="36">
                  <c:v>2.6602739726027398</c:v>
                </c:pt>
                <c:pt idx="37">
                  <c:v>1.1972602739726028</c:v>
                </c:pt>
                <c:pt idx="38">
                  <c:v>1.7808219178082192</c:v>
                </c:pt>
                <c:pt idx="39">
                  <c:v>1.9863013698630136</c:v>
                </c:pt>
                <c:pt idx="40">
                  <c:v>1.7315068493150685</c:v>
                </c:pt>
                <c:pt idx="41">
                  <c:v>0.96438356164383565</c:v>
                </c:pt>
                <c:pt idx="42">
                  <c:v>1.3013698630136987</c:v>
                </c:pt>
                <c:pt idx="43">
                  <c:v>1.9616438356164383</c:v>
                </c:pt>
                <c:pt idx="44">
                  <c:v>2.6794520547945204</c:v>
                </c:pt>
                <c:pt idx="45">
                  <c:v>1.1424657534246576</c:v>
                </c:pt>
                <c:pt idx="46">
                  <c:v>1.7095890410958905</c:v>
                </c:pt>
                <c:pt idx="47">
                  <c:v>1.2794520547945205</c:v>
                </c:pt>
                <c:pt idx="48">
                  <c:v>2.4219178082191779</c:v>
                </c:pt>
                <c:pt idx="49">
                  <c:v>3.128767123287671</c:v>
                </c:pt>
                <c:pt idx="50">
                  <c:v>3.0684931506849313</c:v>
                </c:pt>
                <c:pt idx="51">
                  <c:v>2.0849315068493151</c:v>
                </c:pt>
                <c:pt idx="52">
                  <c:v>1.2547945205479452</c:v>
                </c:pt>
                <c:pt idx="53">
                  <c:v>2.9479452054794519</c:v>
                </c:pt>
                <c:pt idx="54">
                  <c:v>0.852054794520548</c:v>
                </c:pt>
                <c:pt idx="55">
                  <c:v>2.2684931506849315</c:v>
                </c:pt>
                <c:pt idx="56">
                  <c:v>2.1479452054794521</c:v>
                </c:pt>
                <c:pt idx="57">
                  <c:v>1.5123287671232877</c:v>
                </c:pt>
                <c:pt idx="58">
                  <c:v>2.4328767123287673</c:v>
                </c:pt>
                <c:pt idx="59">
                  <c:v>1.9452054794520548</c:v>
                </c:pt>
                <c:pt idx="60">
                  <c:v>1.9479452054794522</c:v>
                </c:pt>
                <c:pt idx="61">
                  <c:v>0.31780821917808222</c:v>
                </c:pt>
                <c:pt idx="62">
                  <c:v>1.0602739726027397</c:v>
                </c:pt>
                <c:pt idx="63">
                  <c:v>1.8493150684931507</c:v>
                </c:pt>
                <c:pt idx="64">
                  <c:v>2.8136986301369862</c:v>
                </c:pt>
                <c:pt idx="65">
                  <c:v>2.4383561643835616</c:v>
                </c:pt>
                <c:pt idx="66">
                  <c:v>2.2794520547945205</c:v>
                </c:pt>
                <c:pt idx="67">
                  <c:v>2.6191780821917807</c:v>
                </c:pt>
                <c:pt idx="68">
                  <c:v>2.3123287671232875</c:v>
                </c:pt>
                <c:pt idx="69">
                  <c:v>2.5643835616438357</c:v>
                </c:pt>
                <c:pt idx="70">
                  <c:v>1.3561643835616439</c:v>
                </c:pt>
                <c:pt idx="71">
                  <c:v>1.4027397260273973</c:v>
                </c:pt>
                <c:pt idx="72">
                  <c:v>2.2547945205479452</c:v>
                </c:pt>
                <c:pt idx="73">
                  <c:v>1.3013698630136987</c:v>
                </c:pt>
                <c:pt idx="74">
                  <c:v>0.852054794520548</c:v>
                </c:pt>
                <c:pt idx="75">
                  <c:v>1.3232876712328767</c:v>
                </c:pt>
                <c:pt idx="76">
                  <c:v>1.9753424657534246</c:v>
                </c:pt>
                <c:pt idx="77">
                  <c:v>1.189041095890411</c:v>
                </c:pt>
                <c:pt idx="78">
                  <c:v>2.5342465753424657</c:v>
                </c:pt>
                <c:pt idx="79">
                  <c:v>1.4821917808219178</c:v>
                </c:pt>
                <c:pt idx="80">
                  <c:v>2.1369863013698631</c:v>
                </c:pt>
                <c:pt idx="81">
                  <c:v>1.5205479452054795</c:v>
                </c:pt>
                <c:pt idx="82">
                  <c:v>1.9232876712328768</c:v>
                </c:pt>
                <c:pt idx="83">
                  <c:v>0.9342465753424658</c:v>
                </c:pt>
                <c:pt idx="84">
                  <c:v>2.515068493150685</c:v>
                </c:pt>
                <c:pt idx="85">
                  <c:v>2.9972602739726026</c:v>
                </c:pt>
                <c:pt idx="86">
                  <c:v>1.5068493150684932</c:v>
                </c:pt>
                <c:pt idx="87">
                  <c:v>2.3260273972602739</c:v>
                </c:pt>
                <c:pt idx="88">
                  <c:v>2.1260273972602741</c:v>
                </c:pt>
                <c:pt idx="89">
                  <c:v>1.2602739726027397</c:v>
                </c:pt>
                <c:pt idx="90">
                  <c:v>1.178082191780822</c:v>
                </c:pt>
                <c:pt idx="91">
                  <c:v>2.0547945205479454</c:v>
                </c:pt>
                <c:pt idx="92">
                  <c:v>2.8465753424657536</c:v>
                </c:pt>
                <c:pt idx="93">
                  <c:v>2.3780821917808219</c:v>
                </c:pt>
                <c:pt idx="94">
                  <c:v>1.3643835616438356</c:v>
                </c:pt>
                <c:pt idx="95">
                  <c:v>2.2520547945205478</c:v>
                </c:pt>
                <c:pt idx="96">
                  <c:v>2.9479452054794519</c:v>
                </c:pt>
                <c:pt idx="97">
                  <c:v>2.4465753424657533</c:v>
                </c:pt>
                <c:pt idx="98">
                  <c:v>2.7863013698630139</c:v>
                </c:pt>
                <c:pt idx="99">
                  <c:v>1.2273972602739727</c:v>
                </c:pt>
                <c:pt idx="100">
                  <c:v>2.2931506849315069</c:v>
                </c:pt>
                <c:pt idx="101">
                  <c:v>1.3589041095890411</c:v>
                </c:pt>
                <c:pt idx="102">
                  <c:v>2.3041095890410959</c:v>
                </c:pt>
                <c:pt idx="103">
                  <c:v>1.6904109589041096</c:v>
                </c:pt>
                <c:pt idx="104">
                  <c:v>3.2356164383561645</c:v>
                </c:pt>
                <c:pt idx="105">
                  <c:v>3.0657534246575344</c:v>
                </c:pt>
                <c:pt idx="106">
                  <c:v>1.4219178082191781</c:v>
                </c:pt>
                <c:pt idx="107">
                  <c:v>1.3726027397260274</c:v>
                </c:pt>
                <c:pt idx="108">
                  <c:v>3.2958904109589042</c:v>
                </c:pt>
                <c:pt idx="109">
                  <c:v>1.0191780821917809</c:v>
                </c:pt>
                <c:pt idx="110">
                  <c:v>1.3095890410958904</c:v>
                </c:pt>
                <c:pt idx="111">
                  <c:v>2.117808219178082</c:v>
                </c:pt>
                <c:pt idx="112">
                  <c:v>2.9808219178082194</c:v>
                </c:pt>
                <c:pt idx="113">
                  <c:v>2.4219178082191779</c:v>
                </c:pt>
                <c:pt idx="114">
                  <c:v>1.6520547945205479</c:v>
                </c:pt>
                <c:pt idx="115">
                  <c:v>1.2136986301369863</c:v>
                </c:pt>
                <c:pt idx="116">
                  <c:v>1.3561643835616439</c:v>
                </c:pt>
                <c:pt idx="117">
                  <c:v>1.4684931506849315</c:v>
                </c:pt>
                <c:pt idx="118">
                  <c:v>1.526027397260274</c:v>
                </c:pt>
                <c:pt idx="119">
                  <c:v>0.48219178082191783</c:v>
                </c:pt>
                <c:pt idx="120">
                  <c:v>1.6767123287671233</c:v>
                </c:pt>
                <c:pt idx="121">
                  <c:v>0.989041095890411</c:v>
                </c:pt>
                <c:pt idx="122">
                  <c:v>2.7315068493150685</c:v>
                </c:pt>
                <c:pt idx="123">
                  <c:v>2.4794520547945207</c:v>
                </c:pt>
                <c:pt idx="124">
                  <c:v>1.6164383561643836</c:v>
                </c:pt>
                <c:pt idx="125">
                  <c:v>1.4465753424657535</c:v>
                </c:pt>
                <c:pt idx="126">
                  <c:v>2.1534246575342464</c:v>
                </c:pt>
                <c:pt idx="127">
                  <c:v>2.8547945205479452</c:v>
                </c:pt>
                <c:pt idx="128">
                  <c:v>3.0136986301369864</c:v>
                </c:pt>
                <c:pt idx="129">
                  <c:v>2.128767123287671</c:v>
                </c:pt>
                <c:pt idx="130">
                  <c:v>3.117808219178082</c:v>
                </c:pt>
                <c:pt idx="131">
                  <c:v>1.7945205479452055</c:v>
                </c:pt>
                <c:pt idx="132">
                  <c:v>2.6876712328767125</c:v>
                </c:pt>
                <c:pt idx="133">
                  <c:v>2.3698630136986303</c:v>
                </c:pt>
                <c:pt idx="134">
                  <c:v>2.0931506849315067</c:v>
                </c:pt>
                <c:pt idx="135">
                  <c:v>1.484931506849315</c:v>
                </c:pt>
                <c:pt idx="136">
                  <c:v>2.4876712328767123</c:v>
                </c:pt>
                <c:pt idx="137">
                  <c:v>1.5534246575342465</c:v>
                </c:pt>
                <c:pt idx="138">
                  <c:v>2.0164383561643837</c:v>
                </c:pt>
                <c:pt idx="139">
                  <c:v>1.2602739726027397</c:v>
                </c:pt>
                <c:pt idx="140">
                  <c:v>2.7041095890410958</c:v>
                </c:pt>
                <c:pt idx="141">
                  <c:v>1.3452054794520547</c:v>
                </c:pt>
                <c:pt idx="142">
                  <c:v>2.8410958904109589</c:v>
                </c:pt>
                <c:pt idx="143">
                  <c:v>2.6</c:v>
                </c:pt>
                <c:pt idx="144">
                  <c:v>1.5178082191780822</c:v>
                </c:pt>
                <c:pt idx="145">
                  <c:v>2.8986301369863012</c:v>
                </c:pt>
                <c:pt idx="146">
                  <c:v>3.1643835616438358</c:v>
                </c:pt>
                <c:pt idx="147">
                  <c:v>1.715068493150685</c:v>
                </c:pt>
                <c:pt idx="148">
                  <c:v>2.1315068493150684</c:v>
                </c:pt>
                <c:pt idx="149">
                  <c:v>1.9479452054794522</c:v>
                </c:pt>
                <c:pt idx="150">
                  <c:v>1.4684931506849315</c:v>
                </c:pt>
                <c:pt idx="151">
                  <c:v>2.4246575342465753</c:v>
                </c:pt>
                <c:pt idx="152">
                  <c:v>1.8767123287671232</c:v>
                </c:pt>
                <c:pt idx="153">
                  <c:v>2.0767123287671234</c:v>
                </c:pt>
                <c:pt idx="154">
                  <c:v>1.1041095890410959</c:v>
                </c:pt>
                <c:pt idx="155">
                  <c:v>2.3150684931506849</c:v>
                </c:pt>
                <c:pt idx="156">
                  <c:v>2.6219178082191781</c:v>
                </c:pt>
                <c:pt idx="157">
                  <c:v>2.9506849315068493</c:v>
                </c:pt>
                <c:pt idx="158">
                  <c:v>2.4356164383561643</c:v>
                </c:pt>
                <c:pt idx="159">
                  <c:v>1.6821917808219178</c:v>
                </c:pt>
                <c:pt idx="160">
                  <c:v>1.1342465753424658</c:v>
                </c:pt>
                <c:pt idx="161">
                  <c:v>2.2219178082191782</c:v>
                </c:pt>
                <c:pt idx="162">
                  <c:v>1.4273972602739726</c:v>
                </c:pt>
                <c:pt idx="163">
                  <c:v>2.2821917808219179</c:v>
                </c:pt>
                <c:pt idx="164">
                  <c:v>2.5945205479452054</c:v>
                </c:pt>
                <c:pt idx="165">
                  <c:v>1.6739726027397259</c:v>
                </c:pt>
                <c:pt idx="166">
                  <c:v>2.1452054794520548</c:v>
                </c:pt>
                <c:pt idx="167">
                  <c:v>2.1150684931506851</c:v>
                </c:pt>
                <c:pt idx="168">
                  <c:v>1.8986301369863015</c:v>
                </c:pt>
                <c:pt idx="169">
                  <c:v>1.0191780821917809</c:v>
                </c:pt>
                <c:pt idx="170">
                  <c:v>1.5643835616438355</c:v>
                </c:pt>
                <c:pt idx="171">
                  <c:v>1.4273972602739726</c:v>
                </c:pt>
                <c:pt idx="172">
                  <c:v>3.2849315068493152</c:v>
                </c:pt>
                <c:pt idx="173">
                  <c:v>2.9424657534246577</c:v>
                </c:pt>
                <c:pt idx="174">
                  <c:v>2.0931506849315067</c:v>
                </c:pt>
                <c:pt idx="175">
                  <c:v>2.2986301369863016</c:v>
                </c:pt>
                <c:pt idx="176">
                  <c:v>2.3232876712328765</c:v>
                </c:pt>
                <c:pt idx="177">
                  <c:v>1.9534246575342467</c:v>
                </c:pt>
                <c:pt idx="178">
                  <c:v>1.9945205479452055</c:v>
                </c:pt>
                <c:pt idx="179">
                  <c:v>2.5835616438356164</c:v>
                </c:pt>
                <c:pt idx="180">
                  <c:v>1.2712328767123289</c:v>
                </c:pt>
                <c:pt idx="181">
                  <c:v>2.6849315068493151</c:v>
                </c:pt>
                <c:pt idx="182">
                  <c:v>1.4273972602739726</c:v>
                </c:pt>
                <c:pt idx="183">
                  <c:v>2.8273972602739725</c:v>
                </c:pt>
              </c:numCache>
            </c:numRef>
          </c:yVal>
          <c:smooth val="0"/>
          <c:extLst>
            <c:ext xmlns:c16="http://schemas.microsoft.com/office/drawing/2014/chart" uri="{C3380CC4-5D6E-409C-BE32-E72D297353CC}">
              <c16:uniqueId val="{00000000-8C6A-4416-ACE9-AD0869D9094E}"/>
            </c:ext>
          </c:extLst>
        </c:ser>
        <c:dLbls>
          <c:showLegendKey val="0"/>
          <c:showVal val="0"/>
          <c:showCatName val="0"/>
          <c:showSerName val="0"/>
          <c:showPercent val="0"/>
          <c:showBubbleSize val="0"/>
        </c:dLbls>
        <c:axId val="1863504319"/>
        <c:axId val="1860929103"/>
      </c:scatterChart>
      <c:valAx>
        <c:axId val="1863504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929103"/>
        <c:crosses val="autoZero"/>
        <c:crossBetween val="midCat"/>
      </c:valAx>
      <c:valAx>
        <c:axId val="186092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5043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Emloyees</a:t>
            </a:r>
            <a:r>
              <a:rPr lang="en-US" baseline="0"/>
              <a:t> joining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Series1</c:v>
          </c:tx>
          <c:spPr>
            <a:ln w="28575" cap="rnd">
              <a:solidFill>
                <a:schemeClr val="accent1"/>
              </a:solidFill>
              <a:round/>
            </a:ln>
            <a:effectLst/>
          </c:spPr>
          <c:marker>
            <c:symbol val="none"/>
          </c:marker>
          <c:cat>
            <c:numLit>
              <c:formatCode>General</c:formatCode>
              <c:ptCount val="4"/>
              <c:pt idx="0">
                <c:v>1</c:v>
              </c:pt>
              <c:pt idx="1">
                <c:v>2</c:v>
              </c:pt>
              <c:pt idx="2">
                <c:v>3</c:v>
              </c:pt>
              <c:pt idx="3">
                <c:v>4</c:v>
              </c:pt>
            </c:numLit>
          </c:cat>
          <c:val>
            <c:numLit>
              <c:formatCode>General</c:formatCode>
              <c:ptCount val="4"/>
              <c:pt idx="0">
                <c:v>37</c:v>
              </c:pt>
              <c:pt idx="1">
                <c:v>119</c:v>
              </c:pt>
              <c:pt idx="2">
                <c:v>182</c:v>
              </c:pt>
              <c:pt idx="3">
                <c:v>184</c:v>
              </c:pt>
            </c:numLit>
          </c:val>
          <c:smooth val="0"/>
          <c:extLst>
            <c:ext xmlns:c16="http://schemas.microsoft.com/office/drawing/2014/chart" uri="{C3380CC4-5D6E-409C-BE32-E72D297353CC}">
              <c16:uniqueId val="{00000000-DE96-4CB0-A0DB-AF4241D898F8}"/>
            </c:ext>
          </c:extLst>
        </c:ser>
        <c:dLbls>
          <c:showLegendKey val="0"/>
          <c:showVal val="0"/>
          <c:showCatName val="0"/>
          <c:showSerName val="0"/>
          <c:showPercent val="0"/>
          <c:showBubbleSize val="0"/>
        </c:dLbls>
        <c:smooth val="0"/>
        <c:axId val="443973839"/>
        <c:axId val="1860938703"/>
      </c:lineChart>
      <c:catAx>
        <c:axId val="44397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938703"/>
        <c:crosses val="autoZero"/>
        <c:auto val="1"/>
        <c:lblAlgn val="ctr"/>
        <c:lblOffset val="100"/>
        <c:noMultiLvlLbl val="0"/>
      </c:catAx>
      <c:valAx>
        <c:axId val="186093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97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NZ Department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HR</c:v>
              </c:pt>
              <c:pt idx="1">
                <c:v>Sales</c:v>
              </c:pt>
              <c:pt idx="2">
                <c:v>Finance</c:v>
              </c:pt>
              <c:pt idx="3">
                <c:v>Website</c:v>
              </c:pt>
              <c:pt idx="4">
                <c:v>Procurement</c:v>
              </c:pt>
            </c:strLit>
          </c:cat>
          <c:val>
            <c:numLit>
              <c:formatCode>General</c:formatCode>
              <c:ptCount val="5"/>
              <c:pt idx="0">
                <c:v>4</c:v>
              </c:pt>
              <c:pt idx="1">
                <c:v>14</c:v>
              </c:pt>
              <c:pt idx="2">
                <c:v>19</c:v>
              </c:pt>
              <c:pt idx="3">
                <c:v>27</c:v>
              </c:pt>
              <c:pt idx="4">
                <c:v>28</c:v>
              </c:pt>
            </c:numLit>
          </c:val>
          <c:extLst>
            <c:ext xmlns:c16="http://schemas.microsoft.com/office/drawing/2014/chart" uri="{C3380CC4-5D6E-409C-BE32-E72D297353CC}">
              <c16:uniqueId val="{00000000-D244-4EF2-A4AC-A8F5BB510332}"/>
            </c:ext>
          </c:extLst>
        </c:ser>
        <c:dLbls>
          <c:showLegendKey val="0"/>
          <c:showVal val="0"/>
          <c:showCatName val="0"/>
          <c:showSerName val="0"/>
          <c:showPercent val="0"/>
          <c:showBubbleSize val="0"/>
        </c:dLbls>
        <c:gapWidth val="30"/>
        <c:axId val="1852911535"/>
        <c:axId val="1860929583"/>
      </c:barChart>
      <c:catAx>
        <c:axId val="1852911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929583"/>
        <c:crosses val="autoZero"/>
        <c:auto val="1"/>
        <c:lblAlgn val="ctr"/>
        <c:lblOffset val="100"/>
        <c:noMultiLvlLbl val="0"/>
      </c:catAx>
      <c:valAx>
        <c:axId val="1860929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91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 Deparment Data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HR</c:v>
              </c:pt>
              <c:pt idx="1">
                <c:v>Sales</c:v>
              </c:pt>
              <c:pt idx="2">
                <c:v>Finance</c:v>
              </c:pt>
              <c:pt idx="3">
                <c:v>Website</c:v>
              </c:pt>
              <c:pt idx="4">
                <c:v>Procurement</c:v>
              </c:pt>
            </c:strLit>
          </c:cat>
          <c:val>
            <c:numLit>
              <c:formatCode>General</c:formatCode>
              <c:ptCount val="5"/>
              <c:pt idx="0">
                <c:v>4</c:v>
              </c:pt>
              <c:pt idx="1">
                <c:v>14</c:v>
              </c:pt>
              <c:pt idx="2">
                <c:v>19</c:v>
              </c:pt>
              <c:pt idx="3">
                <c:v>27</c:v>
              </c:pt>
              <c:pt idx="4">
                <c:v>28</c:v>
              </c:pt>
            </c:numLit>
          </c:val>
          <c:extLst>
            <c:ext xmlns:c16="http://schemas.microsoft.com/office/drawing/2014/chart" uri="{C3380CC4-5D6E-409C-BE32-E72D297353CC}">
              <c16:uniqueId val="{00000000-42AB-435B-8A5C-037ED325A727}"/>
            </c:ext>
          </c:extLst>
        </c:ser>
        <c:dLbls>
          <c:showLegendKey val="0"/>
          <c:showVal val="0"/>
          <c:showCatName val="0"/>
          <c:showSerName val="0"/>
          <c:showPercent val="0"/>
          <c:showBubbleSize val="0"/>
        </c:dLbls>
        <c:gapWidth val="30"/>
        <c:axId val="1863493183"/>
        <c:axId val="1860930063"/>
      </c:barChart>
      <c:catAx>
        <c:axId val="1863493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930063"/>
        <c:crosses val="autoZero"/>
        <c:auto val="1"/>
        <c:lblAlgn val="ctr"/>
        <c:lblOffset val="100"/>
        <c:noMultiLvlLbl val="0"/>
      </c:catAx>
      <c:valAx>
        <c:axId val="1860930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49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Salary ditribution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ditribution</a:t>
          </a:r>
        </a:p>
      </cx:txPr>
    </cx:title>
    <cx:plotArea>
      <cx:plotAreaRegion>
        <cx:series layoutId="boxWhisker" uniqueId="{C90CBF7E-E7A7-4036-8348-362F63586BB7}">
          <cx:tx>
            <cx:txData>
              <cx:f>_xlchart.v1.0</cx:f>
              <cx:v>Salary</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Age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 Distribution</a:t>
          </a:r>
        </a:p>
      </cx:txPr>
    </cx:title>
    <cx:plotArea>
      <cx:plotAreaRegion>
        <cx:series layoutId="clusteredColumn" uniqueId="{3BEEF68D-CD94-40A5-B32D-9A5C8600CFFA}">
          <cx:tx>
            <cx:txData>
              <cx:f>_xlchart.v1.2</cx:f>
              <cx:v>Age</cx:v>
            </cx:txData>
          </cx:tx>
          <cx:dataId val="0"/>
          <cx:layoutPr>
            <cx:binning intervalClosed="r" underflow="20">
              <cx:binSize val="6"/>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5" Type="http://schemas.openxmlformats.org/officeDocument/2006/relationships/chart" Target="../charts/chart3.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22</xdr:col>
      <xdr:colOff>0</xdr:colOff>
      <xdr:row>8</xdr:row>
      <xdr:rowOff>124811</xdr:rowOff>
    </xdr:from>
    <xdr:to>
      <xdr:col>22</xdr:col>
      <xdr:colOff>190499</xdr:colOff>
      <xdr:row>10</xdr:row>
      <xdr:rowOff>19707</xdr:rowOff>
    </xdr:to>
    <xdr:sp macro="" textlink="">
      <xdr:nvSpPr>
        <xdr:cNvPr id="3" name="Rectangle: Rounded Corners 2">
          <a:extLst>
            <a:ext uri="{FF2B5EF4-FFF2-40B4-BE49-F238E27FC236}">
              <a16:creationId xmlns:a16="http://schemas.microsoft.com/office/drawing/2014/main" id="{FB0C10A5-873E-49A5-819F-85042883FE66}"/>
            </a:ext>
          </a:extLst>
        </xdr:cNvPr>
        <xdr:cNvSpPr/>
      </xdr:nvSpPr>
      <xdr:spPr>
        <a:xfrm>
          <a:off x="15392400" y="1648811"/>
          <a:ext cx="190499" cy="275896"/>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100">
              <a:latin typeface="Roboto" panose="02000000000000000000" pitchFamily="2" charset="0"/>
              <a:ea typeface="Roboto" panose="02000000000000000000" pitchFamily="2" charset="0"/>
            </a:rPr>
            <a:t>Watch the video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247650</xdr:colOff>
      <xdr:row>1</xdr:row>
      <xdr:rowOff>95250</xdr:rowOff>
    </xdr:from>
    <xdr:to>
      <xdr:col>7</xdr:col>
      <xdr:colOff>552450</xdr:colOff>
      <xdr:row>15</xdr:row>
      <xdr:rowOff>171450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533EA6F-3E2C-4BBA-8D5C-CB2D52E569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7650" y="2857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190500</xdr:colOff>
      <xdr:row>1</xdr:row>
      <xdr:rowOff>76200</xdr:rowOff>
    </xdr:from>
    <xdr:to>
      <xdr:col>15</xdr:col>
      <xdr:colOff>495300</xdr:colOff>
      <xdr:row>15</xdr:row>
      <xdr:rowOff>152400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8DCE263-A899-4DF7-8249-6A3B2B7B97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067300" y="2667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19</xdr:row>
      <xdr:rowOff>0</xdr:rowOff>
    </xdr:from>
    <xdr:to>
      <xdr:col>8</xdr:col>
      <xdr:colOff>304800</xdr:colOff>
      <xdr:row>33</xdr:row>
      <xdr:rowOff>76200</xdr:rowOff>
    </xdr:to>
    <xdr:graphicFrame macro="">
      <xdr:nvGraphicFramePr>
        <xdr:cNvPr id="4" name="Chart 3">
          <a:extLst>
            <a:ext uri="{FF2B5EF4-FFF2-40B4-BE49-F238E27FC236}">
              <a16:creationId xmlns:a16="http://schemas.microsoft.com/office/drawing/2014/main" id="{4838DE73-4ED1-41DA-A506-9250C1196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19</xdr:row>
      <xdr:rowOff>0</xdr:rowOff>
    </xdr:from>
    <xdr:to>
      <xdr:col>17</xdr:col>
      <xdr:colOff>304800</xdr:colOff>
      <xdr:row>33</xdr:row>
      <xdr:rowOff>76200</xdr:rowOff>
    </xdr:to>
    <xdr:graphicFrame macro="">
      <xdr:nvGraphicFramePr>
        <xdr:cNvPr id="5" name="Chart 4">
          <a:extLst>
            <a:ext uri="{FF2B5EF4-FFF2-40B4-BE49-F238E27FC236}">
              <a16:creationId xmlns:a16="http://schemas.microsoft.com/office/drawing/2014/main" id="{C099CA84-E6D1-4333-BE0E-929816F3E2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609599</xdr:colOff>
      <xdr:row>37</xdr:row>
      <xdr:rowOff>0</xdr:rowOff>
    </xdr:from>
    <xdr:to>
      <xdr:col>9</xdr:col>
      <xdr:colOff>581024</xdr:colOff>
      <xdr:row>55</xdr:row>
      <xdr:rowOff>95250</xdr:rowOff>
    </xdr:to>
    <xdr:graphicFrame macro="">
      <xdr:nvGraphicFramePr>
        <xdr:cNvPr id="6" name="Chart 5">
          <a:extLst>
            <a:ext uri="{FF2B5EF4-FFF2-40B4-BE49-F238E27FC236}">
              <a16:creationId xmlns:a16="http://schemas.microsoft.com/office/drawing/2014/main" id="{A5E36CDC-F7B8-4206-A58D-6BA25C448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8987</xdr:colOff>
      <xdr:row>9</xdr:row>
      <xdr:rowOff>8986</xdr:rowOff>
    </xdr:from>
    <xdr:to>
      <xdr:col>6</xdr:col>
      <xdr:colOff>26957</xdr:colOff>
      <xdr:row>21</xdr:row>
      <xdr:rowOff>14736</xdr:rowOff>
    </xdr:to>
    <xdr:graphicFrame macro="">
      <xdr:nvGraphicFramePr>
        <xdr:cNvPr id="2" name="Chart 1">
          <a:extLst>
            <a:ext uri="{FF2B5EF4-FFF2-40B4-BE49-F238E27FC236}">
              <a16:creationId xmlns:a16="http://schemas.microsoft.com/office/drawing/2014/main" id="{75DF84B5-F833-1485-194A-31ED0301D7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9883</xdr:colOff>
      <xdr:row>8</xdr:row>
      <xdr:rowOff>179717</xdr:rowOff>
    </xdr:from>
    <xdr:to>
      <xdr:col>13</xdr:col>
      <xdr:colOff>8986</xdr:colOff>
      <xdr:row>21</xdr:row>
      <xdr:rowOff>32708</xdr:rowOff>
    </xdr:to>
    <xdr:graphicFrame macro="">
      <xdr:nvGraphicFramePr>
        <xdr:cNvPr id="3" name="Chart 2">
          <a:extLst>
            <a:ext uri="{FF2B5EF4-FFF2-40B4-BE49-F238E27FC236}">
              <a16:creationId xmlns:a16="http://schemas.microsoft.com/office/drawing/2014/main" id="{81F0E148-8432-214F-A10A-FF9E9B139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200025</xdr:colOff>
      <xdr:row>5</xdr:row>
      <xdr:rowOff>0</xdr:rowOff>
    </xdr:from>
    <xdr:to>
      <xdr:col>7</xdr:col>
      <xdr:colOff>190500</xdr:colOff>
      <xdr:row>10</xdr:row>
      <xdr:rowOff>104775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FCC30DEC-E3AD-3ABC-A14F-314C7E5D78B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181600" y="952500"/>
              <a:ext cx="1828800"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lank-data-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analysis"/>
    </sheet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 refreshedDate="45161.53979224537" backgroundQuery="1" createdVersion="8" refreshedVersion="8" minRefreshableVersion="3" recordCount="0" supportSubquery="1" supportAdvancedDrill="1" xr:uid="{6F52795B-844B-4AFA-97CE-C26B861C1480}">
  <cacheSource type="external" connectionId="1"/>
  <cacheFields count="6">
    <cacheField name="[Staff_Data].[Gender].[Gender]" caption="Gender" numFmtId="0" hierarchy="1" level="1">
      <sharedItems count="2">
        <s v="Female"/>
        <s v="Male"/>
      </sharedItems>
    </cacheField>
    <cacheField name="[Measures].[Count of Gender]" caption="Count of Gender" numFmtId="0" hierarchy="43" level="32767"/>
    <cacheField name="[Measures].[Average of Age]" caption="Average of Age" numFmtId="0" hierarchy="41" level="32767"/>
    <cacheField name="[Measures].[Average of Salary]" caption="Average of Salary" numFmtId="0" hierarchy="39" level="32767"/>
    <cacheField name="[Measures].[Sum of tenure]" caption="Sum of tenure" numFmtId="0" hierarchy="42" level="32767"/>
    <cacheField name="[Staff_Data].[Country].[Country]" caption="Country" numFmtId="0" hierarchy="7" level="1">
      <sharedItems containsSemiMixedTypes="0" containsNonDate="0" containsString="0"/>
    </cacheField>
  </cacheFields>
  <cacheHierarchies count="52">
    <cacheHierarchy uniqueName="[Staff_Data].[Name]" caption="Name" attribute="1" defaultMemberUniqueName="[Staff_Data].[Name].[All]" allUniqueName="[Staff_Data].[Name].[All]" dimensionUniqueName="[Staff_Data]" displayFolder="" count="0" memberValueDatatype="130" unbalanced="0"/>
    <cacheHierarchy uniqueName="[Staff_Data].[Gender]" caption="Gender" attribute="1" defaultMemberUniqueName="[Staff_Data].[Gender].[All]" allUniqueName="[Staff_Data].[Gender].[All]" dimensionUniqueName="[Staff_Data]" displayFolder="" count="2" memberValueDatatype="130" unbalanced="0">
      <fieldsUsage count="2">
        <fieldUsage x="-1"/>
        <fieldUsage x="0"/>
      </fieldsUsage>
    </cacheHierarchy>
    <cacheHierarchy uniqueName="[Staff_Data].[Department]" caption="Department" attribute="1" defaultMemberUniqueName="[Staff_Data].[Department].[All]" allUniqueName="[Staff_Data].[Department].[All]" dimensionUniqueName="[Staff_Data]" displayFolder="" count="0" memberValueDatatype="130" unbalanced="0"/>
    <cacheHierarchy uniqueName="[Staff_Data].[Age]" caption="Age" attribute="1" defaultMemberUniqueName="[Staff_Data].[Age].[All]" allUniqueName="[Staff_Data].[Age].[All]" dimensionUniqueName="[Staff_Data]" displayFolder="" count="0" memberValueDatatype="20" unbalanced="0"/>
    <cacheHierarchy uniqueName="[Staff_Data].[Date Joined]" caption="Date Joined" attribute="1" time="1" defaultMemberUniqueName="[Staff_Data].[Date Joined].[All]" allUniqueName="[Staff_Data].[Date Joined].[All]" dimensionUniqueName="[Staff_Data]" displayFolder="" count="0" memberValueDatatype="7" unbalanced="0"/>
    <cacheHierarchy uniqueName="[Staff_Data].[Salary]" caption="Salary" attribute="1" defaultMemberUniqueName="[Staff_Data].[Salary].[All]" allUniqueName="[Staff_Data].[Salary].[All]" dimensionUniqueName="[Staff_Data]" displayFolder="" count="0" memberValueDatatype="20" unbalanced="0"/>
    <cacheHierarchy uniqueName="[Staff_Data].[Rating]" caption="Rating" attribute="1" defaultMemberUniqueName="[Staff_Data].[Rating].[All]" allUniqueName="[Staff_Data].[Rating].[All]" dimensionUniqueName="[Staff_Data]" displayFolder="" count="0" memberValueDatatype="130" unbalanced="0"/>
    <cacheHierarchy uniqueName="[Staff_Data].[Country]" caption="Country" attribute="1" defaultMemberUniqueName="[Staff_Data].[Country].[All]" allUniqueName="[Staff_Data].[Country].[All]" dimensionUniqueName="[Staff_Data]" displayFolder="" count="2" memberValueDatatype="130" unbalanced="0">
      <fieldsUsage count="2">
        <fieldUsage x="-1"/>
        <fieldUsage x="5"/>
      </fieldsUsage>
    </cacheHierarchy>
    <cacheHierarchy uniqueName="[Staff_Data].[tenure]" caption="tenure" attribute="1" defaultMemberUniqueName="[Staff_Data].[tenure].[All]" allUniqueName="[Staff_Data].[tenure].[All]" dimensionUniqueName="[Staff_Data]" displayFolder="" count="0" memberValueDatatype="5" unbalanced="0"/>
    <cacheHierarchy uniqueName="[Staff_Data].[Bonus]" caption="Bonus" attribute="1" defaultMemberUniqueName="[Staff_Data].[Bonus].[All]" allUniqueName="[Staff_Data].[Bonus].[All]" dimensionUniqueName="[Staff_Data]" displayFolder="" count="0" memberValueDatatype="5" unbalanced="0"/>
    <cacheHierarchy uniqueName="[Staff_Data 1].[Name]" caption="Name" attribute="1" defaultMemberUniqueName="[Staff_Data 1].[Name].[All]" allUniqueName="[Staff_Data 1].[Name].[All]" dimensionUniqueName="[Staff_Data 1]" displayFolder="" count="0" memberValueDatatype="130" unbalanced="0"/>
    <cacheHierarchy uniqueName="[Staff_Data 1].[Gender]" caption="Gender" attribute="1" defaultMemberUniqueName="[Staff_Data 1].[Gender].[All]" allUniqueName="[Staff_Data 1].[Gender].[All]" dimensionUniqueName="[Staff_Data 1]" displayFolder="" count="0" memberValueDatatype="130" unbalanced="0"/>
    <cacheHierarchy uniqueName="[Staff_Data 1].[Department]" caption="Department" attribute="1" defaultMemberUniqueName="[Staff_Data 1].[Department].[All]" allUniqueName="[Staff_Data 1].[Department].[All]" dimensionUniqueName="[Staff_Data 1]" displayFolder="" count="0" memberValueDatatype="130" unbalanced="0"/>
    <cacheHierarchy uniqueName="[Staff_Data 1].[Age]" caption="Age" attribute="1" defaultMemberUniqueName="[Staff_Data 1].[Age].[All]" allUniqueName="[Staff_Data 1].[Age].[All]" dimensionUniqueName="[Staff_Data 1]" displayFolder="" count="0" memberValueDatatype="20" unbalanced="0"/>
    <cacheHierarchy uniqueName="[Staff_Data 1].[Date Joined]" caption="Date Joined" attribute="1" time="1" defaultMemberUniqueName="[Staff_Data 1].[Date Joined].[All]" allUniqueName="[Staff_Data 1].[Date Joined].[All]" dimensionUniqueName="[Staff_Data 1]" displayFolder="" count="0" memberValueDatatype="7" unbalanced="0"/>
    <cacheHierarchy uniqueName="[Staff_Data 1].[Salary]" caption="Salary" attribute="1" defaultMemberUniqueName="[Staff_Data 1].[Salary].[All]" allUniqueName="[Staff_Data 1].[Salary].[All]" dimensionUniqueName="[Staff_Data 1]" displayFolder="" count="0" memberValueDatatype="20" unbalanced="0"/>
    <cacheHierarchy uniqueName="[Staff_Data 1].[Rating]" caption="Rating" attribute="1" defaultMemberUniqueName="[Staff_Data 1].[Rating].[All]" allUniqueName="[Staff_Data 1].[Rating].[All]" dimensionUniqueName="[Staff_Data 1]" displayFolder="" count="0" memberValueDatatype="130" unbalanced="0"/>
    <cacheHierarchy uniqueName="[Staff_Data 1].[Country]" caption="Country" attribute="1" defaultMemberUniqueName="[Staff_Data 1].[Country].[All]" allUniqueName="[Staff_Data 1].[Country].[All]" dimensionUniqueName="[Staff_Data 1]" displayFolder="" count="0" memberValueDatatype="130" unbalanced="0"/>
    <cacheHierarchy uniqueName="[Staff_Data 1].[tenure]" caption="tenure" attribute="1" defaultMemberUniqueName="[Staff_Data 1].[tenure].[All]" allUniqueName="[Staff_Data 1].[tenure].[All]" dimensionUniqueName="[Staff_Data 1]" displayFolder="" count="0" memberValueDatatype="5" unbalanced="0"/>
    <cacheHierarchy uniqueName="[Staff_Data 1].[Bonus]" caption="Bonus" attribute="1" defaultMemberUniqueName="[Staff_Data 1].[Bonus].[All]" allUniqueName="[Staff_Data 1].[Bonus].[All]" dimensionUniqueName="[Staff_Data 1]" displayFolder="" count="0" memberValueDatatype="5" unbalanced="0"/>
    <cacheHierarchy uniqueName="[Staff_Data 2].[Name]" caption="Name" attribute="1" defaultMemberUniqueName="[Staff_Data 2].[Name].[All]" allUniqueName="[Staff_Data 2].[Name].[All]" dimensionUniqueName="[Staff_Data 2]" displayFolder="" count="0" memberValueDatatype="130" unbalanced="0"/>
    <cacheHierarchy uniqueName="[Staff_Data 2].[Gender]" caption="Gender" attribute="1" defaultMemberUniqueName="[Staff_Data 2].[Gender].[All]" allUniqueName="[Staff_Data 2].[Gender].[All]" dimensionUniqueName="[Staff_Data 2]" displayFolder="" count="0" memberValueDatatype="130" unbalanced="0"/>
    <cacheHierarchy uniqueName="[Staff_Data 2].[Department]" caption="Department" attribute="1" defaultMemberUniqueName="[Staff_Data 2].[Department].[All]" allUniqueName="[Staff_Data 2].[Department].[All]" dimensionUniqueName="[Staff_Data 2]" displayFolder="" count="0" memberValueDatatype="130" unbalanced="0"/>
    <cacheHierarchy uniqueName="[Staff_Data 2].[Age]" caption="Age" attribute="1" defaultMemberUniqueName="[Staff_Data 2].[Age].[All]" allUniqueName="[Staff_Data 2].[Age].[All]" dimensionUniqueName="[Staff_Data 2]" displayFolder="" count="0" memberValueDatatype="20" unbalanced="0"/>
    <cacheHierarchy uniqueName="[Staff_Data 2].[Date Joined]" caption="Date Joined" attribute="1" time="1" defaultMemberUniqueName="[Staff_Data 2].[Date Joined].[All]" allUniqueName="[Staff_Data 2].[Date Joined].[All]" dimensionUniqueName="[Staff_Data 2]" displayFolder="" count="0" memberValueDatatype="7" unbalanced="0"/>
    <cacheHierarchy uniqueName="[Staff_Data 2].[Salary]" caption="Salary" attribute="1" defaultMemberUniqueName="[Staff_Data 2].[Salary].[All]" allUniqueName="[Staff_Data 2].[Salary].[All]" dimensionUniqueName="[Staff_Data 2]" displayFolder="" count="0" memberValueDatatype="20" unbalanced="0"/>
    <cacheHierarchy uniqueName="[Staff_Data 2].[Rating]" caption="Rating" attribute="1" defaultMemberUniqueName="[Staff_Data 2].[Rating].[All]" allUniqueName="[Staff_Data 2].[Rating].[All]" dimensionUniqueName="[Staff_Data 2]" displayFolder="" count="0" memberValueDatatype="130" unbalanced="0"/>
    <cacheHierarchy uniqueName="[Staff_Data 2].[Country]" caption="Country" attribute="1" defaultMemberUniqueName="[Staff_Data 2].[Country].[All]" allUniqueName="[Staff_Data 2].[Country].[All]" dimensionUniqueName="[Staff_Data 2]" displayFolder="" count="0" memberValueDatatype="130" unbalanced="0"/>
    <cacheHierarchy uniqueName="[Staff_Data 2].[tenure]" caption="tenure" attribute="1" defaultMemberUniqueName="[Staff_Data 2].[tenure].[All]" allUniqueName="[Staff_Data 2].[tenure].[All]" dimensionUniqueName="[Staff_Data 2]" displayFolder="" count="0" memberValueDatatype="5" unbalanced="0"/>
    <cacheHierarchy uniqueName="[Staff_Data 2].[Bonus]" caption="Bonus" attribute="1" defaultMemberUniqueName="[Staff_Data 2].[Bonus].[All]" allUniqueName="[Staff_Data 2].[Bonus].[All]" dimensionUniqueName="[Staff_Data 2]" displayFolder="" count="0" memberValueDatatype="5" unbalanced="0"/>
    <cacheHierarchy uniqueName="[Staff_Data 2].[Date Joined (Year)]" caption="Date Joined (Year)" attribute="1" defaultMemberUniqueName="[Staff_Data 2].[Date Joined (Year)].[All]" allUniqueName="[Staff_Data 2].[Date Joined (Year)].[All]" dimensionUniqueName="[Staff_Data 2]" displayFolder="" count="0" memberValueDatatype="130" unbalanced="0"/>
    <cacheHierarchy uniqueName="[Staff_Data 2].[Date Joined (Quarter)]" caption="Date Joined (Quarter)" attribute="1" defaultMemberUniqueName="[Staff_Data 2].[Date Joined (Quarter)].[All]" allUniqueName="[Staff_Data 2].[Date Joined (Quarter)].[All]" dimensionUniqueName="[Staff_Data 2]" displayFolder="" count="0" memberValueDatatype="130" unbalanced="0"/>
    <cacheHierarchy uniqueName="[Staff_Data 2].[Date Joined (Month)]" caption="Date Joined (Month)" attribute="1" defaultMemberUniqueName="[Staff_Data 2].[Date Joined (Month)].[All]" allUniqueName="[Staff_Data 2].[Date Joined (Month)].[All]" dimensionUniqueName="[Staff_Data 2]" displayFolder="" count="0" memberValueDatatype="130" unbalanced="0"/>
    <cacheHierarchy uniqueName="[Staff_Data 2].[Date Joined (Month Index)]" caption="Date Joined (Month Index)" attribute="1" defaultMemberUniqueName="[Staff_Data 2].[Date Joined (Month Index)].[All]" allUniqueName="[Staff_Data 2].[Date Joined (Month Index)].[All]" dimensionUniqueName="[Staff_Data 2]" displayFolder="" count="0" memberValueDatatype="20" unbalanced="0" hidden="1"/>
    <cacheHierarchy uniqueName="[Measures].[__XL_Count Staff_Data]" caption="__XL_Count Staff_Data" measure="1" displayFolder="" measureGroup="Staff_Data" count="0" hidden="1"/>
    <cacheHierarchy uniqueName="[Measures].[__XL_Count Staff_Data 1]" caption="__XL_Count Staff_Data 1" measure="1" displayFolder="" measureGroup="Staff_Data 1" count="0" hidden="1"/>
    <cacheHierarchy uniqueName="[Measures].[__XL_Count Staff_Data 2]" caption="__XL_Count Staff_Data 2" measure="1" displayFolder="" measureGroup="Staff_Data 2" count="0" hidden="1"/>
    <cacheHierarchy uniqueName="[Measures].[__No measures defined]" caption="__No measures defined" measure="1" displayFolder="" count="0" hidden="1"/>
    <cacheHierarchy uniqueName="[Measures].[Sum of Salary]" caption="Sum of Salary" measure="1" displayFolder="" measureGroup="Staff_Data"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Staff_Data"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Age]" caption="Sum of Age" measure="1" displayFolder="" measureGroup="Staff_Data"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Staff_Data"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tenure]" caption="Sum of tenure" measure="1" displayFolder="" measureGroup="Staff_Data" count="0" oneField="1" hidden="1">
      <fieldsUsage count="1">
        <fieldUsage x="4"/>
      </fieldsUsage>
      <extLst>
        <ext xmlns:x15="http://schemas.microsoft.com/office/spreadsheetml/2010/11/main" uri="{B97F6D7D-B522-45F9-BDA1-12C45D357490}">
          <x15:cacheHierarchy aggregatedColumn="8"/>
        </ext>
      </extLst>
    </cacheHierarchy>
    <cacheHierarchy uniqueName="[Measures].[Count of Gender]" caption="Count of Gender" measure="1" displayFolder="" measureGroup="Staff_Data"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tenure]" caption="Average of tenure" measure="1" displayFolder="" measureGroup="Staff_Data" count="0" hidden="1">
      <extLst>
        <ext xmlns:x15="http://schemas.microsoft.com/office/spreadsheetml/2010/11/main" uri="{B97F6D7D-B522-45F9-BDA1-12C45D357490}">
          <x15:cacheHierarchy aggregatedColumn="8"/>
        </ext>
      </extLst>
    </cacheHierarchy>
    <cacheHierarchy uniqueName="[Measures].[Count of Date Joined]" caption="Count of Date Joined" measure="1" displayFolder="" measureGroup="Staff_Data"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Staff_Data" count="0" hidden="1">
      <extLst>
        <ext xmlns:x15="http://schemas.microsoft.com/office/spreadsheetml/2010/11/main" uri="{B97F6D7D-B522-45F9-BDA1-12C45D357490}">
          <x15:cacheHierarchy aggregatedColumn="0"/>
        </ext>
      </extLst>
    </cacheHierarchy>
    <cacheHierarchy uniqueName="[Measures].[Count of Rating]" caption="Count of Rating" measure="1" displayFolder="" measureGroup="Staff_Data" count="0" hidden="1">
      <extLst>
        <ext xmlns:x15="http://schemas.microsoft.com/office/spreadsheetml/2010/11/main" uri="{B97F6D7D-B522-45F9-BDA1-12C45D357490}">
          <x15:cacheHierarchy aggregatedColumn="6"/>
        </ext>
      </extLst>
    </cacheHierarchy>
    <cacheHierarchy uniqueName="[Measures].[Count of Name 2]" caption="Count of Name 2" measure="1" displayFolder="" measureGroup="Staff_Data 1" count="0" hidden="1">
      <extLst>
        <ext xmlns:x15="http://schemas.microsoft.com/office/spreadsheetml/2010/11/main" uri="{B97F6D7D-B522-45F9-BDA1-12C45D357490}">
          <x15:cacheHierarchy aggregatedColumn="10"/>
        </ext>
      </extLst>
    </cacheHierarchy>
    <cacheHierarchy uniqueName="[Measures].[Sum of Salary 2]" caption="Sum of Salary 2" measure="1" displayFolder="" measureGroup="Staff_Data 1" count="0" hidden="1">
      <extLst>
        <ext xmlns:x15="http://schemas.microsoft.com/office/spreadsheetml/2010/11/main" uri="{B97F6D7D-B522-45F9-BDA1-12C45D357490}">
          <x15:cacheHierarchy aggregatedColumn="15"/>
        </ext>
      </extLst>
    </cacheHierarchy>
    <cacheHierarchy uniqueName="[Measures].[Average of Salary 2]" caption="Average of Salary 2" measure="1" displayFolder="" measureGroup="Staff_Data 1" count="0" hidden="1">
      <extLst>
        <ext xmlns:x15="http://schemas.microsoft.com/office/spreadsheetml/2010/11/main" uri="{B97F6D7D-B522-45F9-BDA1-12C45D357490}">
          <x15:cacheHierarchy aggregatedColumn="15"/>
        </ext>
      </extLst>
    </cacheHierarchy>
    <cacheHierarchy uniqueName="[Measures].[Count of Name 3]" caption="Count of Name 3" measure="1" displayFolder="" measureGroup="Staff_Data 2" count="0" hidden="1">
      <extLst>
        <ext xmlns:x15="http://schemas.microsoft.com/office/spreadsheetml/2010/11/main" uri="{B97F6D7D-B522-45F9-BDA1-12C45D357490}">
          <x15:cacheHierarchy aggregatedColumn="20"/>
        </ext>
      </extLst>
    </cacheHierarchy>
  </cacheHierarchies>
  <kpis count="0"/>
  <dimensions count="4">
    <dimension measure="1" name="Measures" uniqueName="[Measures]" caption="Measures"/>
    <dimension name="Staff_Data" uniqueName="[Staff_Data]" caption="Staff_Data"/>
    <dimension name="Staff_Data 1" uniqueName="[Staff_Data 1]" caption="Staff_Data 1"/>
    <dimension name="Staff_Data 2" uniqueName="[Staff_Data 2]" caption="Staff_Data 2"/>
  </dimensions>
  <measureGroups count="3">
    <measureGroup name="Staff_Data" caption="Staff_Data"/>
    <measureGroup name="Staff_Data 1" caption="Staff_Data 1"/>
    <measureGroup name="Staff_Data 2" caption="Staff_Data 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 refreshedDate="45161.539796874997" backgroundQuery="1" createdVersion="8" refreshedVersion="8" minRefreshableVersion="3" recordCount="0" supportSubquery="1" supportAdvancedDrill="1" xr:uid="{7748471F-F667-4AA5-AD2E-1E8058BB4BAA}">
  <cacheSource type="external" connectionId="1"/>
  <cacheFields count="3">
    <cacheField name="[Staff_Data 1].[Rating].[Rating]" caption="Rating" numFmtId="0" hierarchy="16" level="1">
      <sharedItems count="5">
        <s v="Above average"/>
        <s v="Average"/>
        <s v="Exceptional"/>
        <s v="Poor"/>
        <s v="Very poor"/>
      </sharedItems>
    </cacheField>
    <cacheField name="[Measures].[Count of Name 2]" caption="Count of Name 2" numFmtId="0" hierarchy="48" level="32767"/>
    <cacheField name="[Measures].[Average of Salary 2]" caption="Average of Salary 2" numFmtId="0" hierarchy="50" level="32767"/>
  </cacheFields>
  <cacheHierarchies count="52">
    <cacheHierarchy uniqueName="[Staff_Data].[Name]" caption="Name" attribute="1" defaultMemberUniqueName="[Staff_Data].[Name].[All]" allUniqueName="[Staff_Data].[Name].[All]" dimensionUniqueName="[Staff_Data]" displayFolder="" count="0" memberValueDatatype="130" unbalanced="0"/>
    <cacheHierarchy uniqueName="[Staff_Data].[Gender]" caption="Gender" attribute="1" defaultMemberUniqueName="[Staff_Data].[Gender].[All]" allUniqueName="[Staff_Data].[Gender].[All]" dimensionUniqueName="[Staff_Data]" displayFolder="" count="0" memberValueDatatype="130" unbalanced="0"/>
    <cacheHierarchy uniqueName="[Staff_Data].[Department]" caption="Department" attribute="1" defaultMemberUniqueName="[Staff_Data].[Department].[All]" allUniqueName="[Staff_Data].[Department].[All]" dimensionUniqueName="[Staff_Data]" displayFolder="" count="0" memberValueDatatype="130" unbalanced="0"/>
    <cacheHierarchy uniqueName="[Staff_Data].[Age]" caption="Age" attribute="1" defaultMemberUniqueName="[Staff_Data].[Age].[All]" allUniqueName="[Staff_Data].[Age].[All]" dimensionUniqueName="[Staff_Data]" displayFolder="" count="0" memberValueDatatype="20" unbalanced="0"/>
    <cacheHierarchy uniqueName="[Staff_Data].[Date Joined]" caption="Date Joined" attribute="1" time="1" defaultMemberUniqueName="[Staff_Data].[Date Joined].[All]" allUniqueName="[Staff_Data].[Date Joined].[All]" dimensionUniqueName="[Staff_Data]" displayFolder="" count="0" memberValueDatatype="7" unbalanced="0"/>
    <cacheHierarchy uniqueName="[Staff_Data].[Salary]" caption="Salary" attribute="1" defaultMemberUniqueName="[Staff_Data].[Salary].[All]" allUniqueName="[Staff_Data].[Salary].[All]" dimensionUniqueName="[Staff_Data]" displayFolder="" count="0" memberValueDatatype="20" unbalanced="0"/>
    <cacheHierarchy uniqueName="[Staff_Data].[Rating]" caption="Rating" attribute="1" defaultMemberUniqueName="[Staff_Data].[Rating].[All]" allUniqueName="[Staff_Data].[Rating].[All]" dimensionUniqueName="[Staff_Data]" displayFolder="" count="0" memberValueDatatype="130" unbalanced="0"/>
    <cacheHierarchy uniqueName="[Staff_Data].[Country]" caption="Country" attribute="1" defaultMemberUniqueName="[Staff_Data].[Country].[All]" allUniqueName="[Staff_Data].[Country].[All]" dimensionUniqueName="[Staff_Data]" displayFolder="" count="0" memberValueDatatype="130" unbalanced="0"/>
    <cacheHierarchy uniqueName="[Staff_Data].[tenure]" caption="tenure" attribute="1" defaultMemberUniqueName="[Staff_Data].[tenure].[All]" allUniqueName="[Staff_Data].[tenure].[All]" dimensionUniqueName="[Staff_Data]" displayFolder="" count="0" memberValueDatatype="5" unbalanced="0"/>
    <cacheHierarchy uniqueName="[Staff_Data].[Bonus]" caption="Bonus" attribute="1" defaultMemberUniqueName="[Staff_Data].[Bonus].[All]" allUniqueName="[Staff_Data].[Bonus].[All]" dimensionUniqueName="[Staff_Data]" displayFolder="" count="0" memberValueDatatype="5" unbalanced="0"/>
    <cacheHierarchy uniqueName="[Staff_Data 1].[Name]" caption="Name" attribute="1" defaultMemberUniqueName="[Staff_Data 1].[Name].[All]" allUniqueName="[Staff_Data 1].[Name].[All]" dimensionUniqueName="[Staff_Data 1]" displayFolder="" count="0" memberValueDatatype="130" unbalanced="0"/>
    <cacheHierarchy uniqueName="[Staff_Data 1].[Gender]" caption="Gender" attribute="1" defaultMemberUniqueName="[Staff_Data 1].[Gender].[All]" allUniqueName="[Staff_Data 1].[Gender].[All]" dimensionUniqueName="[Staff_Data 1]" displayFolder="" count="0" memberValueDatatype="130" unbalanced="0"/>
    <cacheHierarchy uniqueName="[Staff_Data 1].[Department]" caption="Department" attribute="1" defaultMemberUniqueName="[Staff_Data 1].[Department].[All]" allUniqueName="[Staff_Data 1].[Department].[All]" dimensionUniqueName="[Staff_Data 1]" displayFolder="" count="0" memberValueDatatype="130" unbalanced="0"/>
    <cacheHierarchy uniqueName="[Staff_Data 1].[Age]" caption="Age" attribute="1" defaultMemberUniqueName="[Staff_Data 1].[Age].[All]" allUniqueName="[Staff_Data 1].[Age].[All]" dimensionUniqueName="[Staff_Data 1]" displayFolder="" count="0" memberValueDatatype="20" unbalanced="0"/>
    <cacheHierarchy uniqueName="[Staff_Data 1].[Date Joined]" caption="Date Joined" attribute="1" time="1" defaultMemberUniqueName="[Staff_Data 1].[Date Joined].[All]" allUniqueName="[Staff_Data 1].[Date Joined].[All]" dimensionUniqueName="[Staff_Data 1]" displayFolder="" count="0" memberValueDatatype="7" unbalanced="0"/>
    <cacheHierarchy uniqueName="[Staff_Data 1].[Salary]" caption="Salary" attribute="1" defaultMemberUniqueName="[Staff_Data 1].[Salary].[All]" allUniqueName="[Staff_Data 1].[Salary].[All]" dimensionUniqueName="[Staff_Data 1]" displayFolder="" count="0" memberValueDatatype="20" unbalanced="0"/>
    <cacheHierarchy uniqueName="[Staff_Data 1].[Rating]" caption="Rating" attribute="1" defaultMemberUniqueName="[Staff_Data 1].[Rating].[All]" allUniqueName="[Staff_Data 1].[Rating].[All]" dimensionUniqueName="[Staff_Data 1]" displayFolder="" count="2" memberValueDatatype="130" unbalanced="0">
      <fieldsUsage count="2">
        <fieldUsage x="-1"/>
        <fieldUsage x="0"/>
      </fieldsUsage>
    </cacheHierarchy>
    <cacheHierarchy uniqueName="[Staff_Data 1].[Country]" caption="Country" attribute="1" defaultMemberUniqueName="[Staff_Data 1].[Country].[All]" allUniqueName="[Staff_Data 1].[Country].[All]" dimensionUniqueName="[Staff_Data 1]" displayFolder="" count="0" memberValueDatatype="130" unbalanced="0"/>
    <cacheHierarchy uniqueName="[Staff_Data 1].[tenure]" caption="tenure" attribute="1" defaultMemberUniqueName="[Staff_Data 1].[tenure].[All]" allUniqueName="[Staff_Data 1].[tenure].[All]" dimensionUniqueName="[Staff_Data 1]" displayFolder="" count="0" memberValueDatatype="5" unbalanced="0"/>
    <cacheHierarchy uniqueName="[Staff_Data 1].[Bonus]" caption="Bonus" attribute="1" defaultMemberUniqueName="[Staff_Data 1].[Bonus].[All]" allUniqueName="[Staff_Data 1].[Bonus].[All]" dimensionUniqueName="[Staff_Data 1]" displayFolder="" count="0" memberValueDatatype="5" unbalanced="0"/>
    <cacheHierarchy uniqueName="[Staff_Data 2].[Name]" caption="Name" attribute="1" defaultMemberUniqueName="[Staff_Data 2].[Name].[All]" allUniqueName="[Staff_Data 2].[Name].[All]" dimensionUniqueName="[Staff_Data 2]" displayFolder="" count="0" memberValueDatatype="130" unbalanced="0"/>
    <cacheHierarchy uniqueName="[Staff_Data 2].[Gender]" caption="Gender" attribute="1" defaultMemberUniqueName="[Staff_Data 2].[Gender].[All]" allUniqueName="[Staff_Data 2].[Gender].[All]" dimensionUniqueName="[Staff_Data 2]" displayFolder="" count="0" memberValueDatatype="130" unbalanced="0"/>
    <cacheHierarchy uniqueName="[Staff_Data 2].[Department]" caption="Department" attribute="1" defaultMemberUniqueName="[Staff_Data 2].[Department].[All]" allUniqueName="[Staff_Data 2].[Department].[All]" dimensionUniqueName="[Staff_Data 2]" displayFolder="" count="0" memberValueDatatype="130" unbalanced="0"/>
    <cacheHierarchy uniqueName="[Staff_Data 2].[Age]" caption="Age" attribute="1" defaultMemberUniqueName="[Staff_Data 2].[Age].[All]" allUniqueName="[Staff_Data 2].[Age].[All]" dimensionUniqueName="[Staff_Data 2]" displayFolder="" count="0" memberValueDatatype="20" unbalanced="0"/>
    <cacheHierarchy uniqueName="[Staff_Data 2].[Date Joined]" caption="Date Joined" attribute="1" time="1" defaultMemberUniqueName="[Staff_Data 2].[Date Joined].[All]" allUniqueName="[Staff_Data 2].[Date Joined].[All]" dimensionUniqueName="[Staff_Data 2]" displayFolder="" count="0" memberValueDatatype="7" unbalanced="0"/>
    <cacheHierarchy uniqueName="[Staff_Data 2].[Salary]" caption="Salary" attribute="1" defaultMemberUniqueName="[Staff_Data 2].[Salary].[All]" allUniqueName="[Staff_Data 2].[Salary].[All]" dimensionUniqueName="[Staff_Data 2]" displayFolder="" count="0" memberValueDatatype="20" unbalanced="0"/>
    <cacheHierarchy uniqueName="[Staff_Data 2].[Rating]" caption="Rating" attribute="1" defaultMemberUniqueName="[Staff_Data 2].[Rating].[All]" allUniqueName="[Staff_Data 2].[Rating].[All]" dimensionUniqueName="[Staff_Data 2]" displayFolder="" count="0" memberValueDatatype="130" unbalanced="0"/>
    <cacheHierarchy uniqueName="[Staff_Data 2].[Country]" caption="Country" attribute="1" defaultMemberUniqueName="[Staff_Data 2].[Country].[All]" allUniqueName="[Staff_Data 2].[Country].[All]" dimensionUniqueName="[Staff_Data 2]" displayFolder="" count="0" memberValueDatatype="130" unbalanced="0"/>
    <cacheHierarchy uniqueName="[Staff_Data 2].[tenure]" caption="tenure" attribute="1" defaultMemberUniqueName="[Staff_Data 2].[tenure].[All]" allUniqueName="[Staff_Data 2].[tenure].[All]" dimensionUniqueName="[Staff_Data 2]" displayFolder="" count="0" memberValueDatatype="5" unbalanced="0"/>
    <cacheHierarchy uniqueName="[Staff_Data 2].[Bonus]" caption="Bonus" attribute="1" defaultMemberUniqueName="[Staff_Data 2].[Bonus].[All]" allUniqueName="[Staff_Data 2].[Bonus].[All]" dimensionUniqueName="[Staff_Data 2]" displayFolder="" count="0" memberValueDatatype="5" unbalanced="0"/>
    <cacheHierarchy uniqueName="[Staff_Data 2].[Date Joined (Year)]" caption="Date Joined (Year)" attribute="1" defaultMemberUniqueName="[Staff_Data 2].[Date Joined (Year)].[All]" allUniqueName="[Staff_Data 2].[Date Joined (Year)].[All]" dimensionUniqueName="[Staff_Data 2]" displayFolder="" count="0" memberValueDatatype="130" unbalanced="0"/>
    <cacheHierarchy uniqueName="[Staff_Data 2].[Date Joined (Quarter)]" caption="Date Joined (Quarter)" attribute="1" defaultMemberUniqueName="[Staff_Data 2].[Date Joined (Quarter)].[All]" allUniqueName="[Staff_Data 2].[Date Joined (Quarter)].[All]" dimensionUniqueName="[Staff_Data 2]" displayFolder="" count="0" memberValueDatatype="130" unbalanced="0"/>
    <cacheHierarchy uniqueName="[Staff_Data 2].[Date Joined (Month)]" caption="Date Joined (Month)" attribute="1" defaultMemberUniqueName="[Staff_Data 2].[Date Joined (Month)].[All]" allUniqueName="[Staff_Data 2].[Date Joined (Month)].[All]" dimensionUniqueName="[Staff_Data 2]" displayFolder="" count="0" memberValueDatatype="130" unbalanced="0"/>
    <cacheHierarchy uniqueName="[Staff_Data 2].[Date Joined (Month Index)]" caption="Date Joined (Month Index)" attribute="1" defaultMemberUniqueName="[Staff_Data 2].[Date Joined (Month Index)].[All]" allUniqueName="[Staff_Data 2].[Date Joined (Month Index)].[All]" dimensionUniqueName="[Staff_Data 2]" displayFolder="" count="0" memberValueDatatype="20" unbalanced="0" hidden="1"/>
    <cacheHierarchy uniqueName="[Measures].[__XL_Count Staff_Data]" caption="__XL_Count Staff_Data" measure="1" displayFolder="" measureGroup="Staff_Data" count="0" hidden="1"/>
    <cacheHierarchy uniqueName="[Measures].[__XL_Count Staff_Data 1]" caption="__XL_Count Staff_Data 1" measure="1" displayFolder="" measureGroup="Staff_Data 1" count="0" hidden="1"/>
    <cacheHierarchy uniqueName="[Measures].[__XL_Count Staff_Data 2]" caption="__XL_Count Staff_Data 2" measure="1" displayFolder="" measureGroup="Staff_Data 2" count="0" hidden="1"/>
    <cacheHierarchy uniqueName="[Measures].[__No measures defined]" caption="__No measures defined" measure="1" displayFolder="" count="0" hidden="1"/>
    <cacheHierarchy uniqueName="[Measures].[Sum of Salary]" caption="Sum of Salary" measure="1" displayFolder="" measureGroup="Staff_Data"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Staff_Data"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Staff_Data"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Staff_Data" count="0" hidden="1">
      <extLst>
        <ext xmlns:x15="http://schemas.microsoft.com/office/spreadsheetml/2010/11/main" uri="{B97F6D7D-B522-45F9-BDA1-12C45D357490}">
          <x15:cacheHierarchy aggregatedColumn="3"/>
        </ext>
      </extLst>
    </cacheHierarchy>
    <cacheHierarchy uniqueName="[Measures].[Sum of tenure]" caption="Sum of tenure" measure="1" displayFolder="" measureGroup="Staff_Data"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Staff_Data" count="0" hidden="1">
      <extLst>
        <ext xmlns:x15="http://schemas.microsoft.com/office/spreadsheetml/2010/11/main" uri="{B97F6D7D-B522-45F9-BDA1-12C45D357490}">
          <x15:cacheHierarchy aggregatedColumn="1"/>
        </ext>
      </extLst>
    </cacheHierarchy>
    <cacheHierarchy uniqueName="[Measures].[Average of tenure]" caption="Average of tenure" measure="1" displayFolder="" measureGroup="Staff_Data" count="0" hidden="1">
      <extLst>
        <ext xmlns:x15="http://schemas.microsoft.com/office/spreadsheetml/2010/11/main" uri="{B97F6D7D-B522-45F9-BDA1-12C45D357490}">
          <x15:cacheHierarchy aggregatedColumn="8"/>
        </ext>
      </extLst>
    </cacheHierarchy>
    <cacheHierarchy uniqueName="[Measures].[Count of Date Joined]" caption="Count of Date Joined" measure="1" displayFolder="" measureGroup="Staff_Data"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Staff_Data" count="0" hidden="1">
      <extLst>
        <ext xmlns:x15="http://schemas.microsoft.com/office/spreadsheetml/2010/11/main" uri="{B97F6D7D-B522-45F9-BDA1-12C45D357490}">
          <x15:cacheHierarchy aggregatedColumn="0"/>
        </ext>
      </extLst>
    </cacheHierarchy>
    <cacheHierarchy uniqueName="[Measures].[Count of Rating]" caption="Count of Rating" measure="1" displayFolder="" measureGroup="Staff_Data" count="0" hidden="1">
      <extLst>
        <ext xmlns:x15="http://schemas.microsoft.com/office/spreadsheetml/2010/11/main" uri="{B97F6D7D-B522-45F9-BDA1-12C45D357490}">
          <x15:cacheHierarchy aggregatedColumn="6"/>
        </ext>
      </extLst>
    </cacheHierarchy>
    <cacheHierarchy uniqueName="[Measures].[Count of Name 2]" caption="Count of Name 2" measure="1" displayFolder="" measureGroup="Staff_Data 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Salary 2]" caption="Sum of Salary 2" measure="1" displayFolder="" measureGroup="Staff_Data 1" count="0" hidden="1">
      <extLst>
        <ext xmlns:x15="http://schemas.microsoft.com/office/spreadsheetml/2010/11/main" uri="{B97F6D7D-B522-45F9-BDA1-12C45D357490}">
          <x15:cacheHierarchy aggregatedColumn="15"/>
        </ext>
      </extLst>
    </cacheHierarchy>
    <cacheHierarchy uniqueName="[Measures].[Average of Salary 2]" caption="Average of Salary 2" measure="1" displayFolder="" measureGroup="Staff_Data 1"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Name 3]" caption="Count of Name 3" measure="1" displayFolder="" measureGroup="Staff_Data 2" count="0" hidden="1">
      <extLst>
        <ext xmlns:x15="http://schemas.microsoft.com/office/spreadsheetml/2010/11/main" uri="{B97F6D7D-B522-45F9-BDA1-12C45D357490}">
          <x15:cacheHierarchy aggregatedColumn="20"/>
        </ext>
      </extLst>
    </cacheHierarchy>
  </cacheHierarchies>
  <kpis count="0"/>
  <dimensions count="4">
    <dimension measure="1" name="Measures" uniqueName="[Measures]" caption="Measures"/>
    <dimension name="Staff_Data" uniqueName="[Staff_Data]" caption="Staff_Data"/>
    <dimension name="Staff_Data 1" uniqueName="[Staff_Data 1]" caption="Staff_Data 1"/>
    <dimension name="Staff_Data 2" uniqueName="[Staff_Data 2]" caption="Staff_Data 2"/>
  </dimensions>
  <measureGroups count="3">
    <measureGroup name="Staff_Data" caption="Staff_Data"/>
    <measureGroup name="Staff_Data 1" caption="Staff_Data 1"/>
    <measureGroup name="Staff_Data 2" caption="Staff_Data 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 refreshedDate="45161.539800925922" backgroundQuery="1" createdVersion="8" refreshedVersion="8" minRefreshableVersion="3" recordCount="0" supportSubquery="1" supportAdvancedDrill="1" xr:uid="{5FB5AF4D-9FD7-4D4A-9555-3FA8911B48D2}">
  <cacheSource type="external" connectionId="1"/>
  <cacheFields count="3">
    <cacheField name="[Staff_Data 2].[Department].[Department]" caption="Department" numFmtId="0" hierarchy="22" level="1">
      <sharedItems count="5">
        <s v="Finance"/>
        <s v="HR"/>
        <s v="Procurement"/>
        <s v="Sales"/>
        <s v="Website"/>
      </sharedItems>
    </cacheField>
    <cacheField name="[Measures].[Count of Name 3]" caption="Count of Name 3" numFmtId="0" hierarchy="51" level="32767"/>
    <cacheField name="[Staff_Data 2].[Country].[Country]" caption="Country" numFmtId="0" hierarchy="27" level="1">
      <sharedItems containsSemiMixedTypes="0" containsNonDate="0" containsString="0"/>
    </cacheField>
  </cacheFields>
  <cacheHierarchies count="52">
    <cacheHierarchy uniqueName="[Staff_Data].[Name]" caption="Name" attribute="1" defaultMemberUniqueName="[Staff_Data].[Name].[All]" allUniqueName="[Staff_Data].[Name].[All]" dimensionUniqueName="[Staff_Data]" displayFolder="" count="0" memberValueDatatype="130" unbalanced="0"/>
    <cacheHierarchy uniqueName="[Staff_Data].[Gender]" caption="Gender" attribute="1" defaultMemberUniqueName="[Staff_Data].[Gender].[All]" allUniqueName="[Staff_Data].[Gender].[All]" dimensionUniqueName="[Staff_Data]" displayFolder="" count="0" memberValueDatatype="130" unbalanced="0"/>
    <cacheHierarchy uniqueName="[Staff_Data].[Department]" caption="Department" attribute="1" defaultMemberUniqueName="[Staff_Data].[Department].[All]" allUniqueName="[Staff_Data].[Department].[All]" dimensionUniqueName="[Staff_Data]" displayFolder="" count="0" memberValueDatatype="130" unbalanced="0"/>
    <cacheHierarchy uniqueName="[Staff_Data].[Age]" caption="Age" attribute="1" defaultMemberUniqueName="[Staff_Data].[Age].[All]" allUniqueName="[Staff_Data].[Age].[All]" dimensionUniqueName="[Staff_Data]" displayFolder="" count="0" memberValueDatatype="20" unbalanced="0"/>
    <cacheHierarchy uniqueName="[Staff_Data].[Date Joined]" caption="Date Joined" attribute="1" time="1" defaultMemberUniqueName="[Staff_Data].[Date Joined].[All]" allUniqueName="[Staff_Data].[Date Joined].[All]" dimensionUniqueName="[Staff_Data]" displayFolder="" count="0" memberValueDatatype="7" unbalanced="0"/>
    <cacheHierarchy uniqueName="[Staff_Data].[Salary]" caption="Salary" attribute="1" defaultMemberUniqueName="[Staff_Data].[Salary].[All]" allUniqueName="[Staff_Data].[Salary].[All]" dimensionUniqueName="[Staff_Data]" displayFolder="" count="0" memberValueDatatype="20" unbalanced="0"/>
    <cacheHierarchy uniqueName="[Staff_Data].[Rating]" caption="Rating" attribute="1" defaultMemberUniqueName="[Staff_Data].[Rating].[All]" allUniqueName="[Staff_Data].[Rating].[All]" dimensionUniqueName="[Staff_Data]" displayFolder="" count="0" memberValueDatatype="130" unbalanced="0"/>
    <cacheHierarchy uniqueName="[Staff_Data].[Country]" caption="Country" attribute="1" defaultMemberUniqueName="[Staff_Data].[Country].[All]" allUniqueName="[Staff_Data].[Country].[All]" dimensionUniqueName="[Staff_Data]" displayFolder="" count="0" memberValueDatatype="130" unbalanced="0"/>
    <cacheHierarchy uniqueName="[Staff_Data].[tenure]" caption="tenure" attribute="1" defaultMemberUniqueName="[Staff_Data].[tenure].[All]" allUniqueName="[Staff_Data].[tenure].[All]" dimensionUniqueName="[Staff_Data]" displayFolder="" count="0" memberValueDatatype="5" unbalanced="0"/>
    <cacheHierarchy uniqueName="[Staff_Data].[Bonus]" caption="Bonus" attribute="1" defaultMemberUniqueName="[Staff_Data].[Bonus].[All]" allUniqueName="[Staff_Data].[Bonus].[All]" dimensionUniqueName="[Staff_Data]" displayFolder="" count="0" memberValueDatatype="5" unbalanced="0"/>
    <cacheHierarchy uniqueName="[Staff_Data 1].[Name]" caption="Name" attribute="1" defaultMemberUniqueName="[Staff_Data 1].[Name].[All]" allUniqueName="[Staff_Data 1].[Name].[All]" dimensionUniqueName="[Staff_Data 1]" displayFolder="" count="0" memberValueDatatype="130" unbalanced="0"/>
    <cacheHierarchy uniqueName="[Staff_Data 1].[Gender]" caption="Gender" attribute="1" defaultMemberUniqueName="[Staff_Data 1].[Gender].[All]" allUniqueName="[Staff_Data 1].[Gender].[All]" dimensionUniqueName="[Staff_Data 1]" displayFolder="" count="0" memberValueDatatype="130" unbalanced="0"/>
    <cacheHierarchy uniqueName="[Staff_Data 1].[Department]" caption="Department" attribute="1" defaultMemberUniqueName="[Staff_Data 1].[Department].[All]" allUniqueName="[Staff_Data 1].[Department].[All]" dimensionUniqueName="[Staff_Data 1]" displayFolder="" count="0" memberValueDatatype="130" unbalanced="0"/>
    <cacheHierarchy uniqueName="[Staff_Data 1].[Age]" caption="Age" attribute="1" defaultMemberUniqueName="[Staff_Data 1].[Age].[All]" allUniqueName="[Staff_Data 1].[Age].[All]" dimensionUniqueName="[Staff_Data 1]" displayFolder="" count="0" memberValueDatatype="20" unbalanced="0"/>
    <cacheHierarchy uniqueName="[Staff_Data 1].[Date Joined]" caption="Date Joined" attribute="1" time="1" defaultMemberUniqueName="[Staff_Data 1].[Date Joined].[All]" allUniqueName="[Staff_Data 1].[Date Joined].[All]" dimensionUniqueName="[Staff_Data 1]" displayFolder="" count="0" memberValueDatatype="7" unbalanced="0"/>
    <cacheHierarchy uniqueName="[Staff_Data 1].[Salary]" caption="Salary" attribute="1" defaultMemberUniqueName="[Staff_Data 1].[Salary].[All]" allUniqueName="[Staff_Data 1].[Salary].[All]" dimensionUniqueName="[Staff_Data 1]" displayFolder="" count="0" memberValueDatatype="20" unbalanced="0"/>
    <cacheHierarchy uniqueName="[Staff_Data 1].[Rating]" caption="Rating" attribute="1" defaultMemberUniqueName="[Staff_Data 1].[Rating].[All]" allUniqueName="[Staff_Data 1].[Rating].[All]" dimensionUniqueName="[Staff_Data 1]" displayFolder="" count="0" memberValueDatatype="130" unbalanced="0"/>
    <cacheHierarchy uniqueName="[Staff_Data 1].[Country]" caption="Country" attribute="1" defaultMemberUniqueName="[Staff_Data 1].[Country].[All]" allUniqueName="[Staff_Data 1].[Country].[All]" dimensionUniqueName="[Staff_Data 1]" displayFolder="" count="0" memberValueDatatype="130" unbalanced="0"/>
    <cacheHierarchy uniqueName="[Staff_Data 1].[tenure]" caption="tenure" attribute="1" defaultMemberUniqueName="[Staff_Data 1].[tenure].[All]" allUniqueName="[Staff_Data 1].[tenure].[All]" dimensionUniqueName="[Staff_Data 1]" displayFolder="" count="0" memberValueDatatype="5" unbalanced="0"/>
    <cacheHierarchy uniqueName="[Staff_Data 1].[Bonus]" caption="Bonus" attribute="1" defaultMemberUniqueName="[Staff_Data 1].[Bonus].[All]" allUniqueName="[Staff_Data 1].[Bonus].[All]" dimensionUniqueName="[Staff_Data 1]" displayFolder="" count="0" memberValueDatatype="5" unbalanced="0"/>
    <cacheHierarchy uniqueName="[Staff_Data 2].[Name]" caption="Name" attribute="1" defaultMemberUniqueName="[Staff_Data 2].[Name].[All]" allUniqueName="[Staff_Data 2].[Name].[All]" dimensionUniqueName="[Staff_Data 2]" displayFolder="" count="0" memberValueDatatype="130" unbalanced="0"/>
    <cacheHierarchy uniqueName="[Staff_Data 2].[Gender]" caption="Gender" attribute="1" defaultMemberUniqueName="[Staff_Data 2].[Gender].[All]" allUniqueName="[Staff_Data 2].[Gender].[All]" dimensionUniqueName="[Staff_Data 2]" displayFolder="" count="0" memberValueDatatype="130" unbalanced="0"/>
    <cacheHierarchy uniqueName="[Staff_Data 2].[Department]" caption="Department" attribute="1" defaultMemberUniqueName="[Staff_Data 2].[Department].[All]" allUniqueName="[Staff_Data 2].[Department].[All]" dimensionUniqueName="[Staff_Data 2]" displayFolder="" count="2" memberValueDatatype="130" unbalanced="0">
      <fieldsUsage count="2">
        <fieldUsage x="-1"/>
        <fieldUsage x="0"/>
      </fieldsUsage>
    </cacheHierarchy>
    <cacheHierarchy uniqueName="[Staff_Data 2].[Age]" caption="Age" attribute="1" defaultMemberUniqueName="[Staff_Data 2].[Age].[All]" allUniqueName="[Staff_Data 2].[Age].[All]" dimensionUniqueName="[Staff_Data 2]" displayFolder="" count="0" memberValueDatatype="20" unbalanced="0"/>
    <cacheHierarchy uniqueName="[Staff_Data 2].[Date Joined]" caption="Date Joined" attribute="1" time="1" defaultMemberUniqueName="[Staff_Data 2].[Date Joined].[All]" allUniqueName="[Staff_Data 2].[Date Joined].[All]" dimensionUniqueName="[Staff_Data 2]" displayFolder="" count="0" memberValueDatatype="7" unbalanced="0"/>
    <cacheHierarchy uniqueName="[Staff_Data 2].[Salary]" caption="Salary" attribute="1" defaultMemberUniqueName="[Staff_Data 2].[Salary].[All]" allUniqueName="[Staff_Data 2].[Salary].[All]" dimensionUniqueName="[Staff_Data 2]" displayFolder="" count="0" memberValueDatatype="20" unbalanced="0"/>
    <cacheHierarchy uniqueName="[Staff_Data 2].[Rating]" caption="Rating" attribute="1" defaultMemberUniqueName="[Staff_Data 2].[Rating].[All]" allUniqueName="[Staff_Data 2].[Rating].[All]" dimensionUniqueName="[Staff_Data 2]" displayFolder="" count="0" memberValueDatatype="130" unbalanced="0"/>
    <cacheHierarchy uniqueName="[Staff_Data 2].[Country]" caption="Country" attribute="1" defaultMemberUniqueName="[Staff_Data 2].[Country].[All]" allUniqueName="[Staff_Data 2].[Country].[All]" dimensionUniqueName="[Staff_Data 2]" displayFolder="" count="2" memberValueDatatype="130" unbalanced="0">
      <fieldsUsage count="2">
        <fieldUsage x="-1"/>
        <fieldUsage x="2"/>
      </fieldsUsage>
    </cacheHierarchy>
    <cacheHierarchy uniqueName="[Staff_Data 2].[tenure]" caption="tenure" attribute="1" defaultMemberUniqueName="[Staff_Data 2].[tenure].[All]" allUniqueName="[Staff_Data 2].[tenure].[All]" dimensionUniqueName="[Staff_Data 2]" displayFolder="" count="0" memberValueDatatype="5" unbalanced="0"/>
    <cacheHierarchy uniqueName="[Staff_Data 2].[Bonus]" caption="Bonus" attribute="1" defaultMemberUniqueName="[Staff_Data 2].[Bonus].[All]" allUniqueName="[Staff_Data 2].[Bonus].[All]" dimensionUniqueName="[Staff_Data 2]" displayFolder="" count="0" memberValueDatatype="5" unbalanced="0"/>
    <cacheHierarchy uniqueName="[Staff_Data 2].[Date Joined (Year)]" caption="Date Joined (Year)" attribute="1" defaultMemberUniqueName="[Staff_Data 2].[Date Joined (Year)].[All]" allUniqueName="[Staff_Data 2].[Date Joined (Year)].[All]" dimensionUniqueName="[Staff_Data 2]" displayFolder="" count="0" memberValueDatatype="130" unbalanced="0"/>
    <cacheHierarchy uniqueName="[Staff_Data 2].[Date Joined (Quarter)]" caption="Date Joined (Quarter)" attribute="1" defaultMemberUniqueName="[Staff_Data 2].[Date Joined (Quarter)].[All]" allUniqueName="[Staff_Data 2].[Date Joined (Quarter)].[All]" dimensionUniqueName="[Staff_Data 2]" displayFolder="" count="0" memberValueDatatype="130" unbalanced="0"/>
    <cacheHierarchy uniqueName="[Staff_Data 2].[Date Joined (Month)]" caption="Date Joined (Month)" attribute="1" defaultMemberUniqueName="[Staff_Data 2].[Date Joined (Month)].[All]" allUniqueName="[Staff_Data 2].[Date Joined (Month)].[All]" dimensionUniqueName="[Staff_Data 2]" displayFolder="" count="0" memberValueDatatype="130" unbalanced="0"/>
    <cacheHierarchy uniqueName="[Staff_Data 2].[Date Joined (Month Index)]" caption="Date Joined (Month Index)" attribute="1" defaultMemberUniqueName="[Staff_Data 2].[Date Joined (Month Index)].[All]" allUniqueName="[Staff_Data 2].[Date Joined (Month Index)].[All]" dimensionUniqueName="[Staff_Data 2]" displayFolder="" count="0" memberValueDatatype="20" unbalanced="0" hidden="1"/>
    <cacheHierarchy uniqueName="[Measures].[__XL_Count Staff_Data]" caption="__XL_Count Staff_Data" measure="1" displayFolder="" measureGroup="Staff_Data" count="0" hidden="1"/>
    <cacheHierarchy uniqueName="[Measures].[__XL_Count Staff_Data 1]" caption="__XL_Count Staff_Data 1" measure="1" displayFolder="" measureGroup="Staff_Data 1" count="0" hidden="1"/>
    <cacheHierarchy uniqueName="[Measures].[__XL_Count Staff_Data 2]" caption="__XL_Count Staff_Data 2" measure="1" displayFolder="" measureGroup="Staff_Data 2" count="0" hidden="1"/>
    <cacheHierarchy uniqueName="[Measures].[__No measures defined]" caption="__No measures defined" measure="1" displayFolder="" count="0" hidden="1"/>
    <cacheHierarchy uniqueName="[Measures].[Sum of Salary]" caption="Sum of Salary" measure="1" displayFolder="" measureGroup="Staff_Data"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Staff_Data"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Staff_Data"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Staff_Data" count="0" hidden="1">
      <extLst>
        <ext xmlns:x15="http://schemas.microsoft.com/office/spreadsheetml/2010/11/main" uri="{B97F6D7D-B522-45F9-BDA1-12C45D357490}">
          <x15:cacheHierarchy aggregatedColumn="3"/>
        </ext>
      </extLst>
    </cacheHierarchy>
    <cacheHierarchy uniqueName="[Measures].[Sum of tenure]" caption="Sum of tenure" measure="1" displayFolder="" measureGroup="Staff_Data"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Staff_Data" count="0" hidden="1">
      <extLst>
        <ext xmlns:x15="http://schemas.microsoft.com/office/spreadsheetml/2010/11/main" uri="{B97F6D7D-B522-45F9-BDA1-12C45D357490}">
          <x15:cacheHierarchy aggregatedColumn="1"/>
        </ext>
      </extLst>
    </cacheHierarchy>
    <cacheHierarchy uniqueName="[Measures].[Average of tenure]" caption="Average of tenure" measure="1" displayFolder="" measureGroup="Staff_Data" count="0" hidden="1">
      <extLst>
        <ext xmlns:x15="http://schemas.microsoft.com/office/spreadsheetml/2010/11/main" uri="{B97F6D7D-B522-45F9-BDA1-12C45D357490}">
          <x15:cacheHierarchy aggregatedColumn="8"/>
        </ext>
      </extLst>
    </cacheHierarchy>
    <cacheHierarchy uniqueName="[Measures].[Count of Date Joined]" caption="Count of Date Joined" measure="1" displayFolder="" measureGroup="Staff_Data"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Staff_Data" count="0" hidden="1">
      <extLst>
        <ext xmlns:x15="http://schemas.microsoft.com/office/spreadsheetml/2010/11/main" uri="{B97F6D7D-B522-45F9-BDA1-12C45D357490}">
          <x15:cacheHierarchy aggregatedColumn="0"/>
        </ext>
      </extLst>
    </cacheHierarchy>
    <cacheHierarchy uniqueName="[Measures].[Count of Rating]" caption="Count of Rating" measure="1" displayFolder="" measureGroup="Staff_Data" count="0" hidden="1">
      <extLst>
        <ext xmlns:x15="http://schemas.microsoft.com/office/spreadsheetml/2010/11/main" uri="{B97F6D7D-B522-45F9-BDA1-12C45D357490}">
          <x15:cacheHierarchy aggregatedColumn="6"/>
        </ext>
      </extLst>
    </cacheHierarchy>
    <cacheHierarchy uniqueName="[Measures].[Count of Name 2]" caption="Count of Name 2" measure="1" displayFolder="" measureGroup="Staff_Data 1" count="0" hidden="1">
      <extLst>
        <ext xmlns:x15="http://schemas.microsoft.com/office/spreadsheetml/2010/11/main" uri="{B97F6D7D-B522-45F9-BDA1-12C45D357490}">
          <x15:cacheHierarchy aggregatedColumn="10"/>
        </ext>
      </extLst>
    </cacheHierarchy>
    <cacheHierarchy uniqueName="[Measures].[Sum of Salary 2]" caption="Sum of Salary 2" measure="1" displayFolder="" measureGroup="Staff_Data 1" count="0" hidden="1">
      <extLst>
        <ext xmlns:x15="http://schemas.microsoft.com/office/spreadsheetml/2010/11/main" uri="{B97F6D7D-B522-45F9-BDA1-12C45D357490}">
          <x15:cacheHierarchy aggregatedColumn="15"/>
        </ext>
      </extLst>
    </cacheHierarchy>
    <cacheHierarchy uniqueName="[Measures].[Average of Salary 2]" caption="Average of Salary 2" measure="1" displayFolder="" measureGroup="Staff_Data 1" count="0" hidden="1">
      <extLst>
        <ext xmlns:x15="http://schemas.microsoft.com/office/spreadsheetml/2010/11/main" uri="{B97F6D7D-B522-45F9-BDA1-12C45D357490}">
          <x15:cacheHierarchy aggregatedColumn="15"/>
        </ext>
      </extLst>
    </cacheHierarchy>
    <cacheHierarchy uniqueName="[Measures].[Count of Name 3]" caption="Count of Name 3" measure="1" displayFolder="" measureGroup="Staff_Data 2"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4">
    <dimension measure="1" name="Measures" uniqueName="[Measures]" caption="Measures"/>
    <dimension name="Staff_Data" uniqueName="[Staff_Data]" caption="Staff_Data"/>
    <dimension name="Staff_Data 1" uniqueName="[Staff_Data 1]" caption="Staff_Data 1"/>
    <dimension name="Staff_Data 2" uniqueName="[Staff_Data 2]" caption="Staff_Data 2"/>
  </dimensions>
  <measureGroups count="3">
    <measureGroup name="Staff_Data" caption="Staff_Data"/>
    <measureGroup name="Staff_Data 1" caption="Staff_Data 1"/>
    <measureGroup name="Staff_Data 2" caption="Staff_Data 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 refreshedDate="45161.539802199077" backgroundQuery="1" createdVersion="8" refreshedVersion="8" minRefreshableVersion="3" recordCount="0" supportSubquery="1" supportAdvancedDrill="1" xr:uid="{015CFE02-0373-4E2E-9466-DEEBC38CF008}">
  <cacheSource type="external" connectionId="1"/>
  <cacheFields count="3">
    <cacheField name="[Staff_Data 2].[Date Joined (Month)].[Date Joined (Month)]" caption="Date Joined (Month)" numFmtId="0" hierarchy="32" level="1">
      <sharedItems containsNonDate="0" count="2">
        <s v="Feb"/>
        <s v="Apr"/>
      </sharedItems>
    </cacheField>
    <cacheField name="[Staff_Data 2].[Date Joined (Year)].[Date Joined (Year)]" caption="Date Joined (Year)" numFmtId="0" hierarchy="30" level="1">
      <sharedItems count="4">
        <s v="2020"/>
        <s v="2021"/>
        <s v="2022"/>
        <s v="2023"/>
      </sharedItems>
    </cacheField>
    <cacheField name="[Measures].[Count of Name 3]" caption="Count of Name 3" numFmtId="0" hierarchy="51" level="32767"/>
  </cacheFields>
  <cacheHierarchies count="52">
    <cacheHierarchy uniqueName="[Staff_Data].[Name]" caption="Name" attribute="1" defaultMemberUniqueName="[Staff_Data].[Name].[All]" allUniqueName="[Staff_Data].[Name].[All]" dimensionUniqueName="[Staff_Data]" displayFolder="" count="0" memberValueDatatype="130" unbalanced="0"/>
    <cacheHierarchy uniqueName="[Staff_Data].[Gender]" caption="Gender" attribute="1" defaultMemberUniqueName="[Staff_Data].[Gender].[All]" allUniqueName="[Staff_Data].[Gender].[All]" dimensionUniqueName="[Staff_Data]" displayFolder="" count="0" memberValueDatatype="130" unbalanced="0"/>
    <cacheHierarchy uniqueName="[Staff_Data].[Department]" caption="Department" attribute="1" defaultMemberUniqueName="[Staff_Data].[Department].[All]" allUniqueName="[Staff_Data].[Department].[All]" dimensionUniqueName="[Staff_Data]" displayFolder="" count="0" memberValueDatatype="130" unbalanced="0"/>
    <cacheHierarchy uniqueName="[Staff_Data].[Age]" caption="Age" attribute="1" defaultMemberUniqueName="[Staff_Data].[Age].[All]" allUniqueName="[Staff_Data].[Age].[All]" dimensionUniqueName="[Staff_Data]" displayFolder="" count="0" memberValueDatatype="20" unbalanced="0"/>
    <cacheHierarchy uniqueName="[Staff_Data].[Date Joined]" caption="Date Joined" attribute="1" time="1" defaultMemberUniqueName="[Staff_Data].[Date Joined].[All]" allUniqueName="[Staff_Data].[Date Joined].[All]" dimensionUniqueName="[Staff_Data]" displayFolder="" count="0" memberValueDatatype="7" unbalanced="0"/>
    <cacheHierarchy uniqueName="[Staff_Data].[Salary]" caption="Salary" attribute="1" defaultMemberUniqueName="[Staff_Data].[Salary].[All]" allUniqueName="[Staff_Data].[Salary].[All]" dimensionUniqueName="[Staff_Data]" displayFolder="" count="0" memberValueDatatype="20" unbalanced="0"/>
    <cacheHierarchy uniqueName="[Staff_Data].[Rating]" caption="Rating" attribute="1" defaultMemberUniqueName="[Staff_Data].[Rating].[All]" allUniqueName="[Staff_Data].[Rating].[All]" dimensionUniqueName="[Staff_Data]" displayFolder="" count="0" memberValueDatatype="130" unbalanced="0"/>
    <cacheHierarchy uniqueName="[Staff_Data].[Country]" caption="Country" attribute="1" defaultMemberUniqueName="[Staff_Data].[Country].[All]" allUniqueName="[Staff_Data].[Country].[All]" dimensionUniqueName="[Staff_Data]" displayFolder="" count="0" memberValueDatatype="130" unbalanced="0"/>
    <cacheHierarchy uniqueName="[Staff_Data].[tenure]" caption="tenure" attribute="1" defaultMemberUniqueName="[Staff_Data].[tenure].[All]" allUniqueName="[Staff_Data].[tenure].[All]" dimensionUniqueName="[Staff_Data]" displayFolder="" count="0" memberValueDatatype="5" unbalanced="0"/>
    <cacheHierarchy uniqueName="[Staff_Data].[Bonus]" caption="Bonus" attribute="1" defaultMemberUniqueName="[Staff_Data].[Bonus].[All]" allUniqueName="[Staff_Data].[Bonus].[All]" dimensionUniqueName="[Staff_Data]" displayFolder="" count="0" memberValueDatatype="5" unbalanced="0"/>
    <cacheHierarchy uniqueName="[Staff_Data 1].[Name]" caption="Name" attribute="1" defaultMemberUniqueName="[Staff_Data 1].[Name].[All]" allUniqueName="[Staff_Data 1].[Name].[All]" dimensionUniqueName="[Staff_Data 1]" displayFolder="" count="0" memberValueDatatype="130" unbalanced="0"/>
    <cacheHierarchy uniqueName="[Staff_Data 1].[Gender]" caption="Gender" attribute="1" defaultMemberUniqueName="[Staff_Data 1].[Gender].[All]" allUniqueName="[Staff_Data 1].[Gender].[All]" dimensionUniqueName="[Staff_Data 1]" displayFolder="" count="0" memberValueDatatype="130" unbalanced="0"/>
    <cacheHierarchy uniqueName="[Staff_Data 1].[Department]" caption="Department" attribute="1" defaultMemberUniqueName="[Staff_Data 1].[Department].[All]" allUniqueName="[Staff_Data 1].[Department].[All]" dimensionUniqueName="[Staff_Data 1]" displayFolder="" count="0" memberValueDatatype="130" unbalanced="0"/>
    <cacheHierarchy uniqueName="[Staff_Data 1].[Age]" caption="Age" attribute="1" defaultMemberUniqueName="[Staff_Data 1].[Age].[All]" allUniqueName="[Staff_Data 1].[Age].[All]" dimensionUniqueName="[Staff_Data 1]" displayFolder="" count="0" memberValueDatatype="20" unbalanced="0"/>
    <cacheHierarchy uniqueName="[Staff_Data 1].[Date Joined]" caption="Date Joined" attribute="1" time="1" defaultMemberUniqueName="[Staff_Data 1].[Date Joined].[All]" allUniqueName="[Staff_Data 1].[Date Joined].[All]" dimensionUniqueName="[Staff_Data 1]" displayFolder="" count="0" memberValueDatatype="7" unbalanced="0"/>
    <cacheHierarchy uniqueName="[Staff_Data 1].[Salary]" caption="Salary" attribute="1" defaultMemberUniqueName="[Staff_Data 1].[Salary].[All]" allUniqueName="[Staff_Data 1].[Salary].[All]" dimensionUniqueName="[Staff_Data 1]" displayFolder="" count="0" memberValueDatatype="20" unbalanced="0"/>
    <cacheHierarchy uniqueName="[Staff_Data 1].[Rating]" caption="Rating" attribute="1" defaultMemberUniqueName="[Staff_Data 1].[Rating].[All]" allUniqueName="[Staff_Data 1].[Rating].[All]" dimensionUniqueName="[Staff_Data 1]" displayFolder="" count="0" memberValueDatatype="130" unbalanced="0"/>
    <cacheHierarchy uniqueName="[Staff_Data 1].[Country]" caption="Country" attribute="1" defaultMemberUniqueName="[Staff_Data 1].[Country].[All]" allUniqueName="[Staff_Data 1].[Country].[All]" dimensionUniqueName="[Staff_Data 1]" displayFolder="" count="0" memberValueDatatype="130" unbalanced="0"/>
    <cacheHierarchy uniqueName="[Staff_Data 1].[tenure]" caption="tenure" attribute="1" defaultMemberUniqueName="[Staff_Data 1].[tenure].[All]" allUniqueName="[Staff_Data 1].[tenure].[All]" dimensionUniqueName="[Staff_Data 1]" displayFolder="" count="0" memberValueDatatype="5" unbalanced="0"/>
    <cacheHierarchy uniqueName="[Staff_Data 1].[Bonus]" caption="Bonus" attribute="1" defaultMemberUniqueName="[Staff_Data 1].[Bonus].[All]" allUniqueName="[Staff_Data 1].[Bonus].[All]" dimensionUniqueName="[Staff_Data 1]" displayFolder="" count="0" memberValueDatatype="5" unbalanced="0"/>
    <cacheHierarchy uniqueName="[Staff_Data 2].[Name]" caption="Name" attribute="1" defaultMemberUniqueName="[Staff_Data 2].[Name].[All]" allUniqueName="[Staff_Data 2].[Name].[All]" dimensionUniqueName="[Staff_Data 2]" displayFolder="" count="0" memberValueDatatype="130" unbalanced="0"/>
    <cacheHierarchy uniqueName="[Staff_Data 2].[Gender]" caption="Gender" attribute="1" defaultMemberUniqueName="[Staff_Data 2].[Gender].[All]" allUniqueName="[Staff_Data 2].[Gender].[All]" dimensionUniqueName="[Staff_Data 2]" displayFolder="" count="0" memberValueDatatype="130" unbalanced="0"/>
    <cacheHierarchy uniqueName="[Staff_Data 2].[Department]" caption="Department" attribute="1" defaultMemberUniqueName="[Staff_Data 2].[Department].[All]" allUniqueName="[Staff_Data 2].[Department].[All]" dimensionUniqueName="[Staff_Data 2]" displayFolder="" count="0" memberValueDatatype="130" unbalanced="0"/>
    <cacheHierarchy uniqueName="[Staff_Data 2].[Age]" caption="Age" attribute="1" defaultMemberUniqueName="[Staff_Data 2].[Age].[All]" allUniqueName="[Staff_Data 2].[Age].[All]" dimensionUniqueName="[Staff_Data 2]" displayFolder="" count="0" memberValueDatatype="20" unbalanced="0"/>
    <cacheHierarchy uniqueName="[Staff_Data 2].[Date Joined]" caption="Date Joined" attribute="1" time="1" defaultMemberUniqueName="[Staff_Data 2].[Date Joined].[All]" allUniqueName="[Staff_Data 2].[Date Joined].[All]" dimensionUniqueName="[Staff_Data 2]" displayFolder="" count="0" memberValueDatatype="7" unbalanced="0"/>
    <cacheHierarchy uniqueName="[Staff_Data 2].[Salary]" caption="Salary" attribute="1" defaultMemberUniqueName="[Staff_Data 2].[Salary].[All]" allUniqueName="[Staff_Data 2].[Salary].[All]" dimensionUniqueName="[Staff_Data 2]" displayFolder="" count="0" memberValueDatatype="20" unbalanced="0"/>
    <cacheHierarchy uniqueName="[Staff_Data 2].[Rating]" caption="Rating" attribute="1" defaultMemberUniqueName="[Staff_Data 2].[Rating].[All]" allUniqueName="[Staff_Data 2].[Rating].[All]" dimensionUniqueName="[Staff_Data 2]" displayFolder="" count="0" memberValueDatatype="130" unbalanced="0"/>
    <cacheHierarchy uniqueName="[Staff_Data 2].[Country]" caption="Country" attribute="1" defaultMemberUniqueName="[Staff_Data 2].[Country].[All]" allUniqueName="[Staff_Data 2].[Country].[All]" dimensionUniqueName="[Staff_Data 2]" displayFolder="" count="0" memberValueDatatype="130" unbalanced="0"/>
    <cacheHierarchy uniqueName="[Staff_Data 2].[tenure]" caption="tenure" attribute="1" defaultMemberUniqueName="[Staff_Data 2].[tenure].[All]" allUniqueName="[Staff_Data 2].[tenure].[All]" dimensionUniqueName="[Staff_Data 2]" displayFolder="" count="0" memberValueDatatype="5" unbalanced="0"/>
    <cacheHierarchy uniqueName="[Staff_Data 2].[Bonus]" caption="Bonus" attribute="1" defaultMemberUniqueName="[Staff_Data 2].[Bonus].[All]" allUniqueName="[Staff_Data 2].[Bonus].[All]" dimensionUniqueName="[Staff_Data 2]" displayFolder="" count="0" memberValueDatatype="5" unbalanced="0"/>
    <cacheHierarchy uniqueName="[Staff_Data 2].[Date Joined (Year)]" caption="Date Joined (Year)" attribute="1" defaultMemberUniqueName="[Staff_Data 2].[Date Joined (Year)].[All]" allUniqueName="[Staff_Data 2].[Date Joined (Year)].[All]" dimensionUniqueName="[Staff_Data 2]" displayFolder="" count="2" memberValueDatatype="130" unbalanced="0">
      <fieldsUsage count="2">
        <fieldUsage x="-1"/>
        <fieldUsage x="1"/>
      </fieldsUsage>
    </cacheHierarchy>
    <cacheHierarchy uniqueName="[Staff_Data 2].[Date Joined (Quarter)]" caption="Date Joined (Quarter)" attribute="1" defaultMemberUniqueName="[Staff_Data 2].[Date Joined (Quarter)].[All]" allUniqueName="[Staff_Data 2].[Date Joined (Quarter)].[All]" dimensionUniqueName="[Staff_Data 2]" displayFolder="" count="0" memberValueDatatype="130" unbalanced="0"/>
    <cacheHierarchy uniqueName="[Staff_Data 2].[Date Joined (Month)]" caption="Date Joined (Month)" attribute="1" defaultMemberUniqueName="[Staff_Data 2].[Date Joined (Month)].[All]" allUniqueName="[Staff_Data 2].[Date Joined (Month)].[All]" dimensionUniqueName="[Staff_Data 2]" displayFolder="" count="2" memberValueDatatype="130" unbalanced="0">
      <fieldsUsage count="2">
        <fieldUsage x="-1"/>
        <fieldUsage x="0"/>
      </fieldsUsage>
    </cacheHierarchy>
    <cacheHierarchy uniqueName="[Staff_Data 2].[Date Joined (Month Index)]" caption="Date Joined (Month Index)" attribute="1" defaultMemberUniqueName="[Staff_Data 2].[Date Joined (Month Index)].[All]" allUniqueName="[Staff_Data 2].[Date Joined (Month Index)].[All]" dimensionUniqueName="[Staff_Data 2]" displayFolder="" count="0" memberValueDatatype="20" unbalanced="0" hidden="1"/>
    <cacheHierarchy uniqueName="[Measures].[__XL_Count Staff_Data]" caption="__XL_Count Staff_Data" measure="1" displayFolder="" measureGroup="Staff_Data" count="0" hidden="1"/>
    <cacheHierarchy uniqueName="[Measures].[__XL_Count Staff_Data 1]" caption="__XL_Count Staff_Data 1" measure="1" displayFolder="" measureGroup="Staff_Data 1" count="0" hidden="1"/>
    <cacheHierarchy uniqueName="[Measures].[__XL_Count Staff_Data 2]" caption="__XL_Count Staff_Data 2" measure="1" displayFolder="" measureGroup="Staff_Data 2" count="0" hidden="1"/>
    <cacheHierarchy uniqueName="[Measures].[__No measures defined]" caption="__No measures defined" measure="1" displayFolder="" count="0" hidden="1"/>
    <cacheHierarchy uniqueName="[Measures].[Sum of Salary]" caption="Sum of Salary" measure="1" displayFolder="" measureGroup="Staff_Data"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Staff_Data"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Staff_Data"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Staff_Data" count="0" hidden="1">
      <extLst>
        <ext xmlns:x15="http://schemas.microsoft.com/office/spreadsheetml/2010/11/main" uri="{B97F6D7D-B522-45F9-BDA1-12C45D357490}">
          <x15:cacheHierarchy aggregatedColumn="3"/>
        </ext>
      </extLst>
    </cacheHierarchy>
    <cacheHierarchy uniqueName="[Measures].[Sum of tenure]" caption="Sum of tenure" measure="1" displayFolder="" measureGroup="Staff_Data"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Staff_Data" count="0" hidden="1">
      <extLst>
        <ext xmlns:x15="http://schemas.microsoft.com/office/spreadsheetml/2010/11/main" uri="{B97F6D7D-B522-45F9-BDA1-12C45D357490}">
          <x15:cacheHierarchy aggregatedColumn="1"/>
        </ext>
      </extLst>
    </cacheHierarchy>
    <cacheHierarchy uniqueName="[Measures].[Average of tenure]" caption="Average of tenure" measure="1" displayFolder="" measureGroup="Staff_Data" count="0" hidden="1">
      <extLst>
        <ext xmlns:x15="http://schemas.microsoft.com/office/spreadsheetml/2010/11/main" uri="{B97F6D7D-B522-45F9-BDA1-12C45D357490}">
          <x15:cacheHierarchy aggregatedColumn="8"/>
        </ext>
      </extLst>
    </cacheHierarchy>
    <cacheHierarchy uniqueName="[Measures].[Count of Date Joined]" caption="Count of Date Joined" measure="1" displayFolder="" measureGroup="Staff_Data"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Staff_Data" count="0" hidden="1">
      <extLst>
        <ext xmlns:x15="http://schemas.microsoft.com/office/spreadsheetml/2010/11/main" uri="{B97F6D7D-B522-45F9-BDA1-12C45D357490}">
          <x15:cacheHierarchy aggregatedColumn="0"/>
        </ext>
      </extLst>
    </cacheHierarchy>
    <cacheHierarchy uniqueName="[Measures].[Count of Rating]" caption="Count of Rating" measure="1" displayFolder="" measureGroup="Staff_Data" count="0" hidden="1">
      <extLst>
        <ext xmlns:x15="http://schemas.microsoft.com/office/spreadsheetml/2010/11/main" uri="{B97F6D7D-B522-45F9-BDA1-12C45D357490}">
          <x15:cacheHierarchy aggregatedColumn="6"/>
        </ext>
      </extLst>
    </cacheHierarchy>
    <cacheHierarchy uniqueName="[Measures].[Count of Name 2]" caption="Count of Name 2" measure="1" displayFolder="" measureGroup="Staff_Data 1" count="0" hidden="1">
      <extLst>
        <ext xmlns:x15="http://schemas.microsoft.com/office/spreadsheetml/2010/11/main" uri="{B97F6D7D-B522-45F9-BDA1-12C45D357490}">
          <x15:cacheHierarchy aggregatedColumn="10"/>
        </ext>
      </extLst>
    </cacheHierarchy>
    <cacheHierarchy uniqueName="[Measures].[Sum of Salary 2]" caption="Sum of Salary 2" measure="1" displayFolder="" measureGroup="Staff_Data 1" count="0" hidden="1">
      <extLst>
        <ext xmlns:x15="http://schemas.microsoft.com/office/spreadsheetml/2010/11/main" uri="{B97F6D7D-B522-45F9-BDA1-12C45D357490}">
          <x15:cacheHierarchy aggregatedColumn="15"/>
        </ext>
      </extLst>
    </cacheHierarchy>
    <cacheHierarchy uniqueName="[Measures].[Average of Salary 2]" caption="Average of Salary 2" measure="1" displayFolder="" measureGroup="Staff_Data 1" count="0" hidden="1">
      <extLst>
        <ext xmlns:x15="http://schemas.microsoft.com/office/spreadsheetml/2010/11/main" uri="{B97F6D7D-B522-45F9-BDA1-12C45D357490}">
          <x15:cacheHierarchy aggregatedColumn="15"/>
        </ext>
      </extLst>
    </cacheHierarchy>
    <cacheHierarchy uniqueName="[Measures].[Count of Name 3]" caption="Count of Name 3" measure="1" displayFolder="" measureGroup="Staff_Data 2" count="0" oneField="1" hidden="1">
      <fieldsUsage count="1">
        <fieldUsage x="2"/>
      </fieldsUsage>
      <extLst>
        <ext xmlns:x15="http://schemas.microsoft.com/office/spreadsheetml/2010/11/main" uri="{B97F6D7D-B522-45F9-BDA1-12C45D357490}">
          <x15:cacheHierarchy aggregatedColumn="20"/>
        </ext>
      </extLst>
    </cacheHierarchy>
  </cacheHierarchies>
  <kpis count="0"/>
  <dimensions count="4">
    <dimension measure="1" name="Measures" uniqueName="[Measures]" caption="Measures"/>
    <dimension name="Staff_Data" uniqueName="[Staff_Data]" caption="Staff_Data"/>
    <dimension name="Staff_Data 1" uniqueName="[Staff_Data 1]" caption="Staff_Data 1"/>
    <dimension name="Staff_Data 2" uniqueName="[Staff_Data 2]" caption="Staff_Data 2"/>
  </dimensions>
  <measureGroups count="3">
    <measureGroup name="Staff_Data" caption="Staff_Data"/>
    <measureGroup name="Staff_Data 1" caption="Staff_Data 1"/>
    <measureGroup name="Staff_Data 2" caption="Staff_Data 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 refreshedDate="45161.539803472224" backgroundQuery="1" createdVersion="8" refreshedVersion="8" minRefreshableVersion="3" recordCount="0" supportSubquery="1" supportAdvancedDrill="1" xr:uid="{B84E53F9-3ABB-44EF-BCD9-629A5EB17F4C}">
  <cacheSource type="external" connectionId="1"/>
  <cacheFields count="3">
    <cacheField name="[Staff_Data 2].[Department].[Department]" caption="Department" numFmtId="0" hierarchy="22" level="1">
      <sharedItems count="5">
        <s v="Finance"/>
        <s v="HR"/>
        <s v="Procurement"/>
        <s v="Sales"/>
        <s v="Website"/>
      </sharedItems>
    </cacheField>
    <cacheField name="[Measures].[Count of Name 3]" caption="Count of Name 3" numFmtId="0" hierarchy="51" level="32767"/>
    <cacheField name="[Staff_Data 2].[Country].[Country]" caption="Country" numFmtId="0" hierarchy="27" level="1">
      <sharedItems containsSemiMixedTypes="0" containsNonDate="0" containsString="0"/>
    </cacheField>
  </cacheFields>
  <cacheHierarchies count="52">
    <cacheHierarchy uniqueName="[Staff_Data].[Name]" caption="Name" attribute="1" defaultMemberUniqueName="[Staff_Data].[Name].[All]" allUniqueName="[Staff_Data].[Name].[All]" dimensionUniqueName="[Staff_Data]" displayFolder="" count="0" memberValueDatatype="130" unbalanced="0"/>
    <cacheHierarchy uniqueName="[Staff_Data].[Gender]" caption="Gender" attribute="1" defaultMemberUniqueName="[Staff_Data].[Gender].[All]" allUniqueName="[Staff_Data].[Gender].[All]" dimensionUniqueName="[Staff_Data]" displayFolder="" count="0" memberValueDatatype="130" unbalanced="0"/>
    <cacheHierarchy uniqueName="[Staff_Data].[Department]" caption="Department" attribute="1" defaultMemberUniqueName="[Staff_Data].[Department].[All]" allUniqueName="[Staff_Data].[Department].[All]" dimensionUniqueName="[Staff_Data]" displayFolder="" count="0" memberValueDatatype="130" unbalanced="0"/>
    <cacheHierarchy uniqueName="[Staff_Data].[Age]" caption="Age" attribute="1" defaultMemberUniqueName="[Staff_Data].[Age].[All]" allUniqueName="[Staff_Data].[Age].[All]" dimensionUniqueName="[Staff_Data]" displayFolder="" count="0" memberValueDatatype="20" unbalanced="0"/>
    <cacheHierarchy uniqueName="[Staff_Data].[Date Joined]" caption="Date Joined" attribute="1" time="1" defaultMemberUniqueName="[Staff_Data].[Date Joined].[All]" allUniqueName="[Staff_Data].[Date Joined].[All]" dimensionUniqueName="[Staff_Data]" displayFolder="" count="0" memberValueDatatype="7" unbalanced="0"/>
    <cacheHierarchy uniqueName="[Staff_Data].[Salary]" caption="Salary" attribute="1" defaultMemberUniqueName="[Staff_Data].[Salary].[All]" allUniqueName="[Staff_Data].[Salary].[All]" dimensionUniqueName="[Staff_Data]" displayFolder="" count="0" memberValueDatatype="20" unbalanced="0"/>
    <cacheHierarchy uniqueName="[Staff_Data].[Rating]" caption="Rating" attribute="1" defaultMemberUniqueName="[Staff_Data].[Rating].[All]" allUniqueName="[Staff_Data].[Rating].[All]" dimensionUniqueName="[Staff_Data]" displayFolder="" count="0" memberValueDatatype="130" unbalanced="0"/>
    <cacheHierarchy uniqueName="[Staff_Data].[Country]" caption="Country" attribute="1" defaultMemberUniqueName="[Staff_Data].[Country].[All]" allUniqueName="[Staff_Data].[Country].[All]" dimensionUniqueName="[Staff_Data]" displayFolder="" count="0" memberValueDatatype="130" unbalanced="0"/>
    <cacheHierarchy uniqueName="[Staff_Data].[tenure]" caption="tenure" attribute="1" defaultMemberUniqueName="[Staff_Data].[tenure].[All]" allUniqueName="[Staff_Data].[tenure].[All]" dimensionUniqueName="[Staff_Data]" displayFolder="" count="0" memberValueDatatype="5" unbalanced="0"/>
    <cacheHierarchy uniqueName="[Staff_Data].[Bonus]" caption="Bonus" attribute="1" defaultMemberUniqueName="[Staff_Data].[Bonus].[All]" allUniqueName="[Staff_Data].[Bonus].[All]" dimensionUniqueName="[Staff_Data]" displayFolder="" count="0" memberValueDatatype="5" unbalanced="0"/>
    <cacheHierarchy uniqueName="[Staff_Data 1].[Name]" caption="Name" attribute="1" defaultMemberUniqueName="[Staff_Data 1].[Name].[All]" allUniqueName="[Staff_Data 1].[Name].[All]" dimensionUniqueName="[Staff_Data 1]" displayFolder="" count="0" memberValueDatatype="130" unbalanced="0"/>
    <cacheHierarchy uniqueName="[Staff_Data 1].[Gender]" caption="Gender" attribute="1" defaultMemberUniqueName="[Staff_Data 1].[Gender].[All]" allUniqueName="[Staff_Data 1].[Gender].[All]" dimensionUniqueName="[Staff_Data 1]" displayFolder="" count="0" memberValueDatatype="130" unbalanced="0"/>
    <cacheHierarchy uniqueName="[Staff_Data 1].[Department]" caption="Department" attribute="1" defaultMemberUniqueName="[Staff_Data 1].[Department].[All]" allUniqueName="[Staff_Data 1].[Department].[All]" dimensionUniqueName="[Staff_Data 1]" displayFolder="" count="0" memberValueDatatype="130" unbalanced="0"/>
    <cacheHierarchy uniqueName="[Staff_Data 1].[Age]" caption="Age" attribute="1" defaultMemberUniqueName="[Staff_Data 1].[Age].[All]" allUniqueName="[Staff_Data 1].[Age].[All]" dimensionUniqueName="[Staff_Data 1]" displayFolder="" count="0" memberValueDatatype="20" unbalanced="0"/>
    <cacheHierarchy uniqueName="[Staff_Data 1].[Date Joined]" caption="Date Joined" attribute="1" time="1" defaultMemberUniqueName="[Staff_Data 1].[Date Joined].[All]" allUniqueName="[Staff_Data 1].[Date Joined].[All]" dimensionUniqueName="[Staff_Data 1]" displayFolder="" count="0" memberValueDatatype="7" unbalanced="0"/>
    <cacheHierarchy uniqueName="[Staff_Data 1].[Salary]" caption="Salary" attribute="1" defaultMemberUniqueName="[Staff_Data 1].[Salary].[All]" allUniqueName="[Staff_Data 1].[Salary].[All]" dimensionUniqueName="[Staff_Data 1]" displayFolder="" count="0" memberValueDatatype="20" unbalanced="0"/>
    <cacheHierarchy uniqueName="[Staff_Data 1].[Rating]" caption="Rating" attribute="1" defaultMemberUniqueName="[Staff_Data 1].[Rating].[All]" allUniqueName="[Staff_Data 1].[Rating].[All]" dimensionUniqueName="[Staff_Data 1]" displayFolder="" count="0" memberValueDatatype="130" unbalanced="0"/>
    <cacheHierarchy uniqueName="[Staff_Data 1].[Country]" caption="Country" attribute="1" defaultMemberUniqueName="[Staff_Data 1].[Country].[All]" allUniqueName="[Staff_Data 1].[Country].[All]" dimensionUniqueName="[Staff_Data 1]" displayFolder="" count="0" memberValueDatatype="130" unbalanced="0"/>
    <cacheHierarchy uniqueName="[Staff_Data 1].[tenure]" caption="tenure" attribute="1" defaultMemberUniqueName="[Staff_Data 1].[tenure].[All]" allUniqueName="[Staff_Data 1].[tenure].[All]" dimensionUniqueName="[Staff_Data 1]" displayFolder="" count="0" memberValueDatatype="5" unbalanced="0"/>
    <cacheHierarchy uniqueName="[Staff_Data 1].[Bonus]" caption="Bonus" attribute="1" defaultMemberUniqueName="[Staff_Data 1].[Bonus].[All]" allUniqueName="[Staff_Data 1].[Bonus].[All]" dimensionUniqueName="[Staff_Data 1]" displayFolder="" count="0" memberValueDatatype="5" unbalanced="0"/>
    <cacheHierarchy uniqueName="[Staff_Data 2].[Name]" caption="Name" attribute="1" defaultMemberUniqueName="[Staff_Data 2].[Name].[All]" allUniqueName="[Staff_Data 2].[Name].[All]" dimensionUniqueName="[Staff_Data 2]" displayFolder="" count="0" memberValueDatatype="130" unbalanced="0"/>
    <cacheHierarchy uniqueName="[Staff_Data 2].[Gender]" caption="Gender" attribute="1" defaultMemberUniqueName="[Staff_Data 2].[Gender].[All]" allUniqueName="[Staff_Data 2].[Gender].[All]" dimensionUniqueName="[Staff_Data 2]" displayFolder="" count="0" memberValueDatatype="130" unbalanced="0"/>
    <cacheHierarchy uniqueName="[Staff_Data 2].[Department]" caption="Department" attribute="1" defaultMemberUniqueName="[Staff_Data 2].[Department].[All]" allUniqueName="[Staff_Data 2].[Department].[All]" dimensionUniqueName="[Staff_Data 2]" displayFolder="" count="2" memberValueDatatype="130" unbalanced="0">
      <fieldsUsage count="2">
        <fieldUsage x="-1"/>
        <fieldUsage x="0"/>
      </fieldsUsage>
    </cacheHierarchy>
    <cacheHierarchy uniqueName="[Staff_Data 2].[Age]" caption="Age" attribute="1" defaultMemberUniqueName="[Staff_Data 2].[Age].[All]" allUniqueName="[Staff_Data 2].[Age].[All]" dimensionUniqueName="[Staff_Data 2]" displayFolder="" count="0" memberValueDatatype="20" unbalanced="0"/>
    <cacheHierarchy uniqueName="[Staff_Data 2].[Date Joined]" caption="Date Joined" attribute="1" time="1" defaultMemberUniqueName="[Staff_Data 2].[Date Joined].[All]" allUniqueName="[Staff_Data 2].[Date Joined].[All]" dimensionUniqueName="[Staff_Data 2]" displayFolder="" count="0" memberValueDatatype="7" unbalanced="0"/>
    <cacheHierarchy uniqueName="[Staff_Data 2].[Salary]" caption="Salary" attribute="1" defaultMemberUniqueName="[Staff_Data 2].[Salary].[All]" allUniqueName="[Staff_Data 2].[Salary].[All]" dimensionUniqueName="[Staff_Data 2]" displayFolder="" count="0" memberValueDatatype="20" unbalanced="0"/>
    <cacheHierarchy uniqueName="[Staff_Data 2].[Rating]" caption="Rating" attribute="1" defaultMemberUniqueName="[Staff_Data 2].[Rating].[All]" allUniqueName="[Staff_Data 2].[Rating].[All]" dimensionUniqueName="[Staff_Data 2]" displayFolder="" count="0" memberValueDatatype="130" unbalanced="0"/>
    <cacheHierarchy uniqueName="[Staff_Data 2].[Country]" caption="Country" attribute="1" defaultMemberUniqueName="[Staff_Data 2].[Country].[All]" allUniqueName="[Staff_Data 2].[Country].[All]" dimensionUniqueName="[Staff_Data 2]" displayFolder="" count="2" memberValueDatatype="130" unbalanced="0">
      <fieldsUsage count="2">
        <fieldUsage x="-1"/>
        <fieldUsage x="2"/>
      </fieldsUsage>
    </cacheHierarchy>
    <cacheHierarchy uniqueName="[Staff_Data 2].[tenure]" caption="tenure" attribute="1" defaultMemberUniqueName="[Staff_Data 2].[tenure].[All]" allUniqueName="[Staff_Data 2].[tenure].[All]" dimensionUniqueName="[Staff_Data 2]" displayFolder="" count="0" memberValueDatatype="5" unbalanced="0"/>
    <cacheHierarchy uniqueName="[Staff_Data 2].[Bonus]" caption="Bonus" attribute="1" defaultMemberUniqueName="[Staff_Data 2].[Bonus].[All]" allUniqueName="[Staff_Data 2].[Bonus].[All]" dimensionUniqueName="[Staff_Data 2]" displayFolder="" count="0" memberValueDatatype="5" unbalanced="0"/>
    <cacheHierarchy uniqueName="[Staff_Data 2].[Date Joined (Year)]" caption="Date Joined (Year)" attribute="1" defaultMemberUniqueName="[Staff_Data 2].[Date Joined (Year)].[All]" allUniqueName="[Staff_Data 2].[Date Joined (Year)].[All]" dimensionUniqueName="[Staff_Data 2]" displayFolder="" count="0" memberValueDatatype="130" unbalanced="0"/>
    <cacheHierarchy uniqueName="[Staff_Data 2].[Date Joined (Quarter)]" caption="Date Joined (Quarter)" attribute="1" defaultMemberUniqueName="[Staff_Data 2].[Date Joined (Quarter)].[All]" allUniqueName="[Staff_Data 2].[Date Joined (Quarter)].[All]" dimensionUniqueName="[Staff_Data 2]" displayFolder="" count="0" memberValueDatatype="130" unbalanced="0"/>
    <cacheHierarchy uniqueName="[Staff_Data 2].[Date Joined (Month)]" caption="Date Joined (Month)" attribute="1" defaultMemberUniqueName="[Staff_Data 2].[Date Joined (Month)].[All]" allUniqueName="[Staff_Data 2].[Date Joined (Month)].[All]" dimensionUniqueName="[Staff_Data 2]" displayFolder="" count="0" memberValueDatatype="130" unbalanced="0"/>
    <cacheHierarchy uniqueName="[Staff_Data 2].[Date Joined (Month Index)]" caption="Date Joined (Month Index)" attribute="1" defaultMemberUniqueName="[Staff_Data 2].[Date Joined (Month Index)].[All]" allUniqueName="[Staff_Data 2].[Date Joined (Month Index)].[All]" dimensionUniqueName="[Staff_Data 2]" displayFolder="" count="0" memberValueDatatype="20" unbalanced="0" hidden="1"/>
    <cacheHierarchy uniqueName="[Measures].[__XL_Count Staff_Data]" caption="__XL_Count Staff_Data" measure="1" displayFolder="" measureGroup="Staff_Data" count="0" hidden="1"/>
    <cacheHierarchy uniqueName="[Measures].[__XL_Count Staff_Data 1]" caption="__XL_Count Staff_Data 1" measure="1" displayFolder="" measureGroup="Staff_Data 1" count="0" hidden="1"/>
    <cacheHierarchy uniqueName="[Measures].[__XL_Count Staff_Data 2]" caption="__XL_Count Staff_Data 2" measure="1" displayFolder="" measureGroup="Staff_Data 2" count="0" hidden="1"/>
    <cacheHierarchy uniqueName="[Measures].[__No measures defined]" caption="__No measures defined" measure="1" displayFolder="" count="0" hidden="1"/>
    <cacheHierarchy uniqueName="[Measures].[Sum of Salary]" caption="Sum of Salary" measure="1" displayFolder="" measureGroup="Staff_Data"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Staff_Data"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Staff_Data"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Staff_Data" count="0" hidden="1">
      <extLst>
        <ext xmlns:x15="http://schemas.microsoft.com/office/spreadsheetml/2010/11/main" uri="{B97F6D7D-B522-45F9-BDA1-12C45D357490}">
          <x15:cacheHierarchy aggregatedColumn="3"/>
        </ext>
      </extLst>
    </cacheHierarchy>
    <cacheHierarchy uniqueName="[Measures].[Sum of tenure]" caption="Sum of tenure" measure="1" displayFolder="" measureGroup="Staff_Data"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Staff_Data" count="0" hidden="1">
      <extLst>
        <ext xmlns:x15="http://schemas.microsoft.com/office/spreadsheetml/2010/11/main" uri="{B97F6D7D-B522-45F9-BDA1-12C45D357490}">
          <x15:cacheHierarchy aggregatedColumn="1"/>
        </ext>
      </extLst>
    </cacheHierarchy>
    <cacheHierarchy uniqueName="[Measures].[Average of tenure]" caption="Average of tenure" measure="1" displayFolder="" measureGroup="Staff_Data" count="0" hidden="1">
      <extLst>
        <ext xmlns:x15="http://schemas.microsoft.com/office/spreadsheetml/2010/11/main" uri="{B97F6D7D-B522-45F9-BDA1-12C45D357490}">
          <x15:cacheHierarchy aggregatedColumn="8"/>
        </ext>
      </extLst>
    </cacheHierarchy>
    <cacheHierarchy uniqueName="[Measures].[Count of Date Joined]" caption="Count of Date Joined" measure="1" displayFolder="" measureGroup="Staff_Data"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Staff_Data" count="0" hidden="1">
      <extLst>
        <ext xmlns:x15="http://schemas.microsoft.com/office/spreadsheetml/2010/11/main" uri="{B97F6D7D-B522-45F9-BDA1-12C45D357490}">
          <x15:cacheHierarchy aggregatedColumn="0"/>
        </ext>
      </extLst>
    </cacheHierarchy>
    <cacheHierarchy uniqueName="[Measures].[Count of Rating]" caption="Count of Rating" measure="1" displayFolder="" measureGroup="Staff_Data" count="0" hidden="1">
      <extLst>
        <ext xmlns:x15="http://schemas.microsoft.com/office/spreadsheetml/2010/11/main" uri="{B97F6D7D-B522-45F9-BDA1-12C45D357490}">
          <x15:cacheHierarchy aggregatedColumn="6"/>
        </ext>
      </extLst>
    </cacheHierarchy>
    <cacheHierarchy uniqueName="[Measures].[Count of Name 2]" caption="Count of Name 2" measure="1" displayFolder="" measureGroup="Staff_Data 1" count="0" hidden="1">
      <extLst>
        <ext xmlns:x15="http://schemas.microsoft.com/office/spreadsheetml/2010/11/main" uri="{B97F6D7D-B522-45F9-BDA1-12C45D357490}">
          <x15:cacheHierarchy aggregatedColumn="10"/>
        </ext>
      </extLst>
    </cacheHierarchy>
    <cacheHierarchy uniqueName="[Measures].[Sum of Salary 2]" caption="Sum of Salary 2" measure="1" displayFolder="" measureGroup="Staff_Data 1" count="0" hidden="1">
      <extLst>
        <ext xmlns:x15="http://schemas.microsoft.com/office/spreadsheetml/2010/11/main" uri="{B97F6D7D-B522-45F9-BDA1-12C45D357490}">
          <x15:cacheHierarchy aggregatedColumn="15"/>
        </ext>
      </extLst>
    </cacheHierarchy>
    <cacheHierarchy uniqueName="[Measures].[Average of Salary 2]" caption="Average of Salary 2" measure="1" displayFolder="" measureGroup="Staff_Data 1" count="0" hidden="1">
      <extLst>
        <ext xmlns:x15="http://schemas.microsoft.com/office/spreadsheetml/2010/11/main" uri="{B97F6D7D-B522-45F9-BDA1-12C45D357490}">
          <x15:cacheHierarchy aggregatedColumn="15"/>
        </ext>
      </extLst>
    </cacheHierarchy>
    <cacheHierarchy uniqueName="[Measures].[Count of Name 3]" caption="Count of Name 3" measure="1" displayFolder="" measureGroup="Staff_Data 2"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4">
    <dimension measure="1" name="Measures" uniqueName="[Measures]" caption="Measures"/>
    <dimension name="Staff_Data" uniqueName="[Staff_Data]" caption="Staff_Data"/>
    <dimension name="Staff_Data 1" uniqueName="[Staff_Data 1]" caption="Staff_Data 1"/>
    <dimension name="Staff_Data 2" uniqueName="[Staff_Data 2]" caption="Staff_Data 2"/>
  </dimensions>
  <measureGroups count="3">
    <measureGroup name="Staff_Data" caption="Staff_Data"/>
    <measureGroup name="Staff_Data 1" caption="Staff_Data 1"/>
    <measureGroup name="Staff_Data 2" caption="Staff_Data 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 refreshedDate="45161.539791319447" backgroundQuery="1" createdVersion="3" refreshedVersion="8" minRefreshableVersion="3" recordCount="0" supportSubquery="1" supportAdvancedDrill="1" xr:uid="{D8D91643-59E8-41F7-9A96-F3C9F5CB5A3E}">
  <cacheSource type="external" connectionId="1">
    <extLst>
      <ext xmlns:x14="http://schemas.microsoft.com/office/spreadsheetml/2009/9/main" uri="{F057638F-6D5F-4e77-A914-E7F072B9BCA8}">
        <x14:sourceConnection name="ThisWorkbookDataModel"/>
      </ext>
    </extLst>
  </cacheSource>
  <cacheFields count="0"/>
  <cacheHierarchies count="52">
    <cacheHierarchy uniqueName="[Staff_Data].[Name]" caption="Name" attribute="1" defaultMemberUniqueName="[Staff_Data].[Name].[All]" allUniqueName="[Staff_Data].[Name].[All]" dimensionUniqueName="[Staff_Data]" displayFolder="" count="0" memberValueDatatype="130" unbalanced="0"/>
    <cacheHierarchy uniqueName="[Staff_Data].[Gender]" caption="Gender" attribute="1" defaultMemberUniqueName="[Staff_Data].[Gender].[All]" allUniqueName="[Staff_Data].[Gender].[All]" dimensionUniqueName="[Staff_Data]" displayFolder="" count="0" memberValueDatatype="130" unbalanced="0"/>
    <cacheHierarchy uniqueName="[Staff_Data].[Department]" caption="Department" attribute="1" defaultMemberUniqueName="[Staff_Data].[Department].[All]" allUniqueName="[Staff_Data].[Department].[All]" dimensionUniqueName="[Staff_Data]" displayFolder="" count="0" memberValueDatatype="130" unbalanced="0"/>
    <cacheHierarchy uniqueName="[Staff_Data].[Age]" caption="Age" attribute="1" defaultMemberUniqueName="[Staff_Data].[Age].[All]" allUniqueName="[Staff_Data].[Age].[All]" dimensionUniqueName="[Staff_Data]" displayFolder="" count="0" memberValueDatatype="20" unbalanced="0"/>
    <cacheHierarchy uniqueName="[Staff_Data].[Date Joined]" caption="Date Joined" attribute="1" time="1" defaultMemberUniqueName="[Staff_Data].[Date Joined].[All]" allUniqueName="[Staff_Data].[Date Joined].[All]" dimensionUniqueName="[Staff_Data]" displayFolder="" count="0" memberValueDatatype="7" unbalanced="0"/>
    <cacheHierarchy uniqueName="[Staff_Data].[Salary]" caption="Salary" attribute="1" defaultMemberUniqueName="[Staff_Data].[Salary].[All]" allUniqueName="[Staff_Data].[Salary].[All]" dimensionUniqueName="[Staff_Data]" displayFolder="" count="0" memberValueDatatype="20" unbalanced="0"/>
    <cacheHierarchy uniqueName="[Staff_Data].[Rating]" caption="Rating" attribute="1" defaultMemberUniqueName="[Staff_Data].[Rating].[All]" allUniqueName="[Staff_Data].[Rating].[All]" dimensionUniqueName="[Staff_Data]" displayFolder="" count="0" memberValueDatatype="130" unbalanced="0"/>
    <cacheHierarchy uniqueName="[Staff_Data].[Country]" caption="Country" attribute="1" defaultMemberUniqueName="[Staff_Data].[Country].[All]" allUniqueName="[Staff_Data].[Country].[All]" dimensionUniqueName="[Staff_Data]" displayFolder="" count="2" memberValueDatatype="130" unbalanced="0"/>
    <cacheHierarchy uniqueName="[Staff_Data].[tenure]" caption="tenure" attribute="1" defaultMemberUniqueName="[Staff_Data].[tenure].[All]" allUniqueName="[Staff_Data].[tenure].[All]" dimensionUniqueName="[Staff_Data]" displayFolder="" count="0" memberValueDatatype="5" unbalanced="0"/>
    <cacheHierarchy uniqueName="[Staff_Data].[Bonus]" caption="Bonus" attribute="1" defaultMemberUniqueName="[Staff_Data].[Bonus].[All]" allUniqueName="[Staff_Data].[Bonus].[All]" dimensionUniqueName="[Staff_Data]" displayFolder="" count="0" memberValueDatatype="5" unbalanced="0"/>
    <cacheHierarchy uniqueName="[Staff_Data 1].[Name]" caption="Name" attribute="1" defaultMemberUniqueName="[Staff_Data 1].[Name].[All]" allUniqueName="[Staff_Data 1].[Name].[All]" dimensionUniqueName="[Staff_Data 1]" displayFolder="" count="0" memberValueDatatype="130" unbalanced="0"/>
    <cacheHierarchy uniqueName="[Staff_Data 1].[Gender]" caption="Gender" attribute="1" defaultMemberUniqueName="[Staff_Data 1].[Gender].[All]" allUniqueName="[Staff_Data 1].[Gender].[All]" dimensionUniqueName="[Staff_Data 1]" displayFolder="" count="0" memberValueDatatype="130" unbalanced="0"/>
    <cacheHierarchy uniqueName="[Staff_Data 1].[Department]" caption="Department" attribute="1" defaultMemberUniqueName="[Staff_Data 1].[Department].[All]" allUniqueName="[Staff_Data 1].[Department].[All]" dimensionUniqueName="[Staff_Data 1]" displayFolder="" count="0" memberValueDatatype="130" unbalanced="0"/>
    <cacheHierarchy uniqueName="[Staff_Data 1].[Age]" caption="Age" attribute="1" defaultMemberUniqueName="[Staff_Data 1].[Age].[All]" allUniqueName="[Staff_Data 1].[Age].[All]" dimensionUniqueName="[Staff_Data 1]" displayFolder="" count="0" memberValueDatatype="20" unbalanced="0"/>
    <cacheHierarchy uniqueName="[Staff_Data 1].[Date Joined]" caption="Date Joined" attribute="1" time="1" defaultMemberUniqueName="[Staff_Data 1].[Date Joined].[All]" allUniqueName="[Staff_Data 1].[Date Joined].[All]" dimensionUniqueName="[Staff_Data 1]" displayFolder="" count="0" memberValueDatatype="7" unbalanced="0"/>
    <cacheHierarchy uniqueName="[Staff_Data 1].[Salary]" caption="Salary" attribute="1" defaultMemberUniqueName="[Staff_Data 1].[Salary].[All]" allUniqueName="[Staff_Data 1].[Salary].[All]" dimensionUniqueName="[Staff_Data 1]" displayFolder="" count="0" memberValueDatatype="20" unbalanced="0"/>
    <cacheHierarchy uniqueName="[Staff_Data 1].[Rating]" caption="Rating" attribute="1" defaultMemberUniqueName="[Staff_Data 1].[Rating].[All]" allUniqueName="[Staff_Data 1].[Rating].[All]" dimensionUniqueName="[Staff_Data 1]" displayFolder="" count="0" memberValueDatatype="130" unbalanced="0"/>
    <cacheHierarchy uniqueName="[Staff_Data 1].[Country]" caption="Country" attribute="1" defaultMemberUniqueName="[Staff_Data 1].[Country].[All]" allUniqueName="[Staff_Data 1].[Country].[All]" dimensionUniqueName="[Staff_Data 1]" displayFolder="" count="0" memberValueDatatype="130" unbalanced="0"/>
    <cacheHierarchy uniqueName="[Staff_Data 1].[tenure]" caption="tenure" attribute="1" defaultMemberUniqueName="[Staff_Data 1].[tenure].[All]" allUniqueName="[Staff_Data 1].[tenure].[All]" dimensionUniqueName="[Staff_Data 1]" displayFolder="" count="0" memberValueDatatype="5" unbalanced="0"/>
    <cacheHierarchy uniqueName="[Staff_Data 1].[Bonus]" caption="Bonus" attribute="1" defaultMemberUniqueName="[Staff_Data 1].[Bonus].[All]" allUniqueName="[Staff_Data 1].[Bonus].[All]" dimensionUniqueName="[Staff_Data 1]" displayFolder="" count="0" memberValueDatatype="5" unbalanced="0"/>
    <cacheHierarchy uniqueName="[Staff_Data 2].[Name]" caption="Name" attribute="1" defaultMemberUniqueName="[Staff_Data 2].[Name].[All]" allUniqueName="[Staff_Data 2].[Name].[All]" dimensionUniqueName="[Staff_Data 2]" displayFolder="" count="0" memberValueDatatype="130" unbalanced="0"/>
    <cacheHierarchy uniqueName="[Staff_Data 2].[Gender]" caption="Gender" attribute="1" defaultMemberUniqueName="[Staff_Data 2].[Gender].[All]" allUniqueName="[Staff_Data 2].[Gender].[All]" dimensionUniqueName="[Staff_Data 2]" displayFolder="" count="0" memberValueDatatype="130" unbalanced="0"/>
    <cacheHierarchy uniqueName="[Staff_Data 2].[Department]" caption="Department" attribute="1" defaultMemberUniqueName="[Staff_Data 2].[Department].[All]" allUniqueName="[Staff_Data 2].[Department].[All]" dimensionUniqueName="[Staff_Data 2]" displayFolder="" count="0" memberValueDatatype="130" unbalanced="0"/>
    <cacheHierarchy uniqueName="[Staff_Data 2].[Age]" caption="Age" attribute="1" defaultMemberUniqueName="[Staff_Data 2].[Age].[All]" allUniqueName="[Staff_Data 2].[Age].[All]" dimensionUniqueName="[Staff_Data 2]" displayFolder="" count="0" memberValueDatatype="20" unbalanced="0"/>
    <cacheHierarchy uniqueName="[Staff_Data 2].[Date Joined]" caption="Date Joined" attribute="1" time="1" defaultMemberUniqueName="[Staff_Data 2].[Date Joined].[All]" allUniqueName="[Staff_Data 2].[Date Joined].[All]" dimensionUniqueName="[Staff_Data 2]" displayFolder="" count="0" memberValueDatatype="7" unbalanced="0"/>
    <cacheHierarchy uniqueName="[Staff_Data 2].[Salary]" caption="Salary" attribute="1" defaultMemberUniqueName="[Staff_Data 2].[Salary].[All]" allUniqueName="[Staff_Data 2].[Salary].[All]" dimensionUniqueName="[Staff_Data 2]" displayFolder="" count="0" memberValueDatatype="20" unbalanced="0"/>
    <cacheHierarchy uniqueName="[Staff_Data 2].[Rating]" caption="Rating" attribute="1" defaultMemberUniqueName="[Staff_Data 2].[Rating].[All]" allUniqueName="[Staff_Data 2].[Rating].[All]" dimensionUniqueName="[Staff_Data 2]" displayFolder="" count="0" memberValueDatatype="130" unbalanced="0"/>
    <cacheHierarchy uniqueName="[Staff_Data 2].[Country]" caption="Country" attribute="1" defaultMemberUniqueName="[Staff_Data 2].[Country].[All]" allUniqueName="[Staff_Data 2].[Country].[All]" dimensionUniqueName="[Staff_Data 2]" displayFolder="" count="0" memberValueDatatype="130" unbalanced="0"/>
    <cacheHierarchy uniqueName="[Staff_Data 2].[tenure]" caption="tenure" attribute="1" defaultMemberUniqueName="[Staff_Data 2].[tenure].[All]" allUniqueName="[Staff_Data 2].[tenure].[All]" dimensionUniqueName="[Staff_Data 2]" displayFolder="" count="0" memberValueDatatype="5" unbalanced="0"/>
    <cacheHierarchy uniqueName="[Staff_Data 2].[Bonus]" caption="Bonus" attribute="1" defaultMemberUniqueName="[Staff_Data 2].[Bonus].[All]" allUniqueName="[Staff_Data 2].[Bonus].[All]" dimensionUniqueName="[Staff_Data 2]" displayFolder="" count="0" memberValueDatatype="5" unbalanced="0"/>
    <cacheHierarchy uniqueName="[Staff_Data 2].[Date Joined (Year)]" caption="Date Joined (Year)" attribute="1" defaultMemberUniqueName="[Staff_Data 2].[Date Joined (Year)].[All]" allUniqueName="[Staff_Data 2].[Date Joined (Year)].[All]" dimensionUniqueName="[Staff_Data 2]" displayFolder="" count="0" memberValueDatatype="130" unbalanced="0"/>
    <cacheHierarchy uniqueName="[Staff_Data 2].[Date Joined (Quarter)]" caption="Date Joined (Quarter)" attribute="1" defaultMemberUniqueName="[Staff_Data 2].[Date Joined (Quarter)].[All]" allUniqueName="[Staff_Data 2].[Date Joined (Quarter)].[All]" dimensionUniqueName="[Staff_Data 2]" displayFolder="" count="0" memberValueDatatype="130" unbalanced="0"/>
    <cacheHierarchy uniqueName="[Staff_Data 2].[Date Joined (Month)]" caption="Date Joined (Month)" attribute="1" defaultMemberUniqueName="[Staff_Data 2].[Date Joined (Month)].[All]" allUniqueName="[Staff_Data 2].[Date Joined (Month)].[All]" dimensionUniqueName="[Staff_Data 2]" displayFolder="" count="0" memberValueDatatype="130" unbalanced="0"/>
    <cacheHierarchy uniqueName="[Staff_Data 2].[Date Joined (Month Index)]" caption="Date Joined (Month Index)" attribute="1" defaultMemberUniqueName="[Staff_Data 2].[Date Joined (Month Index)].[All]" allUniqueName="[Staff_Data 2].[Date Joined (Month Index)].[All]" dimensionUniqueName="[Staff_Data 2]" displayFolder="" count="0" memberValueDatatype="20" unbalanced="0" hidden="1"/>
    <cacheHierarchy uniqueName="[Measures].[__XL_Count Staff_Data]" caption="__XL_Count Staff_Data" measure="1" displayFolder="" measureGroup="Staff_Data" count="0" hidden="1"/>
    <cacheHierarchy uniqueName="[Measures].[__XL_Count Staff_Data 1]" caption="__XL_Count Staff_Data 1" measure="1" displayFolder="" measureGroup="Staff_Data 1" count="0" hidden="1"/>
    <cacheHierarchy uniqueName="[Measures].[__XL_Count Staff_Data 2]" caption="__XL_Count Staff_Data 2" measure="1" displayFolder="" measureGroup="Staff_Data 2" count="0" hidden="1"/>
    <cacheHierarchy uniqueName="[Measures].[__No measures defined]" caption="__No measures defined" measure="1" displayFolder="" count="0" hidden="1"/>
    <cacheHierarchy uniqueName="[Measures].[Sum of Salary]" caption="Sum of Salary" measure="1" displayFolder="" measureGroup="Staff_Data"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Staff_Data"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Staff_Data"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Staff_Data" count="0" hidden="1">
      <extLst>
        <ext xmlns:x15="http://schemas.microsoft.com/office/spreadsheetml/2010/11/main" uri="{B97F6D7D-B522-45F9-BDA1-12C45D357490}">
          <x15:cacheHierarchy aggregatedColumn="3"/>
        </ext>
      </extLst>
    </cacheHierarchy>
    <cacheHierarchy uniqueName="[Measures].[Sum of tenure]" caption="Sum of tenure" measure="1" displayFolder="" measureGroup="Staff_Data"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Staff_Data" count="0" hidden="1">
      <extLst>
        <ext xmlns:x15="http://schemas.microsoft.com/office/spreadsheetml/2010/11/main" uri="{B97F6D7D-B522-45F9-BDA1-12C45D357490}">
          <x15:cacheHierarchy aggregatedColumn="1"/>
        </ext>
      </extLst>
    </cacheHierarchy>
    <cacheHierarchy uniqueName="[Measures].[Average of tenure]" caption="Average of tenure" measure="1" displayFolder="" measureGroup="Staff_Data" count="0" hidden="1">
      <extLst>
        <ext xmlns:x15="http://schemas.microsoft.com/office/spreadsheetml/2010/11/main" uri="{B97F6D7D-B522-45F9-BDA1-12C45D357490}">
          <x15:cacheHierarchy aggregatedColumn="8"/>
        </ext>
      </extLst>
    </cacheHierarchy>
    <cacheHierarchy uniqueName="[Measures].[Count of Date Joined]" caption="Count of Date Joined" measure="1" displayFolder="" measureGroup="Staff_Data"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Staff_Data" count="0" hidden="1">
      <extLst>
        <ext xmlns:x15="http://schemas.microsoft.com/office/spreadsheetml/2010/11/main" uri="{B97F6D7D-B522-45F9-BDA1-12C45D357490}">
          <x15:cacheHierarchy aggregatedColumn="0"/>
        </ext>
      </extLst>
    </cacheHierarchy>
    <cacheHierarchy uniqueName="[Measures].[Count of Rating]" caption="Count of Rating" measure="1" displayFolder="" measureGroup="Staff_Data" count="0" hidden="1">
      <extLst>
        <ext xmlns:x15="http://schemas.microsoft.com/office/spreadsheetml/2010/11/main" uri="{B97F6D7D-B522-45F9-BDA1-12C45D357490}">
          <x15:cacheHierarchy aggregatedColumn="6"/>
        </ext>
      </extLst>
    </cacheHierarchy>
    <cacheHierarchy uniqueName="[Measures].[Count of Name 2]" caption="Count of Name 2" measure="1" displayFolder="" measureGroup="Staff_Data 1" count="0" hidden="1">
      <extLst>
        <ext xmlns:x15="http://schemas.microsoft.com/office/spreadsheetml/2010/11/main" uri="{B97F6D7D-B522-45F9-BDA1-12C45D357490}">
          <x15:cacheHierarchy aggregatedColumn="10"/>
        </ext>
      </extLst>
    </cacheHierarchy>
    <cacheHierarchy uniqueName="[Measures].[Sum of Salary 2]" caption="Sum of Salary 2" measure="1" displayFolder="" measureGroup="Staff_Data 1" count="0" hidden="1">
      <extLst>
        <ext xmlns:x15="http://schemas.microsoft.com/office/spreadsheetml/2010/11/main" uri="{B97F6D7D-B522-45F9-BDA1-12C45D357490}">
          <x15:cacheHierarchy aggregatedColumn="15"/>
        </ext>
      </extLst>
    </cacheHierarchy>
    <cacheHierarchy uniqueName="[Measures].[Average of Salary 2]" caption="Average of Salary 2" measure="1" displayFolder="" measureGroup="Staff_Data 1" count="0" hidden="1">
      <extLst>
        <ext xmlns:x15="http://schemas.microsoft.com/office/spreadsheetml/2010/11/main" uri="{B97F6D7D-B522-45F9-BDA1-12C45D357490}">
          <x15:cacheHierarchy aggregatedColumn="15"/>
        </ext>
      </extLst>
    </cacheHierarchy>
    <cacheHierarchy uniqueName="[Measures].[Count of Name 3]" caption="Count of Name 3" measure="1" displayFolder="" measureGroup="Staff_Data 2"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23550831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670FC6-664E-4DFA-908B-9CB08E004EEB}" name="PivotTable19" cacheId="2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26:G32" firstHeaderRow="1" firstDataRow="1" firstDataCol="1" rowPageCount="1" colPageCount="1"/>
  <pivotFields count="3">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6">
    <i>
      <x v="1"/>
    </i>
    <i>
      <x v="3"/>
    </i>
    <i>
      <x/>
    </i>
    <i>
      <x v="4"/>
    </i>
    <i>
      <x v="2"/>
    </i>
    <i t="grand">
      <x/>
    </i>
  </rowItems>
  <colItems count="1">
    <i/>
  </colItems>
  <pageFields count="1">
    <pageField fld="2" hier="27" name="[Staff_Data 2].[Country].&amp;[Ind]" cap="Ind"/>
  </pageFields>
  <dataFields count="1">
    <dataField name="Count of Nam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_Data2">
        <x15:activeTabTopLevelEntity name="[Staff_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7123CF-39CE-42BA-89F4-060849D05280}" name="PivotTable17" cacheId="2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15:G20" firstHeaderRow="1" firstDataRow="1" firstDataCol="1"/>
  <pivotFields count="3">
    <pivotField axis="axisRow" allDrilled="1" subtotalTop="0" showAll="0" dataSourceSort="1" defaultSubtotal="0" defaultAttributeDrillState="1">
      <items count="2">
        <item x="0"/>
        <item x="1"/>
      </items>
    </pivotField>
    <pivotField axis="axisRow" allDrilled="1" subtotalTop="0" showAll="0" dataSourceSort="1" defaultSubtotal="0">
      <items count="4">
        <item x="0" e="0"/>
        <item x="1" e="0"/>
        <item x="2" e="0"/>
        <item x="3" e="0"/>
      </items>
    </pivotField>
    <pivotField dataField="1" subtotalTop="0" showAll="0" defaultSubtotal="0"/>
  </pivotFields>
  <rowFields count="2">
    <field x="1"/>
    <field x="0"/>
  </rowFields>
  <rowItems count="5">
    <i>
      <x/>
    </i>
    <i>
      <x v="1"/>
    </i>
    <i>
      <x v="2"/>
    </i>
    <i>
      <x v="3"/>
    </i>
    <i t="grand">
      <x/>
    </i>
  </rowItems>
  <colItems count="1">
    <i/>
  </colItems>
  <dataFields count="1">
    <dataField name="Count of Name" fld="2" subtotal="count" showDataAs="runTotal" baseField="1" baseItem="0"/>
  </dataFields>
  <chartFormats count="1">
    <chartFormat chart="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0"/>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_Data2">
        <x15:activeTabTopLevelEntity name="[Staff_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1C673B-D489-4C2A-9BAA-426A1A01A7B6}" name="PivotTable15" cacheId="2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26:D32" firstHeaderRow="1" firstDataRow="1" firstDataCol="1" rowPageCount="1" colPageCount="1"/>
  <pivotFields count="3">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6">
    <i>
      <x v="1"/>
    </i>
    <i>
      <x v="3"/>
    </i>
    <i>
      <x/>
    </i>
    <i>
      <x v="4"/>
    </i>
    <i>
      <x v="2"/>
    </i>
    <i t="grand">
      <x/>
    </i>
  </rowItems>
  <colItems count="1">
    <i/>
  </colItems>
  <pageFields count="1">
    <pageField fld="2" hier="27" name="[Staff_Data 2].[Country].&amp;[NZ]" cap="NZ"/>
  </pageFields>
  <dataFields count="1">
    <dataField name="Count of Nam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_Data2">
        <x15:activeTabTopLevelEntity name="[Staff_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FE7EB7-C79A-469C-8409-2DD13D4D8CAD}" name="PivotTable4" cacheId="26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15:E20" firstHeaderRow="0"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5">
    <i>
      <x v="2"/>
    </i>
    <i>
      <x v="3"/>
    </i>
    <i>
      <x v="4"/>
    </i>
    <i>
      <x v="1"/>
    </i>
    <i>
      <x/>
    </i>
  </rowItems>
  <colFields count="1">
    <field x="-2"/>
  </colFields>
  <colItems count="2">
    <i>
      <x/>
    </i>
    <i i="1">
      <x v="1"/>
    </i>
  </colItems>
  <dataFields count="2">
    <dataField name="Count of Name" fld="1" subtotal="count" baseField="0" baseItem="0"/>
    <dataField name="Average of Salary" fld="2" subtotal="average" baseField="0" baseItem="0" numFmtId="44"/>
  </dataFields>
  <formats count="4">
    <format dxfId="6">
      <pivotArea collapsedLevelsAreSubtotals="1" fieldPosition="0">
        <references count="2">
          <reference field="4294967294" count="1" selected="0">
            <x v="1"/>
          </reference>
          <reference field="0" count="1">
            <x v="1"/>
          </reference>
        </references>
      </pivotArea>
    </format>
    <format dxfId="5">
      <pivotArea collapsedLevelsAreSubtotals="1" fieldPosition="0">
        <references count="2">
          <reference field="4294967294" count="1" selected="0">
            <x v="1"/>
          </reference>
          <reference field="0" count="1">
            <x v="4"/>
          </reference>
        </references>
      </pivotArea>
    </format>
    <format dxfId="4">
      <pivotArea outline="0" collapsedLevelsAreSubtotals="1" fieldPosition="0">
        <references count="1">
          <reference field="4294967294" count="1" selected="0">
            <x v="1"/>
          </reference>
        </references>
      </pivotArea>
    </format>
    <format dxfId="3">
      <pivotArea outline="0" collapsedLevelsAreSubtotals="1" fieldPosition="0">
        <references count="1">
          <reference field="4294967294" count="1" selected="0">
            <x v="1"/>
          </reference>
        </references>
      </pivotArea>
    </format>
  </format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_Data1">
        <x15:activeTabTopLevelEntity name="[Staff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3B273A-9FB8-4FC8-AD3D-7DE4474FB0B8}" name="PivotTable13" cacheId="266" dataOnRows="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C6:E11" firstHeaderRow="1" firstDataRow="2" firstDataCol="1"/>
  <pivotFields count="6">
    <pivotField axis="axisCol"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4">
    <i>
      <x/>
    </i>
    <i i="1">
      <x v="1"/>
    </i>
    <i i="2">
      <x v="2"/>
    </i>
    <i i="3">
      <x v="3"/>
    </i>
  </rowItems>
  <colFields count="1">
    <field x="0"/>
  </colFields>
  <colItems count="2">
    <i>
      <x/>
    </i>
    <i>
      <x v="1"/>
    </i>
  </colItems>
  <dataFields count="4">
    <dataField name="Count of Gender" fld="1" subtotal="count" baseField="0" baseItem="0"/>
    <dataField name="Average of Age" fld="2" subtotal="average" baseField="0" baseItem="0"/>
    <dataField name="Average of Salary" fld="3" subtotal="average" baseField="0" baseItem="0" numFmtId="164"/>
    <dataField name="Sum of tenure" fld="4" baseField="0" baseItem="0"/>
  </dataFields>
  <formats count="2">
    <format dxfId="8">
      <pivotArea outline="0" collapsedLevelsAreSubtotals="1" fieldPosition="0"/>
    </format>
    <format dxfId="7">
      <pivotArea outline="0" fieldPosition="0">
        <references count="1">
          <reference field="4294967294" count="1">
            <x v="2"/>
          </reference>
        </references>
      </pivotArea>
    </format>
  </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Salary"/>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_Data">
        <x15:activeTabTopLevelEntity name="[Staff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4FE0DD7-07F5-4A1F-B74F-E35121C0B230}" sourceName="[Staff_Data].[Country]">
  <pivotTables>
    <pivotTable tabId="3" name="PivotTable13"/>
  </pivotTables>
  <data>
    <olap pivotCacheId="235508310">
      <levels count="2">
        <level uniqueName="[Staff_Data].[Country].[(All)]" sourceCaption="(All)" count="0"/>
        <level uniqueName="[Staff_Data].[Country].[Country]" sourceCaption="Country" count="3">
          <ranges>
            <range startItem="0">
              <i n="[Staff_Data].[Country].&amp;[Ind]" c="Ind"/>
              <i n="[Staff_Data].[Country].&amp;[NZ]" c="NZ"/>
              <i n="[Staff_Data].[Country].&amp;" c="(blank)" nd="1"/>
            </range>
          </ranges>
        </level>
      </levels>
      <selections count="1">
        <selection n="[Staff_Data].[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8019606-DDB2-49B8-9CA1-F67B6F4B0412}" cache="Slicer_Country" caption="Countr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84734A-9A3A-4F32-BB0C-4A788BD642D8}" name="Staff­_Data" displayName="Staff­_Data" ref="C1:L185" totalsRowShown="0" headerRowDxfId="0" tableBorderDxfId="2">
  <autoFilter ref="C1:L185" xr:uid="{A984734A-9A3A-4F32-BB0C-4A788BD642D8}"/>
  <tableColumns count="10">
    <tableColumn id="1" xr3:uid="{553D04F2-17DF-4EBC-9545-472911AC7F0F}" name="Name"/>
    <tableColumn id="2" xr3:uid="{901F40DB-EC7D-4DCB-91C1-7619FE09EB2E}" name="Gender"/>
    <tableColumn id="3" xr3:uid="{628FF89E-045B-4E8F-AD17-470AFFF70387}" name="Department"/>
    <tableColumn id="4" xr3:uid="{1664FDFC-80BB-49F6-8EEA-E7CFFDE79D79}" name="Age"/>
    <tableColumn id="5" xr3:uid="{878A57E6-6ED1-49A9-954E-355556C8CBFF}" name="Date Joined" dataDxfId="1"/>
    <tableColumn id="6" xr3:uid="{34A2B18C-A953-4D92-9D90-426CD63DACE8}" name="Salary"/>
    <tableColumn id="7" xr3:uid="{E23DC0B2-C268-4AFC-8852-F9B919D5A0C1}" name="Rating"/>
    <tableColumn id="8" xr3:uid="{8F173B66-E34C-42F9-89F6-DDA7F0B0F387}" name="Country"/>
    <tableColumn id="9" xr3:uid="{FE074734-F803-40F7-8BCF-05A112A091C8}" name="tenure">
      <calculatedColumnFormula>(TODAY()-'Summary analysis'!$G2)/365</calculatedColumnFormula>
    </tableColumn>
    <tableColumn id="10" xr3:uid="{5DFCE850-B865-4A5D-8B44-A1FE35BEF1FF}" name="Bonus">
      <calculatedColumnFormula>IF('Summary analysis'!$K2&gt;=2,'Summary analysis'!$H2*0.03,'Summary analysis'!$H2*0.02)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4.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1:S215"/>
  <sheetViews>
    <sheetView topLeftCell="C145" workbookViewId="0">
      <selection activeCell="E149" sqref="E149"/>
    </sheetView>
  </sheetViews>
  <sheetFormatPr defaultRowHeight="15" x14ac:dyDescent="0.25"/>
  <cols>
    <col min="1" max="1" width="1.7109375" customWidth="1"/>
    <col min="2" max="2" width="3.7109375" customWidth="1"/>
    <col min="3" max="3" width="38.7109375" customWidth="1"/>
    <col min="4" max="4" width="9.85546875" customWidth="1"/>
    <col min="5" max="5" width="13.85546875" customWidth="1"/>
    <col min="6" max="6" width="11" customWidth="1"/>
    <col min="7" max="7" width="13.5703125" style="3" customWidth="1"/>
    <col min="8" max="8" width="11" customWidth="1"/>
    <col min="9" max="9" width="14.28515625" bestFit="1" customWidth="1"/>
    <col min="10" max="10" width="11" customWidth="1"/>
    <col min="11" max="11" width="10.7109375" bestFit="1" customWidth="1"/>
  </cols>
  <sheetData>
    <row r="1" spans="3:19" x14ac:dyDescent="0.25">
      <c r="C1" s="17" t="s">
        <v>0</v>
      </c>
      <c r="D1" s="18" t="s">
        <v>1</v>
      </c>
      <c r="E1" s="18" t="s">
        <v>2</v>
      </c>
      <c r="F1" s="18" t="s">
        <v>3</v>
      </c>
      <c r="G1" s="19" t="s">
        <v>4</v>
      </c>
      <c r="H1" s="18" t="s">
        <v>5</v>
      </c>
      <c r="I1" s="18" t="s">
        <v>6</v>
      </c>
      <c r="J1" s="18" t="s">
        <v>202</v>
      </c>
      <c r="K1" s="18" t="s">
        <v>211</v>
      </c>
      <c r="L1" s="20" t="s">
        <v>222</v>
      </c>
    </row>
    <row r="2" spans="3:19" x14ac:dyDescent="0.25">
      <c r="C2" t="s">
        <v>58</v>
      </c>
      <c r="D2" t="s">
        <v>15</v>
      </c>
      <c r="E2" t="s">
        <v>19</v>
      </c>
      <c r="F2">
        <v>22</v>
      </c>
      <c r="G2" s="3">
        <v>44446</v>
      </c>
      <c r="H2">
        <v>112780</v>
      </c>
      <c r="I2" t="s">
        <v>13</v>
      </c>
      <c r="J2" t="s">
        <v>203</v>
      </c>
      <c r="K2">
        <f ca="1">(TODAY()-'Summary analysis'!$G2)/365</f>
        <v>1.9589041095890412</v>
      </c>
      <c r="L2">
        <f ca="1">IF('Summary analysis'!$K2&gt;=2,'Summary analysis'!$H2*0.03,'Summary analysis'!$H2*0.02)</f>
        <v>2255.6</v>
      </c>
    </row>
    <row r="3" spans="3:19" x14ac:dyDescent="0.25">
      <c r="C3" t="s">
        <v>70</v>
      </c>
      <c r="D3" t="s">
        <v>15</v>
      </c>
      <c r="E3" t="s">
        <v>9</v>
      </c>
      <c r="F3">
        <v>46</v>
      </c>
      <c r="G3" s="3">
        <v>44758</v>
      </c>
      <c r="H3">
        <v>70610</v>
      </c>
      <c r="I3" t="s">
        <v>16</v>
      </c>
      <c r="J3" t="s">
        <v>203</v>
      </c>
      <c r="K3">
        <f ca="1">(TODAY()-'Summary analysis'!$G3)/365</f>
        <v>1.1041095890410959</v>
      </c>
      <c r="L3">
        <f ca="1">IF('Summary analysis'!$K3&gt;=2,'Summary analysis'!$H3*0.03,'Summary analysis'!$H3*0.02)</f>
        <v>1412.2</v>
      </c>
      <c r="O3" s="4">
        <v>1</v>
      </c>
      <c r="P3" s="5" t="s">
        <v>206</v>
      </c>
      <c r="R3">
        <f>COUNTA('Summary analysis'!$C$2:$C$205)</f>
        <v>184</v>
      </c>
    </row>
    <row r="4" spans="3:19" x14ac:dyDescent="0.25">
      <c r="C4" t="s">
        <v>75</v>
      </c>
      <c r="D4" t="s">
        <v>8</v>
      </c>
      <c r="E4" t="s">
        <v>19</v>
      </c>
      <c r="F4">
        <v>28</v>
      </c>
      <c r="G4" s="3">
        <v>44357</v>
      </c>
      <c r="H4">
        <v>53240</v>
      </c>
      <c r="I4" t="s">
        <v>16</v>
      </c>
      <c r="J4" t="s">
        <v>203</v>
      </c>
      <c r="K4">
        <f ca="1">(TODAY()-'Summary analysis'!$G4)/365</f>
        <v>2.2027397260273971</v>
      </c>
      <c r="L4">
        <f ca="1">IF('Summary analysis'!$K4&gt;=2,'Summary analysis'!$H4*0.03,'Summary analysis'!$H4*0.02)</f>
        <v>1597.2</v>
      </c>
      <c r="O4" s="2"/>
      <c r="P4" s="5" t="s">
        <v>207</v>
      </c>
      <c r="R4" s="2">
        <f>AVERAGE('Summary analysis'!$F$2:$F$205)</f>
        <v>30.445652173913043</v>
      </c>
      <c r="S4" s="2"/>
    </row>
    <row r="5" spans="3:19" x14ac:dyDescent="0.25">
      <c r="C5" t="s">
        <v>49</v>
      </c>
      <c r="D5" t="s">
        <v>205</v>
      </c>
      <c r="E5" t="s">
        <v>21</v>
      </c>
      <c r="F5">
        <v>37</v>
      </c>
      <c r="G5" s="3">
        <v>44146</v>
      </c>
      <c r="H5">
        <v>115440</v>
      </c>
      <c r="I5" t="s">
        <v>24</v>
      </c>
      <c r="J5" t="s">
        <v>203</v>
      </c>
      <c r="K5">
        <f ca="1">(TODAY()-'Summary analysis'!$G5)/365</f>
        <v>2.7808219178082192</v>
      </c>
      <c r="L5">
        <f ca="1">IF('Summary analysis'!$K5&gt;=2,'Summary analysis'!$H5*0.03,'Summary analysis'!$H5*0.02)</f>
        <v>3463.2</v>
      </c>
      <c r="P5" s="5" t="s">
        <v>208</v>
      </c>
      <c r="R5">
        <f>AVERAGE('Summary analysis'!$H$2:$H$205)</f>
        <v>77687.456521739135</v>
      </c>
    </row>
    <row r="6" spans="3:19" x14ac:dyDescent="0.25">
      <c r="C6" t="s">
        <v>65</v>
      </c>
      <c r="D6" t="s">
        <v>15</v>
      </c>
      <c r="E6" t="s">
        <v>19</v>
      </c>
      <c r="F6">
        <v>32</v>
      </c>
      <c r="G6" s="3">
        <v>44465</v>
      </c>
      <c r="H6">
        <v>53540</v>
      </c>
      <c r="I6" t="s">
        <v>16</v>
      </c>
      <c r="J6" t="s">
        <v>203</v>
      </c>
      <c r="K6">
        <f ca="1">(TODAY()-'Summary analysis'!$G6)/365</f>
        <v>1.9068493150684931</v>
      </c>
      <c r="L6">
        <f ca="1">IF('Summary analysis'!$K6&gt;=2,'Summary analysis'!$H6*0.03,'Summary analysis'!$H6*0.02)</f>
        <v>1070.8</v>
      </c>
      <c r="P6" s="5" t="s">
        <v>209</v>
      </c>
      <c r="R6">
        <f ca="1">AVERAGE('Summary analysis'!$K$2:$K$205)</f>
        <v>1.9904109589041099</v>
      </c>
    </row>
    <row r="7" spans="3:19" x14ac:dyDescent="0.25">
      <c r="C7" t="s">
        <v>81</v>
      </c>
      <c r="D7" t="s">
        <v>8</v>
      </c>
      <c r="E7" t="s">
        <v>9</v>
      </c>
      <c r="F7">
        <v>30</v>
      </c>
      <c r="G7" s="3">
        <v>44861</v>
      </c>
      <c r="H7">
        <v>112570</v>
      </c>
      <c r="I7" t="s">
        <v>16</v>
      </c>
      <c r="J7" t="s">
        <v>203</v>
      </c>
      <c r="K7">
        <f ca="1">(TODAY()-'Summary analysis'!$G7)/365</f>
        <v>0.82191780821917804</v>
      </c>
      <c r="L7">
        <f ca="1">IF('Summary analysis'!$K7&gt;=2,'Summary analysis'!$H7*0.03,'Summary analysis'!$H7*0.02)</f>
        <v>2251.4</v>
      </c>
      <c r="P7" s="5" t="s">
        <v>210</v>
      </c>
      <c r="R7" s="6">
        <f>(R10/R3)</f>
        <v>0.45652173913043476</v>
      </c>
    </row>
    <row r="8" spans="3:19" x14ac:dyDescent="0.25">
      <c r="C8" t="s">
        <v>51</v>
      </c>
      <c r="D8" t="s">
        <v>15</v>
      </c>
      <c r="E8" t="s">
        <v>9</v>
      </c>
      <c r="F8">
        <v>33</v>
      </c>
      <c r="G8" s="3">
        <v>44701</v>
      </c>
      <c r="H8">
        <v>48530</v>
      </c>
      <c r="I8" t="s">
        <v>13</v>
      </c>
      <c r="J8" t="s">
        <v>203</v>
      </c>
      <c r="K8">
        <f ca="1">(TODAY()-'Summary analysis'!$G8)/365</f>
        <v>1.2602739726027397</v>
      </c>
      <c r="L8">
        <f ca="1">IF('Summary analysis'!$K8&gt;=2,'Summary analysis'!$H8*0.03,'Summary analysis'!$H8*0.02)</f>
        <v>970.6</v>
      </c>
    </row>
    <row r="9" spans="3:19" x14ac:dyDescent="0.25">
      <c r="C9" t="s">
        <v>61</v>
      </c>
      <c r="D9" t="s">
        <v>8</v>
      </c>
      <c r="E9" t="s">
        <v>12</v>
      </c>
      <c r="F9">
        <v>24</v>
      </c>
      <c r="G9" s="3">
        <v>44148</v>
      </c>
      <c r="H9">
        <v>62780</v>
      </c>
      <c r="I9" t="s">
        <v>16</v>
      </c>
      <c r="J9" t="s">
        <v>203</v>
      </c>
      <c r="K9">
        <f ca="1">(TODAY()-'Summary analysis'!$G9)/365</f>
        <v>2.7753424657534245</v>
      </c>
      <c r="L9">
        <f ca="1">IF('Summary analysis'!$K9&gt;=2,'Summary analysis'!$H9*0.03,'Summary analysis'!$H9*0.02)</f>
        <v>1883.3999999999999</v>
      </c>
    </row>
    <row r="10" spans="3:19" x14ac:dyDescent="0.25">
      <c r="C10" t="s">
        <v>82</v>
      </c>
      <c r="D10" t="s">
        <v>15</v>
      </c>
      <c r="E10" t="s">
        <v>12</v>
      </c>
      <c r="F10">
        <v>33</v>
      </c>
      <c r="G10" s="3">
        <v>44509</v>
      </c>
      <c r="H10">
        <v>53870</v>
      </c>
      <c r="I10" t="s">
        <v>16</v>
      </c>
      <c r="J10" t="s">
        <v>203</v>
      </c>
      <c r="K10">
        <f ca="1">(TODAY()-'Summary analysis'!$G10)/365</f>
        <v>1.7863013698630137</v>
      </c>
      <c r="L10">
        <f ca="1">IF('Summary analysis'!$K10&gt;=2,'Summary analysis'!$H10*0.03,'Summary analysis'!$H10*0.02)</f>
        <v>1077.4000000000001</v>
      </c>
      <c r="P10" s="5" t="s">
        <v>212</v>
      </c>
      <c r="R10">
        <f>COUNTIF('Summary analysis'!$D$2:$D$205,"Female")</f>
        <v>84</v>
      </c>
    </row>
    <row r="11" spans="3:19" x14ac:dyDescent="0.25">
      <c r="C11" t="s">
        <v>60</v>
      </c>
      <c r="D11" t="s">
        <v>8</v>
      </c>
      <c r="E11" t="s">
        <v>56</v>
      </c>
      <c r="F11">
        <v>27</v>
      </c>
      <c r="G11" s="3">
        <v>44122</v>
      </c>
      <c r="H11">
        <v>119110</v>
      </c>
      <c r="I11" t="s">
        <v>16</v>
      </c>
      <c r="J11" t="s">
        <v>203</v>
      </c>
      <c r="K11">
        <f ca="1">(TODAY()-'Summary analysis'!$G11)/365</f>
        <v>2.8465753424657536</v>
      </c>
      <c r="L11">
        <f ca="1">IF('Summary analysis'!$K11&gt;=2,'Summary analysis'!$H11*0.03,'Summary analysis'!$H11*0.02)</f>
        <v>3573.2999999999997</v>
      </c>
      <c r="P11" s="5" t="s">
        <v>213</v>
      </c>
      <c r="R11" s="6">
        <f>P13/R3</f>
        <v>0</v>
      </c>
    </row>
    <row r="12" spans="3:19" x14ac:dyDescent="0.25">
      <c r="C12" t="s">
        <v>87</v>
      </c>
      <c r="D12" t="s">
        <v>15</v>
      </c>
      <c r="E12" t="s">
        <v>12</v>
      </c>
      <c r="F12">
        <v>29</v>
      </c>
      <c r="G12" s="3">
        <v>44180</v>
      </c>
      <c r="H12">
        <v>112110</v>
      </c>
      <c r="I12" t="s">
        <v>24</v>
      </c>
      <c r="J12" t="s">
        <v>203</v>
      </c>
      <c r="K12">
        <f ca="1">(TODAY()-'Summary analysis'!$G12)/365</f>
        <v>2.6876712328767125</v>
      </c>
      <c r="L12">
        <f ca="1">IF('Summary analysis'!$K12&gt;=2,'Summary analysis'!$H12*0.03,'Summary analysis'!$H12*0.02)</f>
        <v>3363.2999999999997</v>
      </c>
    </row>
    <row r="13" spans="3:19" x14ac:dyDescent="0.25">
      <c r="C13" t="s">
        <v>76</v>
      </c>
      <c r="D13" t="s">
        <v>15</v>
      </c>
      <c r="E13" t="s">
        <v>19</v>
      </c>
      <c r="F13">
        <v>25</v>
      </c>
      <c r="G13" s="3">
        <v>44383</v>
      </c>
      <c r="H13">
        <v>65700</v>
      </c>
      <c r="I13" t="s">
        <v>16</v>
      </c>
      <c r="J13" t="s">
        <v>203</v>
      </c>
      <c r="K13">
        <f ca="1">(TODAY()-'Summary analysis'!$G13)/365</f>
        <v>2.1315068493150684</v>
      </c>
      <c r="L13">
        <f ca="1">IF('Summary analysis'!$K13&gt;=2,'Summary analysis'!$H13*0.03,'Summary analysis'!$H13*0.02)</f>
        <v>1971</v>
      </c>
    </row>
    <row r="14" spans="3:19" x14ac:dyDescent="0.25">
      <c r="C14" t="s">
        <v>97</v>
      </c>
      <c r="D14" t="s">
        <v>15</v>
      </c>
      <c r="E14" t="s">
        <v>12</v>
      </c>
      <c r="F14">
        <v>37</v>
      </c>
      <c r="G14" s="3">
        <v>44701</v>
      </c>
      <c r="H14">
        <v>69070</v>
      </c>
      <c r="I14" t="s">
        <v>16</v>
      </c>
      <c r="J14" t="s">
        <v>203</v>
      </c>
      <c r="K14">
        <f ca="1">(TODAY()-'Summary analysis'!$G14)/365</f>
        <v>1.2602739726027397</v>
      </c>
      <c r="L14">
        <f ca="1">IF('Summary analysis'!$K14&gt;=2,'Summary analysis'!$H14*0.03,'Summary analysis'!$H14*0.02)</f>
        <v>1381.4</v>
      </c>
    </row>
    <row r="15" spans="3:19" x14ac:dyDescent="0.25">
      <c r="C15" t="s">
        <v>22</v>
      </c>
      <c r="D15" t="s">
        <v>15</v>
      </c>
      <c r="E15" t="s">
        <v>12</v>
      </c>
      <c r="F15">
        <v>20</v>
      </c>
      <c r="G15" s="3">
        <v>44459</v>
      </c>
      <c r="H15">
        <v>107700</v>
      </c>
      <c r="I15" t="s">
        <v>16</v>
      </c>
      <c r="J15" t="s">
        <v>203</v>
      </c>
      <c r="K15">
        <f ca="1">(TODAY()-'Summary analysis'!$G15)/365</f>
        <v>1.9232876712328768</v>
      </c>
      <c r="L15">
        <f ca="1">IF('Summary analysis'!$K15&gt;=2,'Summary analysis'!$H15*0.03,'Summary analysis'!$H15*0.02)</f>
        <v>2154</v>
      </c>
      <c r="O15" s="7" t="s">
        <v>214</v>
      </c>
    </row>
    <row r="16" spans="3:19" ht="15.75" thickBot="1" x14ac:dyDescent="0.3">
      <c r="C16" t="s">
        <v>84</v>
      </c>
      <c r="D16" t="s">
        <v>8</v>
      </c>
      <c r="E16" t="s">
        <v>12</v>
      </c>
      <c r="F16">
        <v>32</v>
      </c>
      <c r="G16" s="3">
        <v>44354</v>
      </c>
      <c r="H16">
        <v>43840</v>
      </c>
      <c r="I16" t="s">
        <v>13</v>
      </c>
      <c r="J16" t="s">
        <v>203</v>
      </c>
      <c r="K16">
        <f ca="1">(TODAY()-'Summary analysis'!$G16)/365</f>
        <v>2.2109589041095892</v>
      </c>
      <c r="L16">
        <f ca="1">IF('Summary analysis'!$K16&gt;=2,'Summary analysis'!$H16*0.03,'Summary analysis'!$H16*0.02)</f>
        <v>1315.2</v>
      </c>
    </row>
    <row r="17" spans="3:17" ht="15.75" thickBot="1" x14ac:dyDescent="0.3">
      <c r="C17" t="s">
        <v>105</v>
      </c>
      <c r="D17" t="s">
        <v>15</v>
      </c>
      <c r="E17" t="s">
        <v>9</v>
      </c>
      <c r="F17">
        <v>40</v>
      </c>
      <c r="G17" s="3">
        <v>44263</v>
      </c>
      <c r="H17">
        <v>99750</v>
      </c>
      <c r="I17" t="s">
        <v>16</v>
      </c>
      <c r="J17" t="s">
        <v>203</v>
      </c>
      <c r="K17">
        <f ca="1">(TODAY()-'Summary analysis'!$G17)/365</f>
        <v>2.4602739726027396</v>
      </c>
      <c r="L17">
        <f ca="1">IF('Summary analysis'!$K17&gt;=2,'Summary analysis'!$H17*0.03,'Summary analysis'!$H17*0.02)</f>
        <v>2992.5</v>
      </c>
      <c r="O17" s="14"/>
      <c r="P17" s="8">
        <v>2</v>
      </c>
      <c r="Q17" s="9" t="s">
        <v>61</v>
      </c>
    </row>
    <row r="18" spans="3:17" ht="15.75" thickBot="1" x14ac:dyDescent="0.3">
      <c r="C18" t="s">
        <v>47</v>
      </c>
      <c r="D18" t="s">
        <v>15</v>
      </c>
      <c r="E18" t="s">
        <v>9</v>
      </c>
      <c r="F18">
        <v>21</v>
      </c>
      <c r="G18" s="3">
        <v>44104</v>
      </c>
      <c r="H18">
        <v>37920</v>
      </c>
      <c r="I18" t="s">
        <v>16</v>
      </c>
      <c r="J18" t="s">
        <v>203</v>
      </c>
      <c r="K18">
        <f ca="1">(TODAY()-'Summary analysis'!$G18)/365</f>
        <v>2.8958904109589043</v>
      </c>
      <c r="L18">
        <f ca="1">IF('Summary analysis'!$K18&gt;=2,'Summary analysis'!$H18*0.03,'Summary analysis'!$H18*0.02)</f>
        <v>1137.5999999999999</v>
      </c>
      <c r="O18" s="14"/>
      <c r="P18" s="10" t="s">
        <v>1</v>
      </c>
      <c r="Q18" s="10" t="str">
        <f>VLOOKUP(Q17,'Summary analysis'!$C$2:$L$205,2,FALSE)</f>
        <v>Female</v>
      </c>
    </row>
    <row r="19" spans="3:17" ht="15.75" thickBot="1" x14ac:dyDescent="0.3">
      <c r="C19" t="s">
        <v>31</v>
      </c>
      <c r="D19" t="s">
        <v>15</v>
      </c>
      <c r="E19" t="s">
        <v>9</v>
      </c>
      <c r="F19">
        <v>21</v>
      </c>
      <c r="G19" s="3">
        <v>44762</v>
      </c>
      <c r="H19">
        <v>57090</v>
      </c>
      <c r="I19" t="s">
        <v>16</v>
      </c>
      <c r="J19" t="s">
        <v>203</v>
      </c>
      <c r="K19">
        <f ca="1">(TODAY()-'Summary analysis'!$G19)/365</f>
        <v>1.0931506849315069</v>
      </c>
      <c r="L19">
        <f ca="1">IF('Summary analysis'!$K19&gt;=2,'Summary analysis'!$H19*0.03,'Summary analysis'!$H19*0.02)</f>
        <v>1141.8</v>
      </c>
      <c r="O19" s="14"/>
      <c r="P19" s="10" t="s">
        <v>2</v>
      </c>
      <c r="Q19" s="10" t="str">
        <f>VLOOKUP(Q17,'Summary analysis'!$C$2:$L$205,3,FALSE)</f>
        <v>Website</v>
      </c>
    </row>
    <row r="20" spans="3:17" ht="15.75" thickBot="1" x14ac:dyDescent="0.3">
      <c r="C20" t="s">
        <v>30</v>
      </c>
      <c r="D20" t="s">
        <v>8</v>
      </c>
      <c r="E20" t="s">
        <v>12</v>
      </c>
      <c r="F20">
        <v>31</v>
      </c>
      <c r="G20" s="3">
        <v>44145</v>
      </c>
      <c r="H20">
        <v>41980</v>
      </c>
      <c r="I20" t="s">
        <v>16</v>
      </c>
      <c r="J20" t="s">
        <v>203</v>
      </c>
      <c r="K20">
        <f ca="1">(TODAY()-'Summary analysis'!$G20)/365</f>
        <v>2.7835616438356166</v>
      </c>
      <c r="L20">
        <f ca="1">IF('Summary analysis'!$K20&gt;=2,'Summary analysis'!$H20*0.03,'Summary analysis'!$H20*0.02)</f>
        <v>1259.3999999999999</v>
      </c>
      <c r="O20" s="14"/>
      <c r="P20" s="10" t="s">
        <v>6</v>
      </c>
      <c r="Q20" s="10" t="str">
        <f>VLOOKUP(Q17,'Summary analysis'!$C$2:$L$205,7,FALSE)</f>
        <v>Average</v>
      </c>
    </row>
    <row r="21" spans="3:17" ht="15.75" thickBot="1" x14ac:dyDescent="0.3">
      <c r="C21" t="s">
        <v>78</v>
      </c>
      <c r="D21" t="s">
        <v>15</v>
      </c>
      <c r="E21" t="s">
        <v>56</v>
      </c>
      <c r="F21">
        <v>21</v>
      </c>
      <c r="G21" s="3">
        <v>44242</v>
      </c>
      <c r="H21">
        <v>75880</v>
      </c>
      <c r="I21" t="s">
        <v>16</v>
      </c>
      <c r="J21" t="s">
        <v>203</v>
      </c>
      <c r="K21">
        <f ca="1">(TODAY()-'Summary analysis'!$G21)/365</f>
        <v>2.5178082191780824</v>
      </c>
      <c r="L21">
        <f ca="1">IF('Summary analysis'!$K21&gt;=2,'Summary analysis'!$H21*0.03,'Summary analysis'!$H21*0.02)</f>
        <v>2276.4</v>
      </c>
      <c r="O21" s="14"/>
      <c r="P21" s="10" t="s">
        <v>5</v>
      </c>
      <c r="Q21" s="10">
        <f>VLOOKUP(Q17,'Summary analysis'!$C$2:$L$205,6,FALSE)</f>
        <v>62780</v>
      </c>
    </row>
    <row r="22" spans="3:17" ht="15.75" thickBot="1" x14ac:dyDescent="0.3">
      <c r="C22" t="s">
        <v>36</v>
      </c>
      <c r="D22" t="s">
        <v>8</v>
      </c>
      <c r="E22" t="s">
        <v>21</v>
      </c>
      <c r="F22">
        <v>34</v>
      </c>
      <c r="G22" s="3">
        <v>44653</v>
      </c>
      <c r="H22">
        <v>58940</v>
      </c>
      <c r="I22" t="s">
        <v>16</v>
      </c>
      <c r="J22" t="s">
        <v>203</v>
      </c>
      <c r="K22">
        <f ca="1">(TODAY()-'Summary analysis'!$G22)/365</f>
        <v>1.3917808219178083</v>
      </c>
      <c r="L22">
        <f ca="1">IF('Summary analysis'!$K22&gt;=2,'Summary analysis'!$H22*0.03,'Summary analysis'!$H22*0.02)</f>
        <v>1178.8</v>
      </c>
      <c r="O22" s="14"/>
      <c r="P22" s="10" t="s">
        <v>215</v>
      </c>
      <c r="Q22" s="10">
        <f ca="1">VLOOKUP(Q17,'Summary analysis'!$C$2:$L$205,9,FALSE)</f>
        <v>2.7753424657534245</v>
      </c>
    </row>
    <row r="23" spans="3:17" ht="15.75" thickBot="1" x14ac:dyDescent="0.3">
      <c r="C23" t="s">
        <v>27</v>
      </c>
      <c r="D23" t="s">
        <v>8</v>
      </c>
      <c r="E23" t="s">
        <v>21</v>
      </c>
      <c r="F23">
        <v>30</v>
      </c>
      <c r="G23" s="3">
        <v>44389</v>
      </c>
      <c r="H23">
        <v>67910</v>
      </c>
      <c r="I23" t="s">
        <v>24</v>
      </c>
      <c r="J23" t="s">
        <v>203</v>
      </c>
      <c r="K23">
        <f ca="1">(TODAY()-'Summary analysis'!$G23)/365</f>
        <v>2.1150684931506851</v>
      </c>
      <c r="L23">
        <f ca="1">IF('Summary analysis'!$K23&gt;=2,'Summary analysis'!$H23*0.03,'Summary analysis'!$H23*0.02)</f>
        <v>2037.3</v>
      </c>
      <c r="O23" s="14"/>
      <c r="P23" s="10" t="s">
        <v>202</v>
      </c>
      <c r="Q23" s="10" t="str">
        <f>VLOOKUP(Q17,'Summary analysis'!$C$2:$L$205,8,FALSE)</f>
        <v>NZ</v>
      </c>
    </row>
    <row r="24" spans="3:17" x14ac:dyDescent="0.25">
      <c r="C24" t="s">
        <v>26</v>
      </c>
      <c r="D24" t="s">
        <v>8</v>
      </c>
      <c r="E24" t="s">
        <v>12</v>
      </c>
      <c r="F24">
        <v>31</v>
      </c>
      <c r="G24" s="3">
        <v>44663</v>
      </c>
      <c r="H24">
        <v>58100</v>
      </c>
      <c r="I24" t="s">
        <v>16</v>
      </c>
      <c r="J24" t="s">
        <v>203</v>
      </c>
      <c r="K24">
        <f ca="1">(TODAY()-'Summary analysis'!$G24)/365</f>
        <v>1.3643835616438356</v>
      </c>
      <c r="L24">
        <f ca="1">IF('Summary analysis'!$K24&gt;=2,'Summary analysis'!$H24*0.03,'Summary analysis'!$H24*0.02)</f>
        <v>1162</v>
      </c>
    </row>
    <row r="25" spans="3:17" x14ac:dyDescent="0.25">
      <c r="C25" t="s">
        <v>53</v>
      </c>
      <c r="D25" t="s">
        <v>15</v>
      </c>
      <c r="E25" t="s">
        <v>21</v>
      </c>
      <c r="F25">
        <v>27</v>
      </c>
      <c r="G25" s="3">
        <v>44567</v>
      </c>
      <c r="H25">
        <v>48980</v>
      </c>
      <c r="I25" t="s">
        <v>16</v>
      </c>
      <c r="J25" t="s">
        <v>203</v>
      </c>
      <c r="K25">
        <f ca="1">(TODAY()-'Summary analysis'!$G25)/365</f>
        <v>1.6273972602739726</v>
      </c>
      <c r="L25">
        <f ca="1">IF('Summary analysis'!$K25&gt;=2,'Summary analysis'!$H25*0.03,'Summary analysis'!$H25*0.02)</f>
        <v>979.6</v>
      </c>
    </row>
    <row r="26" spans="3:17" x14ac:dyDescent="0.25">
      <c r="C26" t="s">
        <v>20</v>
      </c>
      <c r="D26" t="s">
        <v>205</v>
      </c>
      <c r="E26" t="s">
        <v>21</v>
      </c>
      <c r="F26">
        <v>30</v>
      </c>
      <c r="G26" s="3">
        <v>44597</v>
      </c>
      <c r="H26">
        <v>64000</v>
      </c>
      <c r="I26" t="s">
        <v>16</v>
      </c>
      <c r="J26" t="s">
        <v>203</v>
      </c>
      <c r="K26">
        <f ca="1">(TODAY()-'Summary analysis'!$G26)/365</f>
        <v>1.5452054794520549</v>
      </c>
      <c r="L26">
        <f ca="1">IF('Summary analysis'!$K26&gt;=2,'Summary analysis'!$H26*0.03,'Summary analysis'!$H26*0.02)</f>
        <v>1280</v>
      </c>
    </row>
    <row r="27" spans="3:17" x14ac:dyDescent="0.25">
      <c r="C27" t="s">
        <v>7</v>
      </c>
      <c r="D27" t="s">
        <v>8</v>
      </c>
      <c r="E27" t="s">
        <v>9</v>
      </c>
      <c r="F27">
        <v>42</v>
      </c>
      <c r="G27" s="3">
        <v>44779</v>
      </c>
      <c r="H27">
        <v>75000</v>
      </c>
      <c r="I27" t="s">
        <v>10</v>
      </c>
      <c r="J27" t="s">
        <v>203</v>
      </c>
      <c r="K27">
        <f ca="1">(TODAY()-'Summary analysis'!$G27)/365</f>
        <v>1.0465753424657533</v>
      </c>
      <c r="L27">
        <f ca="1">IF('Summary analysis'!$K27&gt;=2,'Summary analysis'!$H27*0.03,'Summary analysis'!$H27*0.02)</f>
        <v>1500</v>
      </c>
    </row>
    <row r="28" spans="3:17" x14ac:dyDescent="0.25">
      <c r="C28" t="s">
        <v>74</v>
      </c>
      <c r="D28" t="s">
        <v>8</v>
      </c>
      <c r="E28" t="s">
        <v>12</v>
      </c>
      <c r="F28">
        <v>40</v>
      </c>
      <c r="G28" s="3">
        <v>44337</v>
      </c>
      <c r="H28">
        <v>87620</v>
      </c>
      <c r="I28" t="s">
        <v>16</v>
      </c>
      <c r="J28" t="s">
        <v>203</v>
      </c>
      <c r="K28">
        <f ca="1">(TODAY()-'Summary analysis'!$G28)/365</f>
        <v>2.2575342465753425</v>
      </c>
      <c r="L28">
        <f ca="1">IF('Summary analysis'!$K28&gt;=2,'Summary analysis'!$H28*0.03,'Summary analysis'!$H28*0.02)</f>
        <v>2628.6</v>
      </c>
    </row>
    <row r="29" spans="3:17" x14ac:dyDescent="0.25">
      <c r="C29" t="s">
        <v>44</v>
      </c>
      <c r="D29" t="s">
        <v>8</v>
      </c>
      <c r="E29" t="s">
        <v>12</v>
      </c>
      <c r="F29">
        <v>29</v>
      </c>
      <c r="G29" s="3">
        <v>44023</v>
      </c>
      <c r="H29">
        <v>34980</v>
      </c>
      <c r="I29" t="s">
        <v>16</v>
      </c>
      <c r="J29" t="s">
        <v>203</v>
      </c>
      <c r="K29">
        <f ca="1">(TODAY()-'Summary analysis'!$G29)/365</f>
        <v>3.117808219178082</v>
      </c>
      <c r="L29">
        <f ca="1">IF('Summary analysis'!$K29&gt;=2,'Summary analysis'!$H29*0.03,'Summary analysis'!$H29*0.02)</f>
        <v>1049.3999999999999</v>
      </c>
    </row>
    <row r="30" spans="3:17" x14ac:dyDescent="0.25">
      <c r="C30" t="s">
        <v>35</v>
      </c>
      <c r="D30" t="s">
        <v>8</v>
      </c>
      <c r="E30" t="s">
        <v>21</v>
      </c>
      <c r="F30">
        <v>28</v>
      </c>
      <c r="G30" s="3">
        <v>44185</v>
      </c>
      <c r="H30">
        <v>75970</v>
      </c>
      <c r="I30" t="s">
        <v>16</v>
      </c>
      <c r="J30" t="s">
        <v>203</v>
      </c>
      <c r="K30">
        <f ca="1">(TODAY()-'Summary analysis'!$G30)/365</f>
        <v>2.6739726027397261</v>
      </c>
      <c r="L30">
        <f ca="1">IF('Summary analysis'!$K30&gt;=2,'Summary analysis'!$H30*0.03,'Summary analysis'!$H30*0.02)</f>
        <v>2279.1</v>
      </c>
    </row>
    <row r="31" spans="3:17" x14ac:dyDescent="0.25">
      <c r="C31" t="s">
        <v>38</v>
      </c>
      <c r="D31" t="s">
        <v>8</v>
      </c>
      <c r="E31" t="s">
        <v>21</v>
      </c>
      <c r="F31">
        <v>34</v>
      </c>
      <c r="G31" s="3">
        <v>44612</v>
      </c>
      <c r="H31">
        <v>60130</v>
      </c>
      <c r="I31" t="s">
        <v>16</v>
      </c>
      <c r="J31" t="s">
        <v>203</v>
      </c>
      <c r="K31">
        <f ca="1">(TODAY()-'Summary analysis'!$G31)/365</f>
        <v>1.5041095890410958</v>
      </c>
      <c r="L31">
        <f ca="1">IF('Summary analysis'!$K31&gt;=2,'Summary analysis'!$H31*0.03,'Summary analysis'!$H31*0.02)</f>
        <v>1202.6000000000001</v>
      </c>
    </row>
    <row r="32" spans="3:17" x14ac:dyDescent="0.25">
      <c r="C32" t="s">
        <v>41</v>
      </c>
      <c r="D32" t="s">
        <v>8</v>
      </c>
      <c r="E32" t="s">
        <v>12</v>
      </c>
      <c r="F32">
        <v>33</v>
      </c>
      <c r="G32" s="3">
        <v>44374</v>
      </c>
      <c r="H32">
        <v>75480</v>
      </c>
      <c r="I32" t="s">
        <v>42</v>
      </c>
      <c r="J32" t="s">
        <v>203</v>
      </c>
      <c r="K32">
        <f ca="1">(TODAY()-'Summary analysis'!$G32)/365</f>
        <v>2.1561643835616437</v>
      </c>
      <c r="L32">
        <f ca="1">IF('Summary analysis'!$K32&gt;=2,'Summary analysis'!$H32*0.03,'Summary analysis'!$H32*0.02)</f>
        <v>2264.4</v>
      </c>
    </row>
    <row r="33" spans="3:12" x14ac:dyDescent="0.25">
      <c r="C33" t="s">
        <v>40</v>
      </c>
      <c r="D33" t="s">
        <v>15</v>
      </c>
      <c r="E33" t="s">
        <v>9</v>
      </c>
      <c r="F33">
        <v>33</v>
      </c>
      <c r="G33" s="3">
        <v>44164</v>
      </c>
      <c r="H33">
        <v>115920</v>
      </c>
      <c r="I33" t="s">
        <v>16</v>
      </c>
      <c r="J33" t="s">
        <v>203</v>
      </c>
      <c r="K33">
        <f ca="1">(TODAY()-'Summary analysis'!$G33)/365</f>
        <v>2.7315068493150685</v>
      </c>
      <c r="L33">
        <f ca="1">IF('Summary analysis'!$K33&gt;=2,'Summary analysis'!$H33*0.03,'Summary analysis'!$H33*0.02)</f>
        <v>3477.6</v>
      </c>
    </row>
    <row r="34" spans="3:12" x14ac:dyDescent="0.25">
      <c r="C34" t="s">
        <v>48</v>
      </c>
      <c r="D34" t="s">
        <v>8</v>
      </c>
      <c r="E34" t="s">
        <v>19</v>
      </c>
      <c r="F34">
        <v>36</v>
      </c>
      <c r="G34" s="3">
        <v>44494</v>
      </c>
      <c r="H34">
        <v>78540</v>
      </c>
      <c r="I34" t="s">
        <v>16</v>
      </c>
      <c r="J34" t="s">
        <v>203</v>
      </c>
      <c r="K34">
        <f ca="1">(TODAY()-'Summary analysis'!$G34)/365</f>
        <v>1.8273972602739725</v>
      </c>
      <c r="L34">
        <f ca="1">IF('Summary analysis'!$K34&gt;=2,'Summary analysis'!$H34*0.03,'Summary analysis'!$H34*0.02)</f>
        <v>1570.8</v>
      </c>
    </row>
    <row r="35" spans="3:12" x14ac:dyDescent="0.25">
      <c r="C35" t="s">
        <v>34</v>
      </c>
      <c r="D35" t="s">
        <v>15</v>
      </c>
      <c r="E35" t="s">
        <v>9</v>
      </c>
      <c r="F35">
        <v>25</v>
      </c>
      <c r="G35" s="3">
        <v>44726</v>
      </c>
      <c r="H35">
        <v>109190</v>
      </c>
      <c r="I35" t="s">
        <v>13</v>
      </c>
      <c r="J35" t="s">
        <v>203</v>
      </c>
      <c r="K35">
        <f ca="1">(TODAY()-'Summary analysis'!$G35)/365</f>
        <v>1.1917808219178083</v>
      </c>
      <c r="L35">
        <f ca="1">IF('Summary analysis'!$K35&gt;=2,'Summary analysis'!$H35*0.03,'Summary analysis'!$H35*0.02)</f>
        <v>2183.8000000000002</v>
      </c>
    </row>
    <row r="36" spans="3:12" x14ac:dyDescent="0.25">
      <c r="C36" t="s">
        <v>73</v>
      </c>
      <c r="D36" t="s">
        <v>8</v>
      </c>
      <c r="E36" t="s">
        <v>19</v>
      </c>
      <c r="F36">
        <v>34</v>
      </c>
      <c r="G36" s="3">
        <v>44721</v>
      </c>
      <c r="H36">
        <v>49630</v>
      </c>
      <c r="I36" t="s">
        <v>24</v>
      </c>
      <c r="J36" t="s">
        <v>203</v>
      </c>
      <c r="K36">
        <f ca="1">(TODAY()-'Summary analysis'!$G36)/365</f>
        <v>1.2054794520547945</v>
      </c>
      <c r="L36">
        <f ca="1">IF('Summary analysis'!$K36&gt;=2,'Summary analysis'!$H36*0.03,'Summary analysis'!$H36*0.02)</f>
        <v>992.6</v>
      </c>
    </row>
    <row r="37" spans="3:12" x14ac:dyDescent="0.25">
      <c r="C37" t="s">
        <v>107</v>
      </c>
      <c r="D37" t="s">
        <v>8</v>
      </c>
      <c r="E37" t="s">
        <v>9</v>
      </c>
      <c r="F37">
        <v>28</v>
      </c>
      <c r="G37" s="3">
        <v>44630</v>
      </c>
      <c r="H37">
        <v>99970</v>
      </c>
      <c r="I37" t="s">
        <v>16</v>
      </c>
      <c r="J37" t="s">
        <v>203</v>
      </c>
      <c r="K37">
        <f ca="1">(TODAY()-'Summary analysis'!$G37)/365</f>
        <v>1.4547945205479451</v>
      </c>
      <c r="L37">
        <f ca="1">IF('Summary analysis'!$K37&gt;=2,'Summary analysis'!$H37*0.03,'Summary analysis'!$H37*0.02)</f>
        <v>1999.4</v>
      </c>
    </row>
    <row r="38" spans="3:12" x14ac:dyDescent="0.25">
      <c r="C38" t="s">
        <v>71</v>
      </c>
      <c r="D38" t="s">
        <v>8</v>
      </c>
      <c r="E38" t="s">
        <v>12</v>
      </c>
      <c r="F38">
        <v>33</v>
      </c>
      <c r="G38" s="3">
        <v>44190</v>
      </c>
      <c r="H38">
        <v>96140</v>
      </c>
      <c r="I38" t="s">
        <v>16</v>
      </c>
      <c r="J38" t="s">
        <v>203</v>
      </c>
      <c r="K38">
        <f ca="1">(TODAY()-'Summary analysis'!$G38)/365</f>
        <v>2.6602739726027398</v>
      </c>
      <c r="L38">
        <f ca="1">IF('Summary analysis'!$K38&gt;=2,'Summary analysis'!$H38*0.03,'Summary analysis'!$H38*0.02)</f>
        <v>2884.2</v>
      </c>
    </row>
    <row r="39" spans="3:12" x14ac:dyDescent="0.25">
      <c r="C39" t="s">
        <v>50</v>
      </c>
      <c r="D39" t="s">
        <v>15</v>
      </c>
      <c r="E39" t="s">
        <v>9</v>
      </c>
      <c r="F39">
        <v>31</v>
      </c>
      <c r="G39" s="3">
        <v>44724</v>
      </c>
      <c r="H39">
        <v>103550</v>
      </c>
      <c r="I39" t="s">
        <v>16</v>
      </c>
      <c r="J39" t="s">
        <v>203</v>
      </c>
      <c r="K39">
        <f ca="1">(TODAY()-'Summary analysis'!$G39)/365</f>
        <v>1.1972602739726028</v>
      </c>
      <c r="L39">
        <f ca="1">IF('Summary analysis'!$K39&gt;=2,'Summary analysis'!$H39*0.03,'Summary analysis'!$H39*0.02)</f>
        <v>2071</v>
      </c>
    </row>
    <row r="40" spans="3:12" x14ac:dyDescent="0.25">
      <c r="C40" t="s">
        <v>14</v>
      </c>
      <c r="D40" t="s">
        <v>15</v>
      </c>
      <c r="E40" t="s">
        <v>12</v>
      </c>
      <c r="F40">
        <v>31</v>
      </c>
      <c r="G40" s="3">
        <v>44511</v>
      </c>
      <c r="H40">
        <v>48950</v>
      </c>
      <c r="I40" t="s">
        <v>16</v>
      </c>
      <c r="J40" t="s">
        <v>203</v>
      </c>
      <c r="K40">
        <f ca="1">(TODAY()-'Summary analysis'!$G40)/365</f>
        <v>1.7808219178082192</v>
      </c>
      <c r="L40">
        <f ca="1">IF('Summary analysis'!$K40&gt;=2,'Summary analysis'!$H40*0.03,'Summary analysis'!$H40*0.02)</f>
        <v>979</v>
      </c>
    </row>
    <row r="41" spans="3:12" x14ac:dyDescent="0.25">
      <c r="C41" t="s">
        <v>63</v>
      </c>
      <c r="D41" t="s">
        <v>15</v>
      </c>
      <c r="E41" t="s">
        <v>21</v>
      </c>
      <c r="F41">
        <v>24</v>
      </c>
      <c r="G41" s="3">
        <v>44436</v>
      </c>
      <c r="H41">
        <v>52610</v>
      </c>
      <c r="I41" t="s">
        <v>24</v>
      </c>
      <c r="J41" t="s">
        <v>203</v>
      </c>
      <c r="K41">
        <f ca="1">(TODAY()-'Summary analysis'!$G41)/365</f>
        <v>1.9863013698630136</v>
      </c>
      <c r="L41">
        <f ca="1">IF('Summary analysis'!$K41&gt;=2,'Summary analysis'!$H41*0.03,'Summary analysis'!$H41*0.02)</f>
        <v>1052.2</v>
      </c>
    </row>
    <row r="42" spans="3:12" x14ac:dyDescent="0.25">
      <c r="C42" t="s">
        <v>72</v>
      </c>
      <c r="D42" t="s">
        <v>8</v>
      </c>
      <c r="E42" t="s">
        <v>9</v>
      </c>
      <c r="F42">
        <v>36</v>
      </c>
      <c r="G42" s="3">
        <v>44529</v>
      </c>
      <c r="H42">
        <v>78390</v>
      </c>
      <c r="I42" t="s">
        <v>16</v>
      </c>
      <c r="J42" t="s">
        <v>203</v>
      </c>
      <c r="K42">
        <f ca="1">(TODAY()-'Summary analysis'!$G42)/365</f>
        <v>1.7315068493150685</v>
      </c>
      <c r="L42">
        <f ca="1">IF('Summary analysis'!$K42&gt;=2,'Summary analysis'!$H42*0.03,'Summary analysis'!$H42*0.02)</f>
        <v>1567.8</v>
      </c>
    </row>
    <row r="43" spans="3:12" x14ac:dyDescent="0.25">
      <c r="C43" t="s">
        <v>88</v>
      </c>
      <c r="D43" t="s">
        <v>8</v>
      </c>
      <c r="E43" t="s">
        <v>21</v>
      </c>
      <c r="F43">
        <v>33</v>
      </c>
      <c r="G43" s="3">
        <v>44809</v>
      </c>
      <c r="H43">
        <v>86570</v>
      </c>
      <c r="I43" t="s">
        <v>16</v>
      </c>
      <c r="J43" t="s">
        <v>203</v>
      </c>
      <c r="K43">
        <f ca="1">(TODAY()-'Summary analysis'!$G43)/365</f>
        <v>0.96438356164383565</v>
      </c>
      <c r="L43">
        <f ca="1">IF('Summary analysis'!$K43&gt;=2,'Summary analysis'!$H43*0.03,'Summary analysis'!$H43*0.02)</f>
        <v>1731.4</v>
      </c>
    </row>
    <row r="44" spans="3:12" x14ac:dyDescent="0.25">
      <c r="C44" t="s">
        <v>92</v>
      </c>
      <c r="D44" t="s">
        <v>8</v>
      </c>
      <c r="E44" t="s">
        <v>12</v>
      </c>
      <c r="F44">
        <v>27</v>
      </c>
      <c r="G44" s="3">
        <v>44686</v>
      </c>
      <c r="H44">
        <v>83750</v>
      </c>
      <c r="I44" t="s">
        <v>16</v>
      </c>
      <c r="J44" t="s">
        <v>203</v>
      </c>
      <c r="K44">
        <f ca="1">(TODAY()-'Summary analysis'!$G44)/365</f>
        <v>1.3013698630136987</v>
      </c>
      <c r="L44">
        <f ca="1">IF('Summary analysis'!$K44&gt;=2,'Summary analysis'!$H44*0.03,'Summary analysis'!$H44*0.02)</f>
        <v>1675</v>
      </c>
    </row>
    <row r="45" spans="3:12" x14ac:dyDescent="0.25">
      <c r="C45" t="s">
        <v>102</v>
      </c>
      <c r="D45" t="s">
        <v>8</v>
      </c>
      <c r="E45" t="s">
        <v>21</v>
      </c>
      <c r="F45">
        <v>34</v>
      </c>
      <c r="G45" s="3">
        <v>44445</v>
      </c>
      <c r="H45">
        <v>92450</v>
      </c>
      <c r="I45" t="s">
        <v>16</v>
      </c>
      <c r="J45" t="s">
        <v>203</v>
      </c>
      <c r="K45">
        <f ca="1">(TODAY()-'Summary analysis'!$G45)/365</f>
        <v>1.9616438356164383</v>
      </c>
      <c r="L45">
        <f ca="1">IF('Summary analysis'!$K45&gt;=2,'Summary analysis'!$H45*0.03,'Summary analysis'!$H45*0.02)</f>
        <v>1849</v>
      </c>
    </row>
    <row r="46" spans="3:12" x14ac:dyDescent="0.25">
      <c r="C46" t="s">
        <v>64</v>
      </c>
      <c r="D46" t="s">
        <v>15</v>
      </c>
      <c r="E46" t="s">
        <v>12</v>
      </c>
      <c r="F46">
        <v>20</v>
      </c>
      <c r="G46" s="3">
        <v>44183</v>
      </c>
      <c r="H46">
        <v>112650</v>
      </c>
      <c r="I46" t="s">
        <v>16</v>
      </c>
      <c r="J46" t="s">
        <v>203</v>
      </c>
      <c r="K46">
        <f ca="1">(TODAY()-'Summary analysis'!$G46)/365</f>
        <v>2.6794520547945204</v>
      </c>
      <c r="L46">
        <f ca="1">IF('Summary analysis'!$K46&gt;=2,'Summary analysis'!$H46*0.03,'Summary analysis'!$H46*0.02)</f>
        <v>3379.5</v>
      </c>
    </row>
    <row r="47" spans="3:12" x14ac:dyDescent="0.25">
      <c r="C47" t="s">
        <v>104</v>
      </c>
      <c r="D47" t="s">
        <v>15</v>
      </c>
      <c r="E47" t="s">
        <v>9</v>
      </c>
      <c r="F47">
        <v>20</v>
      </c>
      <c r="G47" s="3">
        <v>44744</v>
      </c>
      <c r="H47">
        <v>79570</v>
      </c>
      <c r="I47" t="s">
        <v>16</v>
      </c>
      <c r="J47" t="s">
        <v>203</v>
      </c>
      <c r="K47">
        <f ca="1">(TODAY()-'Summary analysis'!$G47)/365</f>
        <v>1.1424657534246576</v>
      </c>
      <c r="L47">
        <f ca="1">IF('Summary analysis'!$K47&gt;=2,'Summary analysis'!$H47*0.03,'Summary analysis'!$H47*0.02)</f>
        <v>1591.4</v>
      </c>
    </row>
    <row r="48" spans="3:12" x14ac:dyDescent="0.25">
      <c r="C48" t="s">
        <v>91</v>
      </c>
      <c r="D48" t="s">
        <v>8</v>
      </c>
      <c r="E48" t="s">
        <v>19</v>
      </c>
      <c r="F48">
        <v>20</v>
      </c>
      <c r="G48" s="3">
        <v>44537</v>
      </c>
      <c r="H48">
        <v>68900</v>
      </c>
      <c r="I48" t="s">
        <v>24</v>
      </c>
      <c r="J48" t="s">
        <v>203</v>
      </c>
      <c r="K48">
        <f ca="1">(TODAY()-'Summary analysis'!$G48)/365</f>
        <v>1.7095890410958905</v>
      </c>
      <c r="L48">
        <f ca="1">IF('Summary analysis'!$K48&gt;=2,'Summary analysis'!$H48*0.03,'Summary analysis'!$H48*0.02)</f>
        <v>1378</v>
      </c>
    </row>
    <row r="49" spans="3:12" x14ac:dyDescent="0.25">
      <c r="C49" t="s">
        <v>39</v>
      </c>
      <c r="D49" t="s">
        <v>8</v>
      </c>
      <c r="E49" t="s">
        <v>12</v>
      </c>
      <c r="F49">
        <v>25</v>
      </c>
      <c r="G49" s="3">
        <v>44694</v>
      </c>
      <c r="H49">
        <v>80700</v>
      </c>
      <c r="I49" t="s">
        <v>13</v>
      </c>
      <c r="J49" t="s">
        <v>203</v>
      </c>
      <c r="K49">
        <f ca="1">(TODAY()-'Summary analysis'!$G49)/365</f>
        <v>1.2794520547945205</v>
      </c>
      <c r="L49">
        <f ca="1">IF('Summary analysis'!$K49&gt;=2,'Summary analysis'!$H49*0.03,'Summary analysis'!$H49*0.02)</f>
        <v>1614</v>
      </c>
    </row>
    <row r="50" spans="3:12" x14ac:dyDescent="0.25">
      <c r="C50" t="s">
        <v>100</v>
      </c>
      <c r="D50" t="s">
        <v>15</v>
      </c>
      <c r="E50" t="s">
        <v>9</v>
      </c>
      <c r="F50">
        <v>19</v>
      </c>
      <c r="G50" s="3">
        <v>44277</v>
      </c>
      <c r="H50">
        <v>58960</v>
      </c>
      <c r="I50" t="s">
        <v>16</v>
      </c>
      <c r="J50" t="s">
        <v>203</v>
      </c>
      <c r="K50">
        <f ca="1">(TODAY()-'Summary analysis'!$G50)/365</f>
        <v>2.4219178082191779</v>
      </c>
      <c r="L50">
        <f ca="1">IF('Summary analysis'!$K50&gt;=2,'Summary analysis'!$H50*0.03,'Summary analysis'!$H50*0.02)</f>
        <v>1768.8</v>
      </c>
    </row>
    <row r="51" spans="3:12" x14ac:dyDescent="0.25">
      <c r="C51" t="s">
        <v>106</v>
      </c>
      <c r="D51" t="s">
        <v>15</v>
      </c>
      <c r="E51" t="s">
        <v>12</v>
      </c>
      <c r="F51">
        <v>36</v>
      </c>
      <c r="G51" s="3">
        <v>44019</v>
      </c>
      <c r="H51">
        <v>118840</v>
      </c>
      <c r="I51" t="s">
        <v>16</v>
      </c>
      <c r="J51" t="s">
        <v>203</v>
      </c>
      <c r="K51">
        <f ca="1">(TODAY()-'Summary analysis'!$G51)/365</f>
        <v>3.128767123287671</v>
      </c>
      <c r="L51">
        <f ca="1">IF('Summary analysis'!$K51&gt;=2,'Summary analysis'!$H51*0.03,'Summary analysis'!$H51*0.02)</f>
        <v>3565.2</v>
      </c>
    </row>
    <row r="52" spans="3:12" x14ac:dyDescent="0.25">
      <c r="C52" t="s">
        <v>29</v>
      </c>
      <c r="D52" t="s">
        <v>15</v>
      </c>
      <c r="E52" t="s">
        <v>21</v>
      </c>
      <c r="F52">
        <v>28</v>
      </c>
      <c r="G52" s="3">
        <v>44041</v>
      </c>
      <c r="H52">
        <v>48170</v>
      </c>
      <c r="I52" t="s">
        <v>13</v>
      </c>
      <c r="J52" t="s">
        <v>203</v>
      </c>
      <c r="K52">
        <f ca="1">(TODAY()-'Summary analysis'!$G52)/365</f>
        <v>3.0684931506849313</v>
      </c>
      <c r="L52">
        <f ca="1">IF('Summary analysis'!$K52&gt;=2,'Summary analysis'!$H52*0.03,'Summary analysis'!$H52*0.02)</f>
        <v>1445.1</v>
      </c>
    </row>
    <row r="53" spans="3:12" x14ac:dyDescent="0.25">
      <c r="C53" t="s">
        <v>108</v>
      </c>
      <c r="D53" t="s">
        <v>8</v>
      </c>
      <c r="E53" t="s">
        <v>56</v>
      </c>
      <c r="F53">
        <v>32</v>
      </c>
      <c r="G53" s="3">
        <v>44400</v>
      </c>
      <c r="H53">
        <v>45510</v>
      </c>
      <c r="I53" t="s">
        <v>16</v>
      </c>
      <c r="J53" t="s">
        <v>203</v>
      </c>
      <c r="K53">
        <f ca="1">(TODAY()-'Summary analysis'!$G53)/365</f>
        <v>2.0849315068493151</v>
      </c>
      <c r="L53">
        <f ca="1">IF('Summary analysis'!$K53&gt;=2,'Summary analysis'!$H53*0.03,'Summary analysis'!$H53*0.02)</f>
        <v>1365.3</v>
      </c>
    </row>
    <row r="54" spans="3:12" x14ac:dyDescent="0.25">
      <c r="C54" t="s">
        <v>64</v>
      </c>
      <c r="D54" t="s">
        <v>15</v>
      </c>
      <c r="E54" t="s">
        <v>9</v>
      </c>
      <c r="F54">
        <v>34</v>
      </c>
      <c r="G54" s="3">
        <v>44703</v>
      </c>
      <c r="H54">
        <v>112650</v>
      </c>
      <c r="I54" t="s">
        <v>16</v>
      </c>
      <c r="J54" t="s">
        <v>203</v>
      </c>
      <c r="K54">
        <f ca="1">(TODAY()-'Summary analysis'!$G54)/365</f>
        <v>1.2547945205479452</v>
      </c>
      <c r="L54">
        <f ca="1">IF('Summary analysis'!$K54&gt;=2,'Summary analysis'!$H54*0.03,'Summary analysis'!$H54*0.02)</f>
        <v>2253</v>
      </c>
    </row>
    <row r="55" spans="3:12" x14ac:dyDescent="0.25">
      <c r="C55" t="s">
        <v>83</v>
      </c>
      <c r="D55" t="s">
        <v>8</v>
      </c>
      <c r="E55" t="s">
        <v>9</v>
      </c>
      <c r="F55">
        <v>36</v>
      </c>
      <c r="G55" s="3">
        <v>44085</v>
      </c>
      <c r="H55">
        <v>114890</v>
      </c>
      <c r="I55" t="s">
        <v>16</v>
      </c>
      <c r="J55" t="s">
        <v>203</v>
      </c>
      <c r="K55">
        <f ca="1">(TODAY()-'Summary analysis'!$G55)/365</f>
        <v>2.9479452054794519</v>
      </c>
      <c r="L55">
        <f ca="1">IF('Summary analysis'!$K55&gt;=2,'Summary analysis'!$H55*0.03,'Summary analysis'!$H55*0.02)</f>
        <v>3446.7</v>
      </c>
    </row>
    <row r="56" spans="3:12" x14ac:dyDescent="0.25">
      <c r="C56" t="s">
        <v>67</v>
      </c>
      <c r="D56" t="s">
        <v>15</v>
      </c>
      <c r="E56" t="s">
        <v>12</v>
      </c>
      <c r="F56">
        <v>30</v>
      </c>
      <c r="G56" s="3">
        <v>44850</v>
      </c>
      <c r="H56">
        <v>69710</v>
      </c>
      <c r="I56" t="s">
        <v>16</v>
      </c>
      <c r="J56" t="s">
        <v>203</v>
      </c>
      <c r="K56">
        <f ca="1">(TODAY()-'Summary analysis'!$G56)/365</f>
        <v>0.852054794520548</v>
      </c>
      <c r="L56">
        <f ca="1">IF('Summary analysis'!$K56&gt;=2,'Summary analysis'!$H56*0.03,'Summary analysis'!$H56*0.02)</f>
        <v>1394.2</v>
      </c>
    </row>
    <row r="57" spans="3:12" x14ac:dyDescent="0.25">
      <c r="C57" t="s">
        <v>94</v>
      </c>
      <c r="D57" t="s">
        <v>15</v>
      </c>
      <c r="E57" t="s">
        <v>21</v>
      </c>
      <c r="F57">
        <v>36</v>
      </c>
      <c r="G57" s="3">
        <v>44333</v>
      </c>
      <c r="H57">
        <v>71380</v>
      </c>
      <c r="I57" t="s">
        <v>16</v>
      </c>
      <c r="J57" t="s">
        <v>203</v>
      </c>
      <c r="K57">
        <f ca="1">(TODAY()-'Summary analysis'!$G57)/365</f>
        <v>2.2684931506849315</v>
      </c>
      <c r="L57">
        <f ca="1">IF('Summary analysis'!$K57&gt;=2,'Summary analysis'!$H57*0.03,'Summary analysis'!$H57*0.02)</f>
        <v>2141.4</v>
      </c>
    </row>
    <row r="58" spans="3:12" x14ac:dyDescent="0.25">
      <c r="C58" t="s">
        <v>33</v>
      </c>
      <c r="D58" t="s">
        <v>8</v>
      </c>
      <c r="E58" t="s">
        <v>19</v>
      </c>
      <c r="F58">
        <v>38</v>
      </c>
      <c r="G58" s="3">
        <v>44377</v>
      </c>
      <c r="H58">
        <v>109160</v>
      </c>
      <c r="I58" t="s">
        <v>10</v>
      </c>
      <c r="J58" t="s">
        <v>203</v>
      </c>
      <c r="K58">
        <f ca="1">(TODAY()-'Summary analysis'!$G58)/365</f>
        <v>2.1479452054794521</v>
      </c>
      <c r="L58">
        <f ca="1">IF('Summary analysis'!$K58&gt;=2,'Summary analysis'!$H58*0.03,'Summary analysis'!$H58*0.02)</f>
        <v>3274.7999999999997</v>
      </c>
    </row>
    <row r="59" spans="3:12" x14ac:dyDescent="0.25">
      <c r="C59" t="s">
        <v>98</v>
      </c>
      <c r="D59" t="s">
        <v>15</v>
      </c>
      <c r="E59" t="s">
        <v>9</v>
      </c>
      <c r="F59">
        <v>27</v>
      </c>
      <c r="G59" s="3">
        <v>44609</v>
      </c>
      <c r="H59">
        <v>113280</v>
      </c>
      <c r="I59" t="s">
        <v>42</v>
      </c>
      <c r="J59" t="s">
        <v>203</v>
      </c>
      <c r="K59">
        <f ca="1">(TODAY()-'Summary analysis'!$G59)/365</f>
        <v>1.5123287671232877</v>
      </c>
      <c r="L59">
        <f ca="1">IF('Summary analysis'!$K59&gt;=2,'Summary analysis'!$H59*0.03,'Summary analysis'!$H59*0.02)</f>
        <v>2265.6</v>
      </c>
    </row>
    <row r="60" spans="3:12" x14ac:dyDescent="0.25">
      <c r="C60" t="s">
        <v>25</v>
      </c>
      <c r="D60" t="s">
        <v>15</v>
      </c>
      <c r="E60" t="s">
        <v>12</v>
      </c>
      <c r="F60">
        <v>30</v>
      </c>
      <c r="G60" s="3">
        <v>44273</v>
      </c>
      <c r="H60">
        <v>69120</v>
      </c>
      <c r="I60" t="s">
        <v>16</v>
      </c>
      <c r="J60" t="s">
        <v>203</v>
      </c>
      <c r="K60">
        <f ca="1">(TODAY()-'Summary analysis'!$G60)/365</f>
        <v>2.4328767123287673</v>
      </c>
      <c r="L60">
        <f ca="1">IF('Summary analysis'!$K60&gt;=2,'Summary analysis'!$H60*0.03,'Summary analysis'!$H60*0.02)</f>
        <v>2073.6</v>
      </c>
    </row>
    <row r="61" spans="3:12" x14ac:dyDescent="0.25">
      <c r="C61" t="s">
        <v>55</v>
      </c>
      <c r="D61" t="s">
        <v>8</v>
      </c>
      <c r="E61" t="s">
        <v>56</v>
      </c>
      <c r="F61">
        <v>37</v>
      </c>
      <c r="G61" s="3">
        <v>44451</v>
      </c>
      <c r="H61">
        <v>118100</v>
      </c>
      <c r="I61" t="s">
        <v>16</v>
      </c>
      <c r="J61" t="s">
        <v>203</v>
      </c>
      <c r="K61">
        <f ca="1">(TODAY()-'Summary analysis'!$G61)/365</f>
        <v>1.9452054794520548</v>
      </c>
      <c r="L61">
        <f ca="1">IF('Summary analysis'!$K61&gt;=2,'Summary analysis'!$H61*0.03,'Summary analysis'!$H61*0.02)</f>
        <v>2362</v>
      </c>
    </row>
    <row r="62" spans="3:12" x14ac:dyDescent="0.25">
      <c r="C62" t="s">
        <v>62</v>
      </c>
      <c r="D62" t="s">
        <v>8</v>
      </c>
      <c r="E62" t="s">
        <v>9</v>
      </c>
      <c r="F62">
        <v>22</v>
      </c>
      <c r="G62" s="3">
        <v>44450</v>
      </c>
      <c r="H62">
        <v>76900</v>
      </c>
      <c r="I62" t="s">
        <v>13</v>
      </c>
      <c r="J62" t="s">
        <v>203</v>
      </c>
      <c r="K62">
        <f ca="1">(TODAY()-'Summary analysis'!$G62)/365</f>
        <v>1.9479452054794522</v>
      </c>
      <c r="L62">
        <f ca="1">IF('Summary analysis'!$K62&gt;=2,'Summary analysis'!$H62*0.03,'Summary analysis'!$H62*0.02)</f>
        <v>1538</v>
      </c>
    </row>
    <row r="63" spans="3:12" x14ac:dyDescent="0.25">
      <c r="C63" t="s">
        <v>17</v>
      </c>
      <c r="D63" t="s">
        <v>8</v>
      </c>
      <c r="E63" t="s">
        <v>12</v>
      </c>
      <c r="F63">
        <v>43</v>
      </c>
      <c r="G63" s="3">
        <v>45045</v>
      </c>
      <c r="H63">
        <v>114870</v>
      </c>
      <c r="I63" t="s">
        <v>16</v>
      </c>
      <c r="J63" t="s">
        <v>203</v>
      </c>
      <c r="K63">
        <f ca="1">(TODAY()-'Summary analysis'!$G63)/365</f>
        <v>0.31780821917808222</v>
      </c>
      <c r="L63">
        <f ca="1">IF('Summary analysis'!$K63&gt;=2,'Summary analysis'!$H63*0.03,'Summary analysis'!$H63*0.02)</f>
        <v>2297.4</v>
      </c>
    </row>
    <row r="64" spans="3:12" x14ac:dyDescent="0.25">
      <c r="C64" t="s">
        <v>52</v>
      </c>
      <c r="D64" t="s">
        <v>205</v>
      </c>
      <c r="E64" t="s">
        <v>12</v>
      </c>
      <c r="F64">
        <v>32</v>
      </c>
      <c r="G64" s="3">
        <v>44774</v>
      </c>
      <c r="H64">
        <v>91310</v>
      </c>
      <c r="I64" t="s">
        <v>16</v>
      </c>
      <c r="J64" t="s">
        <v>203</v>
      </c>
      <c r="K64">
        <f ca="1">(TODAY()-'Summary analysis'!$G64)/365</f>
        <v>1.0602739726027397</v>
      </c>
      <c r="L64">
        <f ca="1">IF('Summary analysis'!$K64&gt;=2,'Summary analysis'!$H64*0.03,'Summary analysis'!$H64*0.02)</f>
        <v>1826.2</v>
      </c>
    </row>
    <row r="65" spans="3:12" x14ac:dyDescent="0.25">
      <c r="C65" t="s">
        <v>43</v>
      </c>
      <c r="D65" t="s">
        <v>8</v>
      </c>
      <c r="E65" t="s">
        <v>9</v>
      </c>
      <c r="F65">
        <v>28</v>
      </c>
      <c r="G65" s="3">
        <v>44486</v>
      </c>
      <c r="H65">
        <v>104770</v>
      </c>
      <c r="I65" t="s">
        <v>16</v>
      </c>
      <c r="J65" t="s">
        <v>203</v>
      </c>
      <c r="K65">
        <f ca="1">(TODAY()-'Summary analysis'!$G65)/365</f>
        <v>1.8493150684931507</v>
      </c>
      <c r="L65">
        <f ca="1">IF('Summary analysis'!$K65&gt;=2,'Summary analysis'!$H65*0.03,'Summary analysis'!$H65*0.02)</f>
        <v>2095.4</v>
      </c>
    </row>
    <row r="66" spans="3:12" x14ac:dyDescent="0.25">
      <c r="C66" t="s">
        <v>89</v>
      </c>
      <c r="D66" t="s">
        <v>15</v>
      </c>
      <c r="E66" t="s">
        <v>19</v>
      </c>
      <c r="F66">
        <v>27</v>
      </c>
      <c r="G66" s="3">
        <v>44134</v>
      </c>
      <c r="H66">
        <v>54970</v>
      </c>
      <c r="I66" t="s">
        <v>16</v>
      </c>
      <c r="J66" t="s">
        <v>203</v>
      </c>
      <c r="K66">
        <f ca="1">(TODAY()-'Summary analysis'!$G66)/365</f>
        <v>2.8136986301369862</v>
      </c>
      <c r="L66">
        <f ca="1">IF('Summary analysis'!$K66&gt;=2,'Summary analysis'!$H66*0.03,'Summary analysis'!$H66*0.02)</f>
        <v>1649.1</v>
      </c>
    </row>
    <row r="67" spans="3:12" x14ac:dyDescent="0.25">
      <c r="C67" t="s">
        <v>11</v>
      </c>
      <c r="D67" t="s">
        <v>205</v>
      </c>
      <c r="E67" t="s">
        <v>12</v>
      </c>
      <c r="F67">
        <v>26</v>
      </c>
      <c r="G67" s="3">
        <v>44271</v>
      </c>
      <c r="H67">
        <v>90700</v>
      </c>
      <c r="I67" t="s">
        <v>13</v>
      </c>
      <c r="J67" t="s">
        <v>203</v>
      </c>
      <c r="K67">
        <f ca="1">(TODAY()-'Summary analysis'!$G67)/365</f>
        <v>2.4383561643835616</v>
      </c>
      <c r="L67">
        <f ca="1">IF('Summary analysis'!$K67&gt;=2,'Summary analysis'!$H67*0.03,'Summary analysis'!$H67*0.02)</f>
        <v>2721</v>
      </c>
    </row>
    <row r="68" spans="3:12" x14ac:dyDescent="0.25">
      <c r="C68" t="s">
        <v>109</v>
      </c>
      <c r="D68" t="s">
        <v>8</v>
      </c>
      <c r="E68" t="s">
        <v>19</v>
      </c>
      <c r="F68">
        <v>38</v>
      </c>
      <c r="G68" s="3">
        <v>44329</v>
      </c>
      <c r="H68">
        <v>56870</v>
      </c>
      <c r="I68" t="s">
        <v>13</v>
      </c>
      <c r="J68" t="s">
        <v>203</v>
      </c>
      <c r="K68">
        <f ca="1">(TODAY()-'Summary analysis'!$G68)/365</f>
        <v>2.2794520547945205</v>
      </c>
      <c r="L68">
        <f ca="1">IF('Summary analysis'!$K68&gt;=2,'Summary analysis'!$H68*0.03,'Summary analysis'!$H68*0.02)</f>
        <v>1706.1</v>
      </c>
    </row>
    <row r="69" spans="3:12" x14ac:dyDescent="0.25">
      <c r="C69" t="s">
        <v>77</v>
      </c>
      <c r="D69" t="s">
        <v>8</v>
      </c>
      <c r="E69" t="s">
        <v>19</v>
      </c>
      <c r="F69">
        <v>25</v>
      </c>
      <c r="G69" s="3">
        <v>44205</v>
      </c>
      <c r="H69">
        <v>92700</v>
      </c>
      <c r="I69" t="s">
        <v>16</v>
      </c>
      <c r="J69" t="s">
        <v>203</v>
      </c>
      <c r="K69">
        <f ca="1">(TODAY()-'Summary analysis'!$G69)/365</f>
        <v>2.6191780821917807</v>
      </c>
      <c r="L69">
        <f ca="1">IF('Summary analysis'!$K69&gt;=2,'Summary analysis'!$H69*0.03,'Summary analysis'!$H69*0.02)</f>
        <v>2781</v>
      </c>
    </row>
    <row r="70" spans="3:12" x14ac:dyDescent="0.25">
      <c r="C70" t="s">
        <v>32</v>
      </c>
      <c r="D70" t="s">
        <v>8</v>
      </c>
      <c r="E70" t="s">
        <v>21</v>
      </c>
      <c r="F70">
        <v>21</v>
      </c>
      <c r="G70" s="3">
        <v>44317</v>
      </c>
      <c r="H70">
        <v>65920</v>
      </c>
      <c r="I70" t="s">
        <v>16</v>
      </c>
      <c r="J70" t="s">
        <v>203</v>
      </c>
      <c r="K70">
        <f ca="1">(TODAY()-'Summary analysis'!$G70)/365</f>
        <v>2.3123287671232875</v>
      </c>
      <c r="L70">
        <f ca="1">IF('Summary analysis'!$K70&gt;=2,'Summary analysis'!$H70*0.03,'Summary analysis'!$H70*0.02)</f>
        <v>1977.6</v>
      </c>
    </row>
    <row r="71" spans="3:12" x14ac:dyDescent="0.25">
      <c r="C71" t="s">
        <v>59</v>
      </c>
      <c r="D71" t="s">
        <v>15</v>
      </c>
      <c r="E71" t="s">
        <v>9</v>
      </c>
      <c r="F71">
        <v>26</v>
      </c>
      <c r="G71" s="3">
        <v>44225</v>
      </c>
      <c r="H71">
        <v>47360</v>
      </c>
      <c r="I71" t="s">
        <v>16</v>
      </c>
      <c r="J71" t="s">
        <v>203</v>
      </c>
      <c r="K71">
        <f ca="1">(TODAY()-'Summary analysis'!$G71)/365</f>
        <v>2.5643835616438357</v>
      </c>
      <c r="L71">
        <f ca="1">IF('Summary analysis'!$K71&gt;=2,'Summary analysis'!$H71*0.03,'Summary analysis'!$H71*0.02)</f>
        <v>1420.8</v>
      </c>
    </row>
    <row r="72" spans="3:12" x14ac:dyDescent="0.25">
      <c r="C72" t="s">
        <v>37</v>
      </c>
      <c r="D72" t="s">
        <v>15</v>
      </c>
      <c r="E72" t="s">
        <v>9</v>
      </c>
      <c r="F72">
        <v>30</v>
      </c>
      <c r="G72" s="3">
        <v>44666</v>
      </c>
      <c r="H72">
        <v>60570</v>
      </c>
      <c r="I72" t="s">
        <v>16</v>
      </c>
      <c r="J72" t="s">
        <v>203</v>
      </c>
      <c r="K72">
        <f ca="1">(TODAY()-'Summary analysis'!$G72)/365</f>
        <v>1.3561643835616439</v>
      </c>
      <c r="L72">
        <f ca="1">IF('Summary analysis'!$K72&gt;=2,'Summary analysis'!$H72*0.03,'Summary analysis'!$H72*0.02)</f>
        <v>1211.4000000000001</v>
      </c>
    </row>
    <row r="73" spans="3:12" x14ac:dyDescent="0.25">
      <c r="C73" t="s">
        <v>96</v>
      </c>
      <c r="D73" t="s">
        <v>8</v>
      </c>
      <c r="E73" t="s">
        <v>9</v>
      </c>
      <c r="F73">
        <v>28</v>
      </c>
      <c r="G73" s="3">
        <v>44649</v>
      </c>
      <c r="H73">
        <v>104120</v>
      </c>
      <c r="I73" t="s">
        <v>16</v>
      </c>
      <c r="J73" t="s">
        <v>203</v>
      </c>
      <c r="K73">
        <f ca="1">(TODAY()-'Summary analysis'!$G73)/365</f>
        <v>1.4027397260273973</v>
      </c>
      <c r="L73">
        <f ca="1">IF('Summary analysis'!$K73&gt;=2,'Summary analysis'!$H73*0.03,'Summary analysis'!$H73*0.02)</f>
        <v>2082.4</v>
      </c>
    </row>
    <row r="74" spans="3:12" x14ac:dyDescent="0.25">
      <c r="C74" t="s">
        <v>23</v>
      </c>
      <c r="D74" t="s">
        <v>15</v>
      </c>
      <c r="E74" t="s">
        <v>12</v>
      </c>
      <c r="F74">
        <v>37</v>
      </c>
      <c r="G74" s="3">
        <v>44338</v>
      </c>
      <c r="H74">
        <v>88050</v>
      </c>
      <c r="I74" t="s">
        <v>24</v>
      </c>
      <c r="J74" t="s">
        <v>203</v>
      </c>
      <c r="K74">
        <f ca="1">(TODAY()-'Summary analysis'!$G74)/365</f>
        <v>2.2547945205479452</v>
      </c>
      <c r="L74">
        <f ca="1">IF('Summary analysis'!$K74&gt;=2,'Summary analysis'!$H74*0.03,'Summary analysis'!$H74*0.02)</f>
        <v>2641.5</v>
      </c>
    </row>
    <row r="75" spans="3:12" x14ac:dyDescent="0.25">
      <c r="C75" t="s">
        <v>103</v>
      </c>
      <c r="D75" t="s">
        <v>15</v>
      </c>
      <c r="E75" t="s">
        <v>12</v>
      </c>
      <c r="F75">
        <v>24</v>
      </c>
      <c r="G75" s="3">
        <v>44686</v>
      </c>
      <c r="H75">
        <v>100420</v>
      </c>
      <c r="I75" t="s">
        <v>16</v>
      </c>
      <c r="J75" t="s">
        <v>203</v>
      </c>
      <c r="K75">
        <f ca="1">(TODAY()-'Summary analysis'!$G75)/365</f>
        <v>1.3013698630136987</v>
      </c>
      <c r="L75">
        <f ca="1">IF('Summary analysis'!$K75&gt;=2,'Summary analysis'!$H75*0.03,'Summary analysis'!$H75*0.02)</f>
        <v>2008.4</v>
      </c>
    </row>
    <row r="76" spans="3:12" x14ac:dyDescent="0.25">
      <c r="C76" t="s">
        <v>54</v>
      </c>
      <c r="D76" t="s">
        <v>8</v>
      </c>
      <c r="E76" t="s">
        <v>9</v>
      </c>
      <c r="F76">
        <v>30</v>
      </c>
      <c r="G76" s="3">
        <v>44850</v>
      </c>
      <c r="H76">
        <v>114180</v>
      </c>
      <c r="I76" t="s">
        <v>16</v>
      </c>
      <c r="J76" t="s">
        <v>203</v>
      </c>
      <c r="K76">
        <f ca="1">(TODAY()-'Summary analysis'!$G76)/365</f>
        <v>0.852054794520548</v>
      </c>
      <c r="L76">
        <f ca="1">IF('Summary analysis'!$K76&gt;=2,'Summary analysis'!$H76*0.03,'Summary analysis'!$H76*0.02)</f>
        <v>2283.6</v>
      </c>
    </row>
    <row r="77" spans="3:12" x14ac:dyDescent="0.25">
      <c r="C77" t="s">
        <v>86</v>
      </c>
      <c r="D77" t="s">
        <v>8</v>
      </c>
      <c r="E77" t="s">
        <v>12</v>
      </c>
      <c r="F77">
        <v>21</v>
      </c>
      <c r="G77" s="3">
        <v>44678</v>
      </c>
      <c r="H77">
        <v>33920</v>
      </c>
      <c r="I77" t="s">
        <v>16</v>
      </c>
      <c r="J77" t="s">
        <v>203</v>
      </c>
      <c r="K77">
        <f ca="1">(TODAY()-'Summary analysis'!$G77)/365</f>
        <v>1.3232876712328767</v>
      </c>
      <c r="L77">
        <f ca="1">IF('Summary analysis'!$K77&gt;=2,'Summary analysis'!$H77*0.03,'Summary analysis'!$H77*0.02)</f>
        <v>678.4</v>
      </c>
    </row>
    <row r="78" spans="3:12" x14ac:dyDescent="0.25">
      <c r="C78" t="s">
        <v>69</v>
      </c>
      <c r="D78" t="s">
        <v>15</v>
      </c>
      <c r="E78" t="s">
        <v>9</v>
      </c>
      <c r="F78">
        <v>23</v>
      </c>
      <c r="G78" s="3">
        <v>44440</v>
      </c>
      <c r="H78">
        <v>106460</v>
      </c>
      <c r="I78" t="s">
        <v>16</v>
      </c>
      <c r="J78" t="s">
        <v>203</v>
      </c>
      <c r="K78">
        <f ca="1">(TODAY()-'Summary analysis'!$G78)/365</f>
        <v>1.9753424657534246</v>
      </c>
      <c r="L78">
        <f ca="1">IF('Summary analysis'!$K78&gt;=2,'Summary analysis'!$H78*0.03,'Summary analysis'!$H78*0.02)</f>
        <v>2129.1999999999998</v>
      </c>
    </row>
    <row r="79" spans="3:12" x14ac:dyDescent="0.25">
      <c r="C79" t="s">
        <v>57</v>
      </c>
      <c r="D79" t="s">
        <v>15</v>
      </c>
      <c r="E79" t="s">
        <v>9</v>
      </c>
      <c r="F79">
        <v>35</v>
      </c>
      <c r="G79" s="3">
        <v>44727</v>
      </c>
      <c r="H79">
        <v>40400</v>
      </c>
      <c r="I79" t="s">
        <v>16</v>
      </c>
      <c r="J79" t="s">
        <v>203</v>
      </c>
      <c r="K79">
        <f ca="1">(TODAY()-'Summary analysis'!$G79)/365</f>
        <v>1.189041095890411</v>
      </c>
      <c r="L79">
        <f ca="1">IF('Summary analysis'!$K79&gt;=2,'Summary analysis'!$H79*0.03,'Summary analysis'!$H79*0.02)</f>
        <v>808</v>
      </c>
    </row>
    <row r="80" spans="3:12" x14ac:dyDescent="0.25">
      <c r="C80" t="s">
        <v>68</v>
      </c>
      <c r="D80" t="s">
        <v>15</v>
      </c>
      <c r="E80" t="s">
        <v>21</v>
      </c>
      <c r="F80">
        <v>27</v>
      </c>
      <c r="G80" s="3">
        <v>44236</v>
      </c>
      <c r="H80">
        <v>91650</v>
      </c>
      <c r="I80" t="s">
        <v>13</v>
      </c>
      <c r="J80" t="s">
        <v>203</v>
      </c>
      <c r="K80">
        <f ca="1">(TODAY()-'Summary analysis'!$G80)/365</f>
        <v>2.5342465753424657</v>
      </c>
      <c r="L80">
        <f ca="1">IF('Summary analysis'!$K80&gt;=2,'Summary analysis'!$H80*0.03,'Summary analysis'!$H80*0.02)</f>
        <v>2749.5</v>
      </c>
    </row>
    <row r="81" spans="3:12" x14ac:dyDescent="0.25">
      <c r="C81" t="s">
        <v>99</v>
      </c>
      <c r="D81" t="s">
        <v>15</v>
      </c>
      <c r="E81" t="s">
        <v>19</v>
      </c>
      <c r="F81">
        <v>43</v>
      </c>
      <c r="G81" s="3">
        <v>44620</v>
      </c>
      <c r="H81">
        <v>36040</v>
      </c>
      <c r="I81" t="s">
        <v>16</v>
      </c>
      <c r="J81" t="s">
        <v>203</v>
      </c>
      <c r="K81">
        <f ca="1">(TODAY()-'Summary analysis'!$G81)/365</f>
        <v>1.4821917808219178</v>
      </c>
      <c r="L81">
        <f ca="1">IF('Summary analysis'!$K81&gt;=2,'Summary analysis'!$H81*0.03,'Summary analysis'!$H81*0.02)</f>
        <v>720.80000000000007</v>
      </c>
    </row>
    <row r="82" spans="3:12" x14ac:dyDescent="0.25">
      <c r="C82" t="s">
        <v>101</v>
      </c>
      <c r="D82" t="s">
        <v>8</v>
      </c>
      <c r="E82" t="s">
        <v>12</v>
      </c>
      <c r="F82">
        <v>40</v>
      </c>
      <c r="G82" s="3">
        <v>44381</v>
      </c>
      <c r="H82">
        <v>104410</v>
      </c>
      <c r="I82" t="s">
        <v>16</v>
      </c>
      <c r="J82" t="s">
        <v>203</v>
      </c>
      <c r="K82">
        <f ca="1">(TODAY()-'Summary analysis'!$G82)/365</f>
        <v>2.1369863013698631</v>
      </c>
      <c r="L82">
        <f ca="1">IF('Summary analysis'!$K82&gt;=2,'Summary analysis'!$H82*0.03,'Summary analysis'!$H82*0.02)</f>
        <v>3132.2999999999997</v>
      </c>
    </row>
    <row r="83" spans="3:12" x14ac:dyDescent="0.25">
      <c r="C83" t="s">
        <v>85</v>
      </c>
      <c r="D83" t="s">
        <v>15</v>
      </c>
      <c r="E83" t="s">
        <v>21</v>
      </c>
      <c r="F83">
        <v>30</v>
      </c>
      <c r="G83" s="3">
        <v>44606</v>
      </c>
      <c r="H83">
        <v>96800</v>
      </c>
      <c r="I83" t="s">
        <v>16</v>
      </c>
      <c r="J83" t="s">
        <v>203</v>
      </c>
      <c r="K83">
        <f ca="1">(TODAY()-'Summary analysis'!$G83)/365</f>
        <v>1.5205479452054795</v>
      </c>
      <c r="L83">
        <f ca="1">IF('Summary analysis'!$K83&gt;=2,'Summary analysis'!$H83*0.03,'Summary analysis'!$H83*0.02)</f>
        <v>1936</v>
      </c>
    </row>
    <row r="84" spans="3:12" x14ac:dyDescent="0.25">
      <c r="C84" t="s">
        <v>28</v>
      </c>
      <c r="D84" t="s">
        <v>8</v>
      </c>
      <c r="E84" t="s">
        <v>21</v>
      </c>
      <c r="F84">
        <v>34</v>
      </c>
      <c r="G84" s="3">
        <v>44459</v>
      </c>
      <c r="H84">
        <v>85000</v>
      </c>
      <c r="I84" t="s">
        <v>16</v>
      </c>
      <c r="J84" t="s">
        <v>203</v>
      </c>
      <c r="K84">
        <f ca="1">(TODAY()-'Summary analysis'!$G84)/365</f>
        <v>1.9232876712328768</v>
      </c>
      <c r="L84">
        <f ca="1">IF('Summary analysis'!$K84&gt;=2,'Summary analysis'!$H84*0.03,'Summary analysis'!$H84*0.02)</f>
        <v>1700</v>
      </c>
    </row>
    <row r="85" spans="3:12" x14ac:dyDescent="0.25">
      <c r="C85" t="s">
        <v>80</v>
      </c>
      <c r="D85" t="s">
        <v>15</v>
      </c>
      <c r="E85" t="s">
        <v>19</v>
      </c>
      <c r="F85">
        <v>28</v>
      </c>
      <c r="G85" s="3">
        <v>44820</v>
      </c>
      <c r="H85">
        <v>43510</v>
      </c>
      <c r="I85" t="s">
        <v>42</v>
      </c>
      <c r="J85" t="s">
        <v>203</v>
      </c>
      <c r="K85">
        <f ca="1">(TODAY()-'Summary analysis'!$G85)/365</f>
        <v>0.9342465753424658</v>
      </c>
      <c r="L85">
        <f ca="1">IF('Summary analysis'!$K85&gt;=2,'Summary analysis'!$H85*0.03,'Summary analysis'!$H85*0.02)</f>
        <v>870.2</v>
      </c>
    </row>
    <row r="86" spans="3:12" x14ac:dyDescent="0.25">
      <c r="C86" t="s">
        <v>79</v>
      </c>
      <c r="D86" t="s">
        <v>15</v>
      </c>
      <c r="E86" t="s">
        <v>21</v>
      </c>
      <c r="F86">
        <v>33</v>
      </c>
      <c r="G86" s="3">
        <v>44243</v>
      </c>
      <c r="H86">
        <v>59430</v>
      </c>
      <c r="I86" t="s">
        <v>16</v>
      </c>
      <c r="J86" t="s">
        <v>203</v>
      </c>
      <c r="K86">
        <f ca="1">(TODAY()-'Summary analysis'!$G86)/365</f>
        <v>2.515068493150685</v>
      </c>
      <c r="L86">
        <f ca="1">IF('Summary analysis'!$K86&gt;=2,'Summary analysis'!$H86*0.03,'Summary analysis'!$H86*0.02)</f>
        <v>1782.8999999999999</v>
      </c>
    </row>
    <row r="87" spans="3:12" x14ac:dyDescent="0.25">
      <c r="C87" t="s">
        <v>93</v>
      </c>
      <c r="D87" t="s">
        <v>8</v>
      </c>
      <c r="E87" t="s">
        <v>21</v>
      </c>
      <c r="F87">
        <v>33</v>
      </c>
      <c r="G87" s="3">
        <v>44067</v>
      </c>
      <c r="H87">
        <v>65360</v>
      </c>
      <c r="I87" t="s">
        <v>16</v>
      </c>
      <c r="J87" t="s">
        <v>203</v>
      </c>
      <c r="K87">
        <f ca="1">(TODAY()-'Summary analysis'!$G87)/365</f>
        <v>2.9972602739726026</v>
      </c>
      <c r="L87">
        <f ca="1">IF('Summary analysis'!$K87&gt;=2,'Summary analysis'!$H87*0.03,'Summary analysis'!$H87*0.02)</f>
        <v>1960.8</v>
      </c>
    </row>
    <row r="88" spans="3:12" x14ac:dyDescent="0.25">
      <c r="C88" t="s">
        <v>66</v>
      </c>
      <c r="D88" t="s">
        <v>8</v>
      </c>
      <c r="E88" t="s">
        <v>9</v>
      </c>
      <c r="F88">
        <v>32</v>
      </c>
      <c r="G88" s="3">
        <v>44611</v>
      </c>
      <c r="H88">
        <v>41570</v>
      </c>
      <c r="I88" t="s">
        <v>16</v>
      </c>
      <c r="J88" t="s">
        <v>203</v>
      </c>
      <c r="K88">
        <f ca="1">(TODAY()-'Summary analysis'!$G88)/365</f>
        <v>1.5068493150684932</v>
      </c>
      <c r="L88">
        <f ca="1">IF('Summary analysis'!$K88&gt;=2,'Summary analysis'!$H88*0.03,'Summary analysis'!$H88*0.02)</f>
        <v>831.4</v>
      </c>
    </row>
    <row r="89" spans="3:12" x14ac:dyDescent="0.25">
      <c r="C89" t="s">
        <v>95</v>
      </c>
      <c r="D89" t="s">
        <v>8</v>
      </c>
      <c r="E89" t="s">
        <v>12</v>
      </c>
      <c r="F89">
        <v>33</v>
      </c>
      <c r="G89" s="3">
        <v>44312</v>
      </c>
      <c r="H89">
        <v>75280</v>
      </c>
      <c r="I89" t="s">
        <v>16</v>
      </c>
      <c r="J89" t="s">
        <v>203</v>
      </c>
      <c r="K89">
        <f ca="1">(TODAY()-'Summary analysis'!$G89)/365</f>
        <v>2.3260273972602739</v>
      </c>
      <c r="L89">
        <f ca="1">IF('Summary analysis'!$K89&gt;=2,'Summary analysis'!$H89*0.03,'Summary analysis'!$H89*0.02)</f>
        <v>2258.4</v>
      </c>
    </row>
    <row r="90" spans="3:12" x14ac:dyDescent="0.25">
      <c r="C90" t="s">
        <v>18</v>
      </c>
      <c r="D90" t="s">
        <v>15</v>
      </c>
      <c r="E90" t="s">
        <v>19</v>
      </c>
      <c r="F90">
        <v>33</v>
      </c>
      <c r="G90" s="3">
        <v>44385</v>
      </c>
      <c r="H90">
        <v>74550</v>
      </c>
      <c r="I90" t="s">
        <v>16</v>
      </c>
      <c r="J90" t="s">
        <v>203</v>
      </c>
      <c r="K90">
        <f ca="1">(TODAY()-'Summary analysis'!$G90)/365</f>
        <v>2.1260273972602741</v>
      </c>
      <c r="L90">
        <f ca="1">IF('Summary analysis'!$K90&gt;=2,'Summary analysis'!$H90*0.03,'Summary analysis'!$H90*0.02)</f>
        <v>2236.5</v>
      </c>
    </row>
    <row r="91" spans="3:12" x14ac:dyDescent="0.25">
      <c r="C91" t="s">
        <v>45</v>
      </c>
      <c r="D91" t="s">
        <v>15</v>
      </c>
      <c r="E91" t="s">
        <v>9</v>
      </c>
      <c r="F91">
        <v>30</v>
      </c>
      <c r="G91" s="3">
        <v>44701</v>
      </c>
      <c r="H91">
        <v>67950</v>
      </c>
      <c r="I91" t="s">
        <v>16</v>
      </c>
      <c r="J91" t="s">
        <v>203</v>
      </c>
      <c r="K91">
        <f ca="1">(TODAY()-'Summary analysis'!$G91)/365</f>
        <v>1.2602739726027397</v>
      </c>
      <c r="L91">
        <f ca="1">IF('Summary analysis'!$K91&gt;=2,'Summary analysis'!$H91*0.03,'Summary analysis'!$H91*0.02)</f>
        <v>1359</v>
      </c>
    </row>
    <row r="92" spans="3:12" x14ac:dyDescent="0.25">
      <c r="C92" t="s">
        <v>90</v>
      </c>
      <c r="D92" t="s">
        <v>15</v>
      </c>
      <c r="E92" t="s">
        <v>21</v>
      </c>
      <c r="F92">
        <v>42</v>
      </c>
      <c r="G92" s="3">
        <v>44731</v>
      </c>
      <c r="H92">
        <v>70270</v>
      </c>
      <c r="I92" t="s">
        <v>24</v>
      </c>
      <c r="J92" t="s">
        <v>203</v>
      </c>
      <c r="K92">
        <f ca="1">(TODAY()-'Summary analysis'!$G92)/365</f>
        <v>1.178082191780822</v>
      </c>
      <c r="L92">
        <f ca="1">IF('Summary analysis'!$K92&gt;=2,'Summary analysis'!$H92*0.03,'Summary analysis'!$H92*0.02)</f>
        <v>1405.4</v>
      </c>
    </row>
    <row r="93" spans="3:12" x14ac:dyDescent="0.25">
      <c r="C93" t="s">
        <v>46</v>
      </c>
      <c r="D93" t="s">
        <v>15</v>
      </c>
      <c r="E93" t="s">
        <v>9</v>
      </c>
      <c r="F93">
        <v>26</v>
      </c>
      <c r="G93" s="3">
        <v>44411</v>
      </c>
      <c r="H93">
        <v>53540</v>
      </c>
      <c r="I93" t="s">
        <v>16</v>
      </c>
      <c r="J93" t="s">
        <v>203</v>
      </c>
      <c r="K93">
        <f ca="1">(TODAY()-'Summary analysis'!$G93)/365</f>
        <v>2.0547945205479454</v>
      </c>
      <c r="L93">
        <f ca="1">IF('Summary analysis'!$K93&gt;=2,'Summary analysis'!$H93*0.03,'Summary analysis'!$H93*0.02)</f>
        <v>1606.2</v>
      </c>
    </row>
    <row r="94" spans="3:12" x14ac:dyDescent="0.25">
      <c r="C94" t="s">
        <v>155</v>
      </c>
      <c r="D94" t="s">
        <v>15</v>
      </c>
      <c r="E94" t="s">
        <v>12</v>
      </c>
      <c r="F94">
        <v>20</v>
      </c>
      <c r="G94" s="3">
        <v>44122</v>
      </c>
      <c r="H94">
        <v>112650</v>
      </c>
      <c r="I94" t="s">
        <v>16</v>
      </c>
      <c r="J94" t="s">
        <v>204</v>
      </c>
      <c r="K94">
        <f ca="1">(TODAY()-'Summary analysis'!$G94)/365</f>
        <v>2.8465753424657536</v>
      </c>
      <c r="L94">
        <f ca="1">IF('Summary analysis'!$K94&gt;=2,'Summary analysis'!$H94*0.03,'Summary analysis'!$H94*0.02)</f>
        <v>3379.5</v>
      </c>
    </row>
    <row r="95" spans="3:12" x14ac:dyDescent="0.25">
      <c r="C95" t="s">
        <v>175</v>
      </c>
      <c r="D95" t="s">
        <v>8</v>
      </c>
      <c r="E95" t="s">
        <v>12</v>
      </c>
      <c r="F95">
        <v>32</v>
      </c>
      <c r="G95" s="3">
        <v>44293</v>
      </c>
      <c r="H95">
        <v>43840</v>
      </c>
      <c r="I95" t="s">
        <v>13</v>
      </c>
      <c r="J95" t="s">
        <v>204</v>
      </c>
      <c r="K95">
        <f ca="1">(TODAY()-'Summary analysis'!$G95)/365</f>
        <v>2.3780821917808219</v>
      </c>
      <c r="L95">
        <f ca="1">IF('Summary analysis'!$K95&gt;=2,'Summary analysis'!$H95*0.03,'Summary analysis'!$H95*0.02)</f>
        <v>1315.2</v>
      </c>
    </row>
    <row r="96" spans="3:12" x14ac:dyDescent="0.25">
      <c r="C96" t="s">
        <v>142</v>
      </c>
      <c r="D96" t="s">
        <v>15</v>
      </c>
      <c r="E96" t="s">
        <v>9</v>
      </c>
      <c r="F96">
        <v>31</v>
      </c>
      <c r="G96" s="3">
        <v>44663</v>
      </c>
      <c r="H96">
        <v>103550</v>
      </c>
      <c r="I96" t="s">
        <v>16</v>
      </c>
      <c r="J96" t="s">
        <v>204</v>
      </c>
      <c r="K96">
        <f ca="1">(TODAY()-'Summary analysis'!$G96)/365</f>
        <v>1.3643835616438356</v>
      </c>
      <c r="L96">
        <f ca="1">IF('Summary analysis'!$K96&gt;=2,'Summary analysis'!$H96*0.03,'Summary analysis'!$H96*0.02)</f>
        <v>2071</v>
      </c>
    </row>
    <row r="97" spans="3:15" x14ac:dyDescent="0.25">
      <c r="C97" t="s">
        <v>200</v>
      </c>
      <c r="D97" t="s">
        <v>8</v>
      </c>
      <c r="E97" t="s">
        <v>56</v>
      </c>
      <c r="F97">
        <v>32</v>
      </c>
      <c r="G97" s="3">
        <v>44339</v>
      </c>
      <c r="H97">
        <v>45510</v>
      </c>
      <c r="I97" t="s">
        <v>16</v>
      </c>
      <c r="J97" t="s">
        <v>204</v>
      </c>
      <c r="K97">
        <f ca="1">(TODAY()-'Summary analysis'!$G97)/365</f>
        <v>2.2520547945205478</v>
      </c>
      <c r="L97">
        <f ca="1">IF('Summary analysis'!$K97&gt;=2,'Summary analysis'!$H97*0.03,'Summary analysis'!$H97*0.02)</f>
        <v>1365.3</v>
      </c>
    </row>
    <row r="98" spans="3:15" x14ac:dyDescent="0.25">
      <c r="C98" t="s">
        <v>141</v>
      </c>
      <c r="D98" t="s">
        <v>205</v>
      </c>
      <c r="E98" t="s">
        <v>21</v>
      </c>
      <c r="F98">
        <v>37</v>
      </c>
      <c r="G98" s="3">
        <v>44085</v>
      </c>
      <c r="H98">
        <v>115440</v>
      </c>
      <c r="I98" t="s">
        <v>24</v>
      </c>
      <c r="J98" t="s">
        <v>204</v>
      </c>
      <c r="K98">
        <f ca="1">(TODAY()-'Summary analysis'!$G98)/365</f>
        <v>2.9479452054794519</v>
      </c>
      <c r="L98">
        <f ca="1">IF('Summary analysis'!$K98&gt;=2,'Summary analysis'!$H98*0.03,'Summary analysis'!$H98*0.02)</f>
        <v>3463.2</v>
      </c>
    </row>
    <row r="99" spans="3:15" x14ac:dyDescent="0.25">
      <c r="C99" t="s">
        <v>201</v>
      </c>
      <c r="D99" t="s">
        <v>8</v>
      </c>
      <c r="E99" t="s">
        <v>19</v>
      </c>
      <c r="F99">
        <v>38</v>
      </c>
      <c r="G99" s="3">
        <v>44268</v>
      </c>
      <c r="H99">
        <v>56870</v>
      </c>
      <c r="I99" t="s">
        <v>13</v>
      </c>
      <c r="J99" t="s">
        <v>204</v>
      </c>
      <c r="K99">
        <f ca="1">(TODAY()-'Summary analysis'!$G99)/365</f>
        <v>2.4465753424657533</v>
      </c>
      <c r="L99">
        <f ca="1">IF('Summary analysis'!$K99&gt;=2,'Summary analysis'!$H99*0.03,'Summary analysis'!$H99*0.02)</f>
        <v>1706.1</v>
      </c>
    </row>
    <row r="100" spans="3:15" x14ac:dyDescent="0.25">
      <c r="C100" t="s">
        <v>168</v>
      </c>
      <c r="D100" t="s">
        <v>8</v>
      </c>
      <c r="E100" t="s">
        <v>19</v>
      </c>
      <c r="F100">
        <v>25</v>
      </c>
      <c r="G100" s="3">
        <v>44144</v>
      </c>
      <c r="H100">
        <v>92700</v>
      </c>
      <c r="I100" t="s">
        <v>16</v>
      </c>
      <c r="J100" t="s">
        <v>204</v>
      </c>
      <c r="K100">
        <f ca="1">(TODAY()-'Summary analysis'!$G100)/365</f>
        <v>2.7863013698630139</v>
      </c>
      <c r="L100">
        <f ca="1">IF('Summary analysis'!$K100&gt;=2,'Summary analysis'!$H100*0.03,'Summary analysis'!$H100*0.02)</f>
        <v>2781</v>
      </c>
    </row>
    <row r="101" spans="3:15" x14ac:dyDescent="0.25">
      <c r="C101" t="s">
        <v>144</v>
      </c>
      <c r="D101" t="s">
        <v>205</v>
      </c>
      <c r="E101" t="s">
        <v>12</v>
      </c>
      <c r="F101">
        <v>32</v>
      </c>
      <c r="G101" s="3">
        <v>44713</v>
      </c>
      <c r="H101">
        <v>91310</v>
      </c>
      <c r="I101" t="s">
        <v>16</v>
      </c>
      <c r="J101" t="s">
        <v>204</v>
      </c>
      <c r="K101">
        <f ca="1">(TODAY()-'Summary analysis'!$G101)/365</f>
        <v>1.2273972602739727</v>
      </c>
      <c r="L101">
        <f ca="1">IF('Summary analysis'!$K101&gt;=2,'Summary analysis'!$H101*0.03,'Summary analysis'!$H101*0.02)</f>
        <v>1826.2</v>
      </c>
    </row>
    <row r="102" spans="3:15" x14ac:dyDescent="0.25">
      <c r="C102" t="s">
        <v>114</v>
      </c>
      <c r="D102" t="s">
        <v>15</v>
      </c>
      <c r="E102" t="s">
        <v>19</v>
      </c>
      <c r="F102">
        <v>33</v>
      </c>
      <c r="G102" s="3">
        <v>44324</v>
      </c>
      <c r="H102">
        <v>74550</v>
      </c>
      <c r="I102" t="s">
        <v>16</v>
      </c>
      <c r="J102" t="s">
        <v>204</v>
      </c>
      <c r="K102">
        <f ca="1">(TODAY()-'Summary analysis'!$G102)/365</f>
        <v>2.2931506849315069</v>
      </c>
      <c r="L102">
        <f ca="1">IF('Summary analysis'!$K102&gt;=2,'Summary analysis'!$H102*0.03,'Summary analysis'!$H102*0.02)</f>
        <v>2236.5</v>
      </c>
    </row>
    <row r="103" spans="3:15" x14ac:dyDescent="0.25">
      <c r="C103" t="s">
        <v>127</v>
      </c>
      <c r="D103" t="s">
        <v>15</v>
      </c>
      <c r="E103" t="s">
        <v>9</v>
      </c>
      <c r="F103">
        <v>25</v>
      </c>
      <c r="G103" s="3">
        <v>44665</v>
      </c>
      <c r="H103">
        <v>109190</v>
      </c>
      <c r="I103" t="s">
        <v>13</v>
      </c>
      <c r="J103" t="s">
        <v>204</v>
      </c>
      <c r="K103">
        <f ca="1">(TODAY()-'Summary analysis'!$G103)/365</f>
        <v>1.3589041095890411</v>
      </c>
      <c r="L103">
        <f ca="1">IF('Summary analysis'!$K103&gt;=2,'Summary analysis'!$H103*0.03,'Summary analysis'!$H103*0.02)</f>
        <v>2183.8000000000002</v>
      </c>
    </row>
    <row r="104" spans="3:15" x14ac:dyDescent="0.25">
      <c r="C104" t="s">
        <v>193</v>
      </c>
      <c r="D104" t="s">
        <v>8</v>
      </c>
      <c r="E104" t="s">
        <v>12</v>
      </c>
      <c r="F104">
        <v>40</v>
      </c>
      <c r="G104" s="3">
        <v>44320</v>
      </c>
      <c r="H104">
        <v>104410</v>
      </c>
      <c r="I104" t="s">
        <v>16</v>
      </c>
      <c r="J104" t="s">
        <v>204</v>
      </c>
      <c r="K104">
        <f ca="1">(TODAY()-'Summary analysis'!$G104)/365</f>
        <v>2.3041095890410959</v>
      </c>
      <c r="L104">
        <f ca="1">IF('Summary analysis'!$K104&gt;=2,'Summary analysis'!$H104*0.03,'Summary analysis'!$H104*0.02)</f>
        <v>3132.2999999999997</v>
      </c>
      <c r="O104" s="1"/>
    </row>
    <row r="105" spans="3:15" x14ac:dyDescent="0.25">
      <c r="C105" t="s">
        <v>176</v>
      </c>
      <c r="D105" t="s">
        <v>15</v>
      </c>
      <c r="E105" t="s">
        <v>21</v>
      </c>
      <c r="F105">
        <v>30</v>
      </c>
      <c r="G105" s="3">
        <v>44544</v>
      </c>
      <c r="H105">
        <v>96800</v>
      </c>
      <c r="I105" t="s">
        <v>16</v>
      </c>
      <c r="J105" t="s">
        <v>204</v>
      </c>
      <c r="K105">
        <f ca="1">(TODAY()-'Summary analysis'!$G105)/365</f>
        <v>1.6904109589041096</v>
      </c>
      <c r="L105">
        <f ca="1">IF('Summary analysis'!$K105&gt;=2,'Summary analysis'!$H105*0.03,'Summary analysis'!$H105*0.02)</f>
        <v>1936</v>
      </c>
      <c r="O105" s="1"/>
    </row>
    <row r="106" spans="3:15" x14ac:dyDescent="0.25">
      <c r="C106" t="s">
        <v>122</v>
      </c>
      <c r="D106" t="s">
        <v>15</v>
      </c>
      <c r="E106" t="s">
        <v>21</v>
      </c>
      <c r="F106">
        <v>28</v>
      </c>
      <c r="G106" s="3">
        <v>43980</v>
      </c>
      <c r="H106">
        <v>48170</v>
      </c>
      <c r="I106" t="s">
        <v>13</v>
      </c>
      <c r="J106" t="s">
        <v>204</v>
      </c>
      <c r="K106">
        <f ca="1">(TODAY()-'Summary analysis'!$G106)/365</f>
        <v>3.2356164383561645</v>
      </c>
      <c r="L106">
        <f ca="1">IF('Summary analysis'!$K106&gt;=2,'Summary analysis'!$H106*0.03,'Summary analysis'!$H106*0.02)</f>
        <v>1445.1</v>
      </c>
      <c r="O106" s="1"/>
    </row>
    <row r="107" spans="3:15" x14ac:dyDescent="0.25">
      <c r="C107" t="s">
        <v>139</v>
      </c>
      <c r="D107" t="s">
        <v>15</v>
      </c>
      <c r="E107" t="s">
        <v>9</v>
      </c>
      <c r="F107">
        <v>21</v>
      </c>
      <c r="G107" s="3">
        <v>44042</v>
      </c>
      <c r="H107">
        <v>37920</v>
      </c>
      <c r="I107" t="s">
        <v>16</v>
      </c>
      <c r="J107" t="s">
        <v>204</v>
      </c>
      <c r="K107">
        <f ca="1">(TODAY()-'Summary analysis'!$G107)/365</f>
        <v>3.0657534246575344</v>
      </c>
      <c r="L107">
        <f ca="1">IF('Summary analysis'!$K107&gt;=2,'Summary analysis'!$H107*0.03,'Summary analysis'!$H107*0.02)</f>
        <v>1137.5999999999999</v>
      </c>
      <c r="O107" s="1"/>
    </row>
    <row r="108" spans="3:15" x14ac:dyDescent="0.25">
      <c r="C108" t="s">
        <v>177</v>
      </c>
      <c r="D108" t="s">
        <v>15</v>
      </c>
      <c r="E108" t="s">
        <v>9</v>
      </c>
      <c r="F108">
        <v>34</v>
      </c>
      <c r="G108" s="3">
        <v>44642</v>
      </c>
      <c r="H108">
        <v>112650</v>
      </c>
      <c r="I108" t="s">
        <v>16</v>
      </c>
      <c r="J108" t="s">
        <v>204</v>
      </c>
      <c r="K108">
        <f ca="1">(TODAY()-'Summary analysis'!$G108)/365</f>
        <v>1.4219178082191781</v>
      </c>
      <c r="L108">
        <f ca="1">IF('Summary analysis'!$K108&gt;=2,'Summary analysis'!$H108*0.03,'Summary analysis'!$H108*0.02)</f>
        <v>2253</v>
      </c>
      <c r="O108" s="1"/>
    </row>
    <row r="109" spans="3:15" x14ac:dyDescent="0.25">
      <c r="C109" t="s">
        <v>164</v>
      </c>
      <c r="D109" t="s">
        <v>8</v>
      </c>
      <c r="E109" t="s">
        <v>19</v>
      </c>
      <c r="F109">
        <v>34</v>
      </c>
      <c r="G109" s="3">
        <v>44660</v>
      </c>
      <c r="H109">
        <v>108682</v>
      </c>
      <c r="I109" t="s">
        <v>24</v>
      </c>
      <c r="J109" t="s">
        <v>204</v>
      </c>
      <c r="K109">
        <f ca="1">(TODAY()-'Summary analysis'!$G109)/365</f>
        <v>1.3726027397260274</v>
      </c>
      <c r="L109">
        <f ca="1">IF('Summary analysis'!$K109&gt;=2,'Summary analysis'!$H109*0.03,'Summary analysis'!$H109*0.02)</f>
        <v>2173.64</v>
      </c>
      <c r="O109" s="1"/>
    </row>
    <row r="110" spans="3:15" x14ac:dyDescent="0.25">
      <c r="C110" t="s">
        <v>198</v>
      </c>
      <c r="D110" t="s">
        <v>15</v>
      </c>
      <c r="E110" t="s">
        <v>12</v>
      </c>
      <c r="F110">
        <v>36</v>
      </c>
      <c r="G110" s="3">
        <v>43958</v>
      </c>
      <c r="H110">
        <v>118840</v>
      </c>
      <c r="I110" t="s">
        <v>16</v>
      </c>
      <c r="J110" t="s">
        <v>204</v>
      </c>
      <c r="K110">
        <f ca="1">(TODAY()-'Summary analysis'!$G110)/365</f>
        <v>3.2958904109589042</v>
      </c>
      <c r="L110">
        <f ca="1">IF('Summary analysis'!$K110&gt;=2,'Summary analysis'!$H110*0.03,'Summary analysis'!$H110*0.02)</f>
        <v>3565.2</v>
      </c>
      <c r="O110" s="1"/>
    </row>
    <row r="111" spans="3:15" x14ac:dyDescent="0.25">
      <c r="C111" t="s">
        <v>158</v>
      </c>
      <c r="D111" t="s">
        <v>15</v>
      </c>
      <c r="E111" t="s">
        <v>12</v>
      </c>
      <c r="F111">
        <v>30</v>
      </c>
      <c r="G111" s="3">
        <v>44789</v>
      </c>
      <c r="H111">
        <v>69710</v>
      </c>
      <c r="I111" t="s">
        <v>16</v>
      </c>
      <c r="J111" t="s">
        <v>204</v>
      </c>
      <c r="K111">
        <f ca="1">(TODAY()-'Summary analysis'!$G111)/365</f>
        <v>1.0191780821917809</v>
      </c>
      <c r="L111">
        <f ca="1">IF('Summary analysis'!$K111&gt;=2,'Summary analysis'!$H111*0.03,'Summary analysis'!$H111*0.02)</f>
        <v>1394.2</v>
      </c>
      <c r="O111" s="1"/>
    </row>
    <row r="112" spans="3:15" x14ac:dyDescent="0.25">
      <c r="C112" t="s">
        <v>196</v>
      </c>
      <c r="D112" t="s">
        <v>15</v>
      </c>
      <c r="E112" t="s">
        <v>9</v>
      </c>
      <c r="F112">
        <v>20</v>
      </c>
      <c r="G112" s="3">
        <v>44683</v>
      </c>
      <c r="H112">
        <v>79570</v>
      </c>
      <c r="I112" t="s">
        <v>16</v>
      </c>
      <c r="J112" t="s">
        <v>204</v>
      </c>
      <c r="K112">
        <f ca="1">(TODAY()-'Summary analysis'!$G112)/365</f>
        <v>1.3095890410958904</v>
      </c>
      <c r="L112">
        <f ca="1">IF('Summary analysis'!$K112&gt;=2,'Summary analysis'!$H112*0.03,'Summary analysis'!$H112*0.02)</f>
        <v>1591.4</v>
      </c>
      <c r="O112" s="1"/>
    </row>
    <row r="113" spans="3:15" x14ac:dyDescent="0.25">
      <c r="C113" t="s">
        <v>153</v>
      </c>
      <c r="D113" t="s">
        <v>8</v>
      </c>
      <c r="E113" t="s">
        <v>9</v>
      </c>
      <c r="F113">
        <v>22</v>
      </c>
      <c r="G113" s="3">
        <v>44388</v>
      </c>
      <c r="H113">
        <v>76900</v>
      </c>
      <c r="I113" t="s">
        <v>13</v>
      </c>
      <c r="J113" t="s">
        <v>204</v>
      </c>
      <c r="K113">
        <f ca="1">(TODAY()-'Summary analysis'!$G113)/365</f>
        <v>2.117808219178082</v>
      </c>
      <c r="L113">
        <f ca="1">IF('Summary analysis'!$K113&gt;=2,'Summary analysis'!$H113*0.03,'Summary analysis'!$H113*0.02)</f>
        <v>2307</v>
      </c>
      <c r="O113" s="1"/>
    </row>
    <row r="114" spans="3:15" x14ac:dyDescent="0.25">
      <c r="C114" t="s">
        <v>181</v>
      </c>
      <c r="D114" t="s">
        <v>15</v>
      </c>
      <c r="E114" t="s">
        <v>19</v>
      </c>
      <c r="F114">
        <v>27</v>
      </c>
      <c r="G114" s="3">
        <v>44073</v>
      </c>
      <c r="H114">
        <v>54970</v>
      </c>
      <c r="I114" t="s">
        <v>16</v>
      </c>
      <c r="J114" t="s">
        <v>204</v>
      </c>
      <c r="K114">
        <f ca="1">(TODAY()-'Summary analysis'!$G114)/365</f>
        <v>2.9808219178082194</v>
      </c>
      <c r="L114">
        <f ca="1">IF('Summary analysis'!$K114&gt;=2,'Summary analysis'!$H114*0.03,'Summary analysis'!$H114*0.02)</f>
        <v>1649.1</v>
      </c>
      <c r="O114" s="1"/>
    </row>
    <row r="115" spans="3:15" x14ac:dyDescent="0.25">
      <c r="C115" t="s">
        <v>117</v>
      </c>
      <c r="D115" t="s">
        <v>15</v>
      </c>
      <c r="E115" t="s">
        <v>12</v>
      </c>
      <c r="F115">
        <v>37</v>
      </c>
      <c r="G115" s="3">
        <v>44277</v>
      </c>
      <c r="H115">
        <v>88050</v>
      </c>
      <c r="I115" t="s">
        <v>24</v>
      </c>
      <c r="J115" t="s">
        <v>204</v>
      </c>
      <c r="K115">
        <f ca="1">(TODAY()-'Summary analysis'!$G115)/365</f>
        <v>2.4219178082191779</v>
      </c>
      <c r="L115">
        <f ca="1">IF('Summary analysis'!$K115&gt;=2,'Summary analysis'!$H115*0.03,'Summary analysis'!$H115*0.02)</f>
        <v>2641.5</v>
      </c>
      <c r="O115" s="1"/>
    </row>
    <row r="116" spans="3:15" x14ac:dyDescent="0.25">
      <c r="C116" t="s">
        <v>191</v>
      </c>
      <c r="D116" t="s">
        <v>15</v>
      </c>
      <c r="E116" t="s">
        <v>19</v>
      </c>
      <c r="F116">
        <v>43</v>
      </c>
      <c r="G116" s="3">
        <v>44558</v>
      </c>
      <c r="H116">
        <v>36040</v>
      </c>
      <c r="I116" t="s">
        <v>16</v>
      </c>
      <c r="J116" t="s">
        <v>204</v>
      </c>
      <c r="K116">
        <f ca="1">(TODAY()-'Summary analysis'!$G116)/365</f>
        <v>1.6520547945205479</v>
      </c>
      <c r="L116">
        <f ca="1">IF('Summary analysis'!$K116&gt;=2,'Summary analysis'!$H116*0.03,'Summary analysis'!$H116*0.02)</f>
        <v>720.80000000000007</v>
      </c>
      <c r="O116" s="1"/>
    </row>
    <row r="117" spans="3:15" x14ac:dyDescent="0.25">
      <c r="C117" t="s">
        <v>110</v>
      </c>
      <c r="D117" t="s">
        <v>8</v>
      </c>
      <c r="E117" t="s">
        <v>9</v>
      </c>
      <c r="F117">
        <v>42</v>
      </c>
      <c r="G117" s="3">
        <v>44718</v>
      </c>
      <c r="H117">
        <v>75000</v>
      </c>
      <c r="I117" t="s">
        <v>10</v>
      </c>
      <c r="J117" t="s">
        <v>204</v>
      </c>
      <c r="K117">
        <f ca="1">(TODAY()-'Summary analysis'!$G117)/365</f>
        <v>1.2136986301369863</v>
      </c>
      <c r="L117">
        <f ca="1">IF('Summary analysis'!$K117&gt;=2,'Summary analysis'!$H117*0.03,'Summary analysis'!$H117*0.02)</f>
        <v>1500</v>
      </c>
      <c r="O117" s="1"/>
    </row>
    <row r="118" spans="3:15" x14ac:dyDescent="0.25">
      <c r="C118" t="s">
        <v>148</v>
      </c>
      <c r="D118" t="s">
        <v>15</v>
      </c>
      <c r="E118" t="s">
        <v>9</v>
      </c>
      <c r="F118">
        <v>35</v>
      </c>
      <c r="G118" s="3">
        <v>44666</v>
      </c>
      <c r="H118">
        <v>40400</v>
      </c>
      <c r="I118" t="s">
        <v>16</v>
      </c>
      <c r="J118" t="s">
        <v>204</v>
      </c>
      <c r="K118">
        <f ca="1">(TODAY()-'Summary analysis'!$G118)/365</f>
        <v>1.3561643835616439</v>
      </c>
      <c r="L118">
        <f ca="1">IF('Summary analysis'!$K118&gt;=2,'Summary analysis'!$H118*0.03,'Summary analysis'!$H118*0.02)</f>
        <v>808</v>
      </c>
      <c r="O118" s="1"/>
    </row>
    <row r="119" spans="3:15" x14ac:dyDescent="0.25">
      <c r="C119" t="s">
        <v>195</v>
      </c>
      <c r="D119" t="s">
        <v>15</v>
      </c>
      <c r="E119" t="s">
        <v>12</v>
      </c>
      <c r="F119">
        <v>24</v>
      </c>
      <c r="G119" s="3">
        <v>44625</v>
      </c>
      <c r="H119">
        <v>100420</v>
      </c>
      <c r="I119" t="s">
        <v>16</v>
      </c>
      <c r="J119" t="s">
        <v>204</v>
      </c>
      <c r="K119">
        <f ca="1">(TODAY()-'Summary analysis'!$G119)/365</f>
        <v>1.4684931506849315</v>
      </c>
      <c r="L119">
        <f ca="1">IF('Summary analysis'!$K119&gt;=2,'Summary analysis'!$H119*0.03,'Summary analysis'!$H119*0.02)</f>
        <v>2008.4</v>
      </c>
      <c r="O119" s="1"/>
    </row>
    <row r="120" spans="3:15" x14ac:dyDescent="0.25">
      <c r="C120" t="s">
        <v>119</v>
      </c>
      <c r="D120" t="s">
        <v>8</v>
      </c>
      <c r="E120" t="s">
        <v>12</v>
      </c>
      <c r="F120">
        <v>31</v>
      </c>
      <c r="G120" s="3">
        <v>44604</v>
      </c>
      <c r="H120">
        <v>58100</v>
      </c>
      <c r="I120" t="s">
        <v>16</v>
      </c>
      <c r="J120" t="s">
        <v>204</v>
      </c>
      <c r="K120">
        <f ca="1">(TODAY()-'Summary analysis'!$G120)/365</f>
        <v>1.526027397260274</v>
      </c>
      <c r="L120">
        <f ca="1">IF('Summary analysis'!$K120&gt;=2,'Summary analysis'!$H120*0.03,'Summary analysis'!$H120*0.02)</f>
        <v>1162</v>
      </c>
      <c r="O120" s="1"/>
    </row>
    <row r="121" spans="3:15" x14ac:dyDescent="0.25">
      <c r="C121" t="s">
        <v>113</v>
      </c>
      <c r="D121" t="s">
        <v>8</v>
      </c>
      <c r="E121" t="s">
        <v>12</v>
      </c>
      <c r="F121">
        <v>44</v>
      </c>
      <c r="G121" s="3">
        <v>44985</v>
      </c>
      <c r="H121">
        <v>114870</v>
      </c>
      <c r="I121" t="s">
        <v>16</v>
      </c>
      <c r="J121" t="s">
        <v>204</v>
      </c>
      <c r="K121">
        <f ca="1">(TODAY()-'Summary analysis'!$G121)/365</f>
        <v>0.48219178082191783</v>
      </c>
      <c r="L121">
        <f ca="1">IF('Summary analysis'!$K121&gt;=2,'Summary analysis'!$H121*0.03,'Summary analysis'!$H121*0.02)</f>
        <v>2297.4</v>
      </c>
      <c r="O121" s="1"/>
    </row>
    <row r="122" spans="3:15" x14ac:dyDescent="0.25">
      <c r="C122" t="s">
        <v>157</v>
      </c>
      <c r="D122" t="s">
        <v>8</v>
      </c>
      <c r="E122" t="s">
        <v>9</v>
      </c>
      <c r="F122">
        <v>32</v>
      </c>
      <c r="G122" s="3">
        <v>44549</v>
      </c>
      <c r="H122">
        <v>41570</v>
      </c>
      <c r="I122" t="s">
        <v>16</v>
      </c>
      <c r="J122" t="s">
        <v>204</v>
      </c>
      <c r="K122">
        <f ca="1">(TODAY()-'Summary analysis'!$G122)/365</f>
        <v>1.6767123287671233</v>
      </c>
      <c r="L122">
        <f ca="1">IF('Summary analysis'!$K122&gt;=2,'Summary analysis'!$H122*0.03,'Summary analysis'!$H122*0.02)</f>
        <v>831.4</v>
      </c>
      <c r="O122" s="1"/>
    </row>
    <row r="123" spans="3:15" x14ac:dyDescent="0.25">
      <c r="C123" t="s">
        <v>172</v>
      </c>
      <c r="D123" t="s">
        <v>8</v>
      </c>
      <c r="E123" t="s">
        <v>9</v>
      </c>
      <c r="F123">
        <v>30</v>
      </c>
      <c r="G123" s="3">
        <v>44800</v>
      </c>
      <c r="H123">
        <v>112570</v>
      </c>
      <c r="I123" t="s">
        <v>16</v>
      </c>
      <c r="J123" t="s">
        <v>204</v>
      </c>
      <c r="K123">
        <f ca="1">(TODAY()-'Summary analysis'!$G123)/365</f>
        <v>0.989041095890411</v>
      </c>
      <c r="L123">
        <f ca="1">IF('Summary analysis'!$K123&gt;=2,'Summary analysis'!$H123*0.03,'Summary analysis'!$H123*0.02)</f>
        <v>2251.4</v>
      </c>
      <c r="O123" s="1"/>
    </row>
    <row r="124" spans="3:15" x14ac:dyDescent="0.25">
      <c r="C124" t="s">
        <v>150</v>
      </c>
      <c r="D124" t="s">
        <v>15</v>
      </c>
      <c r="E124" t="s">
        <v>9</v>
      </c>
      <c r="F124">
        <v>26</v>
      </c>
      <c r="G124" s="3">
        <v>44164</v>
      </c>
      <c r="H124">
        <v>47360</v>
      </c>
      <c r="I124" t="s">
        <v>16</v>
      </c>
      <c r="J124" t="s">
        <v>204</v>
      </c>
      <c r="K124">
        <f ca="1">(TODAY()-'Summary analysis'!$G124)/365</f>
        <v>2.7315068493150685</v>
      </c>
      <c r="L124">
        <f ca="1">IF('Summary analysis'!$K124&gt;=2,'Summary analysis'!$H124*0.03,'Summary analysis'!$H124*0.02)</f>
        <v>1420.8</v>
      </c>
      <c r="O124" s="1"/>
    </row>
    <row r="125" spans="3:15" x14ac:dyDescent="0.25">
      <c r="C125" t="s">
        <v>125</v>
      </c>
      <c r="D125" t="s">
        <v>8</v>
      </c>
      <c r="E125" t="s">
        <v>21</v>
      </c>
      <c r="F125">
        <v>21</v>
      </c>
      <c r="G125" s="3">
        <v>44256</v>
      </c>
      <c r="H125">
        <v>65920</v>
      </c>
      <c r="I125" t="s">
        <v>16</v>
      </c>
      <c r="J125" t="s">
        <v>204</v>
      </c>
      <c r="K125">
        <f ca="1">(TODAY()-'Summary analysis'!$G125)/365</f>
        <v>2.4794520547945207</v>
      </c>
      <c r="L125">
        <f ca="1">IF('Summary analysis'!$K125&gt;=2,'Summary analysis'!$H125*0.03,'Summary analysis'!$H125*0.02)</f>
        <v>1977.6</v>
      </c>
      <c r="O125" s="1"/>
    </row>
    <row r="126" spans="3:15" x14ac:dyDescent="0.25">
      <c r="C126" t="s">
        <v>199</v>
      </c>
      <c r="D126" t="s">
        <v>8</v>
      </c>
      <c r="E126" t="s">
        <v>9</v>
      </c>
      <c r="F126">
        <v>28</v>
      </c>
      <c r="G126" s="3">
        <v>44571</v>
      </c>
      <c r="H126">
        <v>99970</v>
      </c>
      <c r="I126" t="s">
        <v>16</v>
      </c>
      <c r="J126" t="s">
        <v>204</v>
      </c>
      <c r="K126">
        <f ca="1">(TODAY()-'Summary analysis'!$G126)/365</f>
        <v>1.6164383561643836</v>
      </c>
      <c r="L126">
        <f ca="1">IF('Summary analysis'!$K126&gt;=2,'Summary analysis'!$H126*0.03,'Summary analysis'!$H126*0.02)</f>
        <v>1999.4</v>
      </c>
      <c r="O126" s="1"/>
    </row>
    <row r="127" spans="3:15" x14ac:dyDescent="0.25">
      <c r="C127" t="s">
        <v>132</v>
      </c>
      <c r="D127" t="s">
        <v>8</v>
      </c>
      <c r="E127" t="s">
        <v>12</v>
      </c>
      <c r="F127">
        <v>25</v>
      </c>
      <c r="G127" s="3">
        <v>44633</v>
      </c>
      <c r="H127">
        <v>80700</v>
      </c>
      <c r="I127" t="s">
        <v>13</v>
      </c>
      <c r="J127" t="s">
        <v>204</v>
      </c>
      <c r="K127">
        <f ca="1">(TODAY()-'Summary analysis'!$G127)/365</f>
        <v>1.4465753424657535</v>
      </c>
      <c r="L127">
        <f ca="1">IF('Summary analysis'!$K127&gt;=2,'Summary analysis'!$H127*0.03,'Summary analysis'!$H127*0.02)</f>
        <v>1614</v>
      </c>
      <c r="O127" s="1"/>
    </row>
    <row r="128" spans="3:15" x14ac:dyDescent="0.25">
      <c r="C128" t="s">
        <v>154</v>
      </c>
      <c r="D128" t="s">
        <v>15</v>
      </c>
      <c r="E128" t="s">
        <v>21</v>
      </c>
      <c r="F128">
        <v>24</v>
      </c>
      <c r="G128" s="3">
        <v>44375</v>
      </c>
      <c r="H128">
        <v>52610</v>
      </c>
      <c r="I128" t="s">
        <v>24</v>
      </c>
      <c r="J128" t="s">
        <v>204</v>
      </c>
      <c r="K128">
        <f ca="1">(TODAY()-'Summary analysis'!$G128)/365</f>
        <v>2.1534246575342464</v>
      </c>
      <c r="L128">
        <f ca="1">IF('Summary analysis'!$K128&gt;=2,'Summary analysis'!$H128*0.03,'Summary analysis'!$H128*0.02)</f>
        <v>1578.3</v>
      </c>
      <c r="O128" s="1"/>
    </row>
    <row r="129" spans="3:15" x14ac:dyDescent="0.25">
      <c r="C129" t="s">
        <v>179</v>
      </c>
      <c r="D129" t="s">
        <v>15</v>
      </c>
      <c r="E129" t="s">
        <v>12</v>
      </c>
      <c r="F129">
        <v>29</v>
      </c>
      <c r="G129" s="3">
        <v>44119</v>
      </c>
      <c r="H129">
        <v>112110</v>
      </c>
      <c r="I129" t="s">
        <v>24</v>
      </c>
      <c r="J129" t="s">
        <v>204</v>
      </c>
      <c r="K129">
        <f ca="1">(TODAY()-'Summary analysis'!$G129)/365</f>
        <v>2.8547945205479452</v>
      </c>
      <c r="L129">
        <f ca="1">IF('Summary analysis'!$K129&gt;=2,'Summary analysis'!$H129*0.03,'Summary analysis'!$H129*0.02)</f>
        <v>3363.2999999999997</v>
      </c>
      <c r="O129" s="1"/>
    </row>
    <row r="130" spans="3:15" x14ac:dyDescent="0.25">
      <c r="C130" t="s">
        <v>151</v>
      </c>
      <c r="D130" t="s">
        <v>8</v>
      </c>
      <c r="E130" t="s">
        <v>56</v>
      </c>
      <c r="F130">
        <v>27</v>
      </c>
      <c r="G130" s="3">
        <v>44061</v>
      </c>
      <c r="H130">
        <v>119110</v>
      </c>
      <c r="I130" t="s">
        <v>16</v>
      </c>
      <c r="J130" t="s">
        <v>204</v>
      </c>
      <c r="K130">
        <f ca="1">(TODAY()-'Summary analysis'!$G130)/365</f>
        <v>3.0136986301369864</v>
      </c>
      <c r="L130">
        <f ca="1">IF('Summary analysis'!$K130&gt;=2,'Summary analysis'!$H130*0.03,'Summary analysis'!$H130*0.02)</f>
        <v>3573.2999999999997</v>
      </c>
      <c r="O130" s="1"/>
    </row>
    <row r="131" spans="3:15" x14ac:dyDescent="0.25">
      <c r="C131" t="s">
        <v>149</v>
      </c>
      <c r="D131" t="s">
        <v>15</v>
      </c>
      <c r="E131" t="s">
        <v>19</v>
      </c>
      <c r="F131">
        <v>22</v>
      </c>
      <c r="G131" s="3">
        <v>44384</v>
      </c>
      <c r="H131">
        <v>112780</v>
      </c>
      <c r="I131" t="s">
        <v>13</v>
      </c>
      <c r="J131" t="s">
        <v>204</v>
      </c>
      <c r="K131">
        <f ca="1">(TODAY()-'Summary analysis'!$G131)/365</f>
        <v>2.128767123287671</v>
      </c>
      <c r="L131">
        <f ca="1">IF('Summary analysis'!$K131&gt;=2,'Summary analysis'!$H131*0.03,'Summary analysis'!$H131*0.02)</f>
        <v>3383.4</v>
      </c>
      <c r="O131" s="1"/>
    </row>
    <row r="132" spans="3:15" x14ac:dyDescent="0.25">
      <c r="C132" t="s">
        <v>174</v>
      </c>
      <c r="D132" t="s">
        <v>8</v>
      </c>
      <c r="E132" t="s">
        <v>9</v>
      </c>
      <c r="F132">
        <v>36</v>
      </c>
      <c r="G132" s="3">
        <v>44023</v>
      </c>
      <c r="H132">
        <v>114890</v>
      </c>
      <c r="I132" t="s">
        <v>16</v>
      </c>
      <c r="J132" t="s">
        <v>204</v>
      </c>
      <c r="K132">
        <f ca="1">(TODAY()-'Summary analysis'!$G132)/365</f>
        <v>3.117808219178082</v>
      </c>
      <c r="L132">
        <f ca="1">IF('Summary analysis'!$K132&gt;=2,'Summary analysis'!$H132*0.03,'Summary analysis'!$H132*0.02)</f>
        <v>3446.7</v>
      </c>
      <c r="O132" s="1"/>
    </row>
    <row r="133" spans="3:15" x14ac:dyDescent="0.25">
      <c r="C133" t="s">
        <v>145</v>
      </c>
      <c r="D133" t="s">
        <v>15</v>
      </c>
      <c r="E133" t="s">
        <v>21</v>
      </c>
      <c r="F133">
        <v>27</v>
      </c>
      <c r="G133" s="3">
        <v>44506</v>
      </c>
      <c r="H133">
        <v>48980</v>
      </c>
      <c r="I133" t="s">
        <v>16</v>
      </c>
      <c r="J133" t="s">
        <v>204</v>
      </c>
      <c r="K133">
        <f ca="1">(TODAY()-'Summary analysis'!$G133)/365</f>
        <v>1.7945205479452055</v>
      </c>
      <c r="L133">
        <f ca="1">IF('Summary analysis'!$K133&gt;=2,'Summary analysis'!$H133*0.03,'Summary analysis'!$H133*0.02)</f>
        <v>979.6</v>
      </c>
      <c r="O133" s="1"/>
    </row>
    <row r="134" spans="3:15" x14ac:dyDescent="0.25">
      <c r="C134" t="s">
        <v>169</v>
      </c>
      <c r="D134" t="s">
        <v>15</v>
      </c>
      <c r="E134" t="s">
        <v>56</v>
      </c>
      <c r="F134">
        <v>21</v>
      </c>
      <c r="G134" s="3">
        <v>44180</v>
      </c>
      <c r="H134">
        <v>75880</v>
      </c>
      <c r="I134" t="s">
        <v>16</v>
      </c>
      <c r="J134" t="s">
        <v>204</v>
      </c>
      <c r="K134">
        <f ca="1">(TODAY()-'Summary analysis'!$G134)/365</f>
        <v>2.6876712328767125</v>
      </c>
      <c r="L134">
        <f ca="1">IF('Summary analysis'!$K134&gt;=2,'Summary analysis'!$H134*0.03,'Summary analysis'!$H134*0.02)</f>
        <v>2276.4</v>
      </c>
      <c r="O134" s="1"/>
    </row>
    <row r="135" spans="3:15" x14ac:dyDescent="0.25">
      <c r="C135" t="s">
        <v>166</v>
      </c>
      <c r="D135" t="s">
        <v>8</v>
      </c>
      <c r="E135" t="s">
        <v>19</v>
      </c>
      <c r="F135">
        <v>28</v>
      </c>
      <c r="G135" s="3">
        <v>44296</v>
      </c>
      <c r="H135">
        <v>53240</v>
      </c>
      <c r="I135" t="s">
        <v>16</v>
      </c>
      <c r="J135" t="s">
        <v>204</v>
      </c>
      <c r="K135">
        <f ca="1">(TODAY()-'Summary analysis'!$G135)/365</f>
        <v>2.3698630136986303</v>
      </c>
      <c r="L135">
        <f ca="1">IF('Summary analysis'!$K135&gt;=2,'Summary analysis'!$H135*0.03,'Summary analysis'!$H135*0.02)</f>
        <v>1597.2</v>
      </c>
      <c r="O135" s="1"/>
    </row>
    <row r="136" spans="3:15" x14ac:dyDescent="0.25">
      <c r="C136" t="s">
        <v>121</v>
      </c>
      <c r="D136" t="s">
        <v>8</v>
      </c>
      <c r="E136" t="s">
        <v>21</v>
      </c>
      <c r="F136">
        <v>34</v>
      </c>
      <c r="G136" s="3">
        <v>44397</v>
      </c>
      <c r="H136">
        <v>85000</v>
      </c>
      <c r="I136" t="s">
        <v>16</v>
      </c>
      <c r="J136" t="s">
        <v>204</v>
      </c>
      <c r="K136">
        <f ca="1">(TODAY()-'Summary analysis'!$G136)/365</f>
        <v>2.0931506849315067</v>
      </c>
      <c r="L136">
        <f ca="1">IF('Summary analysis'!$K136&gt;=2,'Summary analysis'!$H136*0.03,'Summary analysis'!$H136*0.02)</f>
        <v>2550</v>
      </c>
      <c r="O136" s="1"/>
    </row>
    <row r="137" spans="3:15" x14ac:dyDescent="0.25">
      <c r="C137" t="s">
        <v>178</v>
      </c>
      <c r="D137" t="s">
        <v>8</v>
      </c>
      <c r="E137" t="s">
        <v>12</v>
      </c>
      <c r="F137">
        <v>21</v>
      </c>
      <c r="G137" s="3">
        <v>44619</v>
      </c>
      <c r="H137">
        <v>33920</v>
      </c>
      <c r="I137" t="s">
        <v>16</v>
      </c>
      <c r="J137" t="s">
        <v>204</v>
      </c>
      <c r="K137">
        <f ca="1">(TODAY()-'Summary analysis'!$G137)/365</f>
        <v>1.484931506849315</v>
      </c>
      <c r="L137">
        <f ca="1">IF('Summary analysis'!$K137&gt;=2,'Summary analysis'!$H137*0.03,'Summary analysis'!$H137*0.02)</f>
        <v>678.4</v>
      </c>
      <c r="O137" s="1"/>
    </row>
    <row r="138" spans="3:15" x14ac:dyDescent="0.25">
      <c r="C138" t="s">
        <v>187</v>
      </c>
      <c r="D138" t="s">
        <v>8</v>
      </c>
      <c r="E138" t="s">
        <v>12</v>
      </c>
      <c r="F138">
        <v>33</v>
      </c>
      <c r="G138" s="3">
        <v>44253</v>
      </c>
      <c r="H138">
        <v>75280</v>
      </c>
      <c r="I138" t="s">
        <v>16</v>
      </c>
      <c r="J138" t="s">
        <v>204</v>
      </c>
      <c r="K138">
        <f ca="1">(TODAY()-'Summary analysis'!$G138)/365</f>
        <v>2.4876712328767123</v>
      </c>
      <c r="L138">
        <f ca="1">IF('Summary analysis'!$K138&gt;=2,'Summary analysis'!$H138*0.03,'Summary analysis'!$H138*0.02)</f>
        <v>2258.4</v>
      </c>
      <c r="O138" s="1"/>
    </row>
    <row r="139" spans="3:15" x14ac:dyDescent="0.25">
      <c r="C139" t="s">
        <v>129</v>
      </c>
      <c r="D139" t="s">
        <v>8</v>
      </c>
      <c r="E139" t="s">
        <v>21</v>
      </c>
      <c r="F139">
        <v>34</v>
      </c>
      <c r="G139" s="3">
        <v>44594</v>
      </c>
      <c r="H139">
        <v>58940</v>
      </c>
      <c r="I139" t="s">
        <v>16</v>
      </c>
      <c r="J139" t="s">
        <v>204</v>
      </c>
      <c r="K139">
        <f ca="1">(TODAY()-'Summary analysis'!$G139)/365</f>
        <v>1.5534246575342465</v>
      </c>
      <c r="L139">
        <f ca="1">IF('Summary analysis'!$K139&gt;=2,'Summary analysis'!$H139*0.03,'Summary analysis'!$H139*0.02)</f>
        <v>1178.8</v>
      </c>
      <c r="O139" s="1"/>
    </row>
    <row r="140" spans="3:15" x14ac:dyDescent="0.25">
      <c r="C140" t="s">
        <v>135</v>
      </c>
      <c r="D140" t="s">
        <v>8</v>
      </c>
      <c r="E140" t="s">
        <v>9</v>
      </c>
      <c r="F140">
        <v>28</v>
      </c>
      <c r="G140" s="3">
        <v>44425</v>
      </c>
      <c r="H140">
        <v>104770</v>
      </c>
      <c r="I140" t="s">
        <v>16</v>
      </c>
      <c r="J140" t="s">
        <v>204</v>
      </c>
      <c r="K140">
        <f ca="1">(TODAY()-'Summary analysis'!$G140)/365</f>
        <v>2.0164383561643837</v>
      </c>
      <c r="L140">
        <f ca="1">IF('Summary analysis'!$K140&gt;=2,'Summary analysis'!$H140*0.03,'Summary analysis'!$H140*0.02)</f>
        <v>3143.1</v>
      </c>
      <c r="O140" s="1"/>
    </row>
    <row r="141" spans="3:15" x14ac:dyDescent="0.25">
      <c r="C141" t="s">
        <v>124</v>
      </c>
      <c r="D141" t="s">
        <v>15</v>
      </c>
      <c r="E141" t="s">
        <v>9</v>
      </c>
      <c r="F141">
        <v>21</v>
      </c>
      <c r="G141" s="3">
        <v>44701</v>
      </c>
      <c r="H141">
        <v>57090</v>
      </c>
      <c r="I141" t="s">
        <v>16</v>
      </c>
      <c r="J141" t="s">
        <v>204</v>
      </c>
      <c r="K141">
        <f ca="1">(TODAY()-'Summary analysis'!$G141)/365</f>
        <v>1.2602739726027397</v>
      </c>
      <c r="L141">
        <f ca="1">IF('Summary analysis'!$K141&gt;=2,'Summary analysis'!$H141*0.03,'Summary analysis'!$H141*0.02)</f>
        <v>1141.8</v>
      </c>
      <c r="O141" s="1"/>
    </row>
    <row r="142" spans="3:15" x14ac:dyDescent="0.25">
      <c r="C142" t="s">
        <v>159</v>
      </c>
      <c r="D142" t="s">
        <v>15</v>
      </c>
      <c r="E142" t="s">
        <v>21</v>
      </c>
      <c r="F142">
        <v>27</v>
      </c>
      <c r="G142" s="3">
        <v>44174</v>
      </c>
      <c r="H142">
        <v>91650</v>
      </c>
      <c r="I142" t="s">
        <v>13</v>
      </c>
      <c r="J142" t="s">
        <v>204</v>
      </c>
      <c r="K142">
        <f ca="1">(TODAY()-'Summary analysis'!$G142)/365</f>
        <v>2.7041095890410958</v>
      </c>
      <c r="L142">
        <f ca="1">IF('Summary analysis'!$K142&gt;=2,'Summary analysis'!$H142*0.03,'Summary analysis'!$H142*0.02)</f>
        <v>2749.5</v>
      </c>
      <c r="O142" s="1"/>
    </row>
    <row r="143" spans="3:15" x14ac:dyDescent="0.25">
      <c r="C143" t="s">
        <v>182</v>
      </c>
      <c r="D143" t="s">
        <v>15</v>
      </c>
      <c r="E143" t="s">
        <v>21</v>
      </c>
      <c r="F143">
        <v>42</v>
      </c>
      <c r="G143" s="3">
        <v>44670</v>
      </c>
      <c r="H143">
        <v>70270</v>
      </c>
      <c r="I143" t="s">
        <v>24</v>
      </c>
      <c r="J143" t="s">
        <v>204</v>
      </c>
      <c r="K143">
        <f ca="1">(TODAY()-'Summary analysis'!$G143)/365</f>
        <v>1.3452054794520547</v>
      </c>
      <c r="L143">
        <f ca="1">IF('Summary analysis'!$K143&gt;=2,'Summary analysis'!$H143*0.03,'Summary analysis'!$H143*0.02)</f>
        <v>1405.4</v>
      </c>
      <c r="O143" s="1"/>
    </row>
    <row r="144" spans="3:15" x14ac:dyDescent="0.25">
      <c r="C144" t="s">
        <v>128</v>
      </c>
      <c r="D144" t="s">
        <v>8</v>
      </c>
      <c r="E144" t="s">
        <v>21</v>
      </c>
      <c r="F144">
        <v>28</v>
      </c>
      <c r="G144" s="3">
        <v>44124</v>
      </c>
      <c r="H144">
        <v>75970</v>
      </c>
      <c r="I144" t="s">
        <v>16</v>
      </c>
      <c r="J144" t="s">
        <v>204</v>
      </c>
      <c r="K144">
        <f ca="1">(TODAY()-'Summary analysis'!$G144)/365</f>
        <v>2.8410958904109589</v>
      </c>
      <c r="L144">
        <f ca="1">IF('Summary analysis'!$K144&gt;=2,'Summary analysis'!$H144*0.03,'Summary analysis'!$H144*0.02)</f>
        <v>2279.1</v>
      </c>
      <c r="O144" s="1"/>
    </row>
    <row r="145" spans="3:15" x14ac:dyDescent="0.25">
      <c r="C145" t="s">
        <v>111</v>
      </c>
      <c r="D145" t="s">
        <v>205</v>
      </c>
      <c r="E145" t="s">
        <v>12</v>
      </c>
      <c r="F145">
        <v>27</v>
      </c>
      <c r="G145" s="3">
        <v>44212</v>
      </c>
      <c r="H145">
        <v>90700</v>
      </c>
      <c r="I145" t="s">
        <v>13</v>
      </c>
      <c r="J145" t="s">
        <v>204</v>
      </c>
      <c r="K145">
        <f ca="1">(TODAY()-'Summary analysis'!$G145)/365</f>
        <v>2.6</v>
      </c>
      <c r="L145">
        <f ca="1">IF('Summary analysis'!$K145&gt;=2,'Summary analysis'!$H145*0.03,'Summary analysis'!$H145*0.02)</f>
        <v>2721</v>
      </c>
      <c r="O145" s="1"/>
    </row>
    <row r="146" spans="3:15" x14ac:dyDescent="0.25">
      <c r="C146" t="s">
        <v>130</v>
      </c>
      <c r="D146" t="s">
        <v>15</v>
      </c>
      <c r="E146" t="s">
        <v>9</v>
      </c>
      <c r="F146">
        <v>30</v>
      </c>
      <c r="G146" s="3">
        <v>44607</v>
      </c>
      <c r="H146">
        <v>60570</v>
      </c>
      <c r="I146" t="s">
        <v>16</v>
      </c>
      <c r="J146" t="s">
        <v>204</v>
      </c>
      <c r="K146">
        <f ca="1">(TODAY()-'Summary analysis'!$G146)/365</f>
        <v>1.5178082191780822</v>
      </c>
      <c r="L146">
        <f ca="1">IF('Summary analysis'!$K146&gt;=2,'Summary analysis'!$H146*0.03,'Summary analysis'!$H146*0.02)</f>
        <v>1211.4000000000001</v>
      </c>
      <c r="O146" s="1"/>
    </row>
    <row r="147" spans="3:15" x14ac:dyDescent="0.25">
      <c r="C147" t="s">
        <v>133</v>
      </c>
      <c r="D147" t="s">
        <v>15</v>
      </c>
      <c r="E147" t="s">
        <v>9</v>
      </c>
      <c r="F147">
        <v>33</v>
      </c>
      <c r="G147" s="3">
        <v>44103</v>
      </c>
      <c r="H147">
        <v>115920</v>
      </c>
      <c r="I147" t="s">
        <v>16</v>
      </c>
      <c r="J147" t="s">
        <v>204</v>
      </c>
      <c r="K147">
        <f ca="1">(TODAY()-'Summary analysis'!$G147)/365</f>
        <v>2.8986301369863012</v>
      </c>
      <c r="L147">
        <f ca="1">IF('Summary analysis'!$K147&gt;=2,'Summary analysis'!$H147*0.03,'Summary analysis'!$H147*0.02)</f>
        <v>3477.6</v>
      </c>
      <c r="O147" s="1"/>
    </row>
    <row r="148" spans="3:15" x14ac:dyDescent="0.25">
      <c r="C148" t="s">
        <v>185</v>
      </c>
      <c r="D148" t="s">
        <v>8</v>
      </c>
      <c r="E148" t="s">
        <v>21</v>
      </c>
      <c r="F148">
        <v>33</v>
      </c>
      <c r="G148" s="3">
        <v>44006</v>
      </c>
      <c r="H148">
        <v>65360</v>
      </c>
      <c r="I148" t="s">
        <v>16</v>
      </c>
      <c r="J148" t="s">
        <v>204</v>
      </c>
      <c r="K148">
        <f ca="1">(TODAY()-'Summary analysis'!$G148)/365</f>
        <v>3.1643835616438358</v>
      </c>
      <c r="L148">
        <f ca="1">IF('Summary analysis'!$K148&gt;=2,'Summary analysis'!$H148*0.03,'Summary analysis'!$H148*0.02)</f>
        <v>1960.8</v>
      </c>
      <c r="O148" s="1"/>
    </row>
    <row r="149" spans="3:15" x14ac:dyDescent="0.25">
      <c r="C149" t="s">
        <v>115</v>
      </c>
      <c r="D149" t="s">
        <v>205</v>
      </c>
      <c r="E149" t="s">
        <v>21</v>
      </c>
      <c r="F149">
        <v>30</v>
      </c>
      <c r="G149" s="3">
        <v>44535</v>
      </c>
      <c r="H149">
        <v>64000</v>
      </c>
      <c r="I149" t="s">
        <v>16</v>
      </c>
      <c r="J149" t="s">
        <v>204</v>
      </c>
      <c r="K149">
        <f ca="1">(TODAY()-'Summary analysis'!$G149)/365</f>
        <v>1.715068493150685</v>
      </c>
      <c r="L149">
        <f ca="1">IF('Summary analysis'!$K149&gt;=2,'Summary analysis'!$H149*0.03,'Summary analysis'!$H149*0.02)</f>
        <v>1280</v>
      </c>
      <c r="O149" s="1"/>
    </row>
    <row r="150" spans="3:15" x14ac:dyDescent="0.25">
      <c r="C150" t="s">
        <v>194</v>
      </c>
      <c r="D150" t="s">
        <v>8</v>
      </c>
      <c r="E150" t="s">
        <v>21</v>
      </c>
      <c r="F150">
        <v>34</v>
      </c>
      <c r="G150" s="3">
        <v>44383</v>
      </c>
      <c r="H150">
        <v>92450</v>
      </c>
      <c r="I150" t="s">
        <v>16</v>
      </c>
      <c r="J150" t="s">
        <v>204</v>
      </c>
      <c r="K150">
        <f ca="1">(TODAY()-'Summary analysis'!$G150)/365</f>
        <v>2.1315068493150684</v>
      </c>
      <c r="L150">
        <f ca="1">IF('Summary analysis'!$K150&gt;=2,'Summary analysis'!$H150*0.03,'Summary analysis'!$H150*0.02)</f>
        <v>2773.5</v>
      </c>
      <c r="O150" s="1"/>
    </row>
    <row r="151" spans="3:15" x14ac:dyDescent="0.25">
      <c r="C151" t="s">
        <v>112</v>
      </c>
      <c r="D151" t="s">
        <v>15</v>
      </c>
      <c r="E151" t="s">
        <v>12</v>
      </c>
      <c r="F151">
        <v>31</v>
      </c>
      <c r="G151" s="3">
        <v>44450</v>
      </c>
      <c r="H151">
        <v>48950</v>
      </c>
      <c r="I151" t="s">
        <v>16</v>
      </c>
      <c r="J151" t="s">
        <v>204</v>
      </c>
      <c r="K151">
        <f ca="1">(TODAY()-'Summary analysis'!$G151)/365</f>
        <v>1.9479452054794522</v>
      </c>
      <c r="L151">
        <f ca="1">IF('Summary analysis'!$K151&gt;=2,'Summary analysis'!$H151*0.03,'Summary analysis'!$H151*0.02)</f>
        <v>979</v>
      </c>
      <c r="O151" s="1"/>
    </row>
    <row r="152" spans="3:15" x14ac:dyDescent="0.25">
      <c r="C152" t="s">
        <v>184</v>
      </c>
      <c r="D152" t="s">
        <v>8</v>
      </c>
      <c r="E152" t="s">
        <v>12</v>
      </c>
      <c r="F152">
        <v>27</v>
      </c>
      <c r="G152" s="3">
        <v>44625</v>
      </c>
      <c r="H152">
        <v>83750</v>
      </c>
      <c r="I152" t="s">
        <v>16</v>
      </c>
      <c r="J152" t="s">
        <v>204</v>
      </c>
      <c r="K152">
        <f ca="1">(TODAY()-'Summary analysis'!$G152)/365</f>
        <v>1.4684931506849315</v>
      </c>
      <c r="L152">
        <f ca="1">IF('Summary analysis'!$K152&gt;=2,'Summary analysis'!$H152*0.03,'Summary analysis'!$H152*0.02)</f>
        <v>1675</v>
      </c>
      <c r="O152" s="1"/>
    </row>
    <row r="153" spans="3:15" x14ac:dyDescent="0.25">
      <c r="C153" t="s">
        <v>165</v>
      </c>
      <c r="D153" t="s">
        <v>8</v>
      </c>
      <c r="E153" t="s">
        <v>12</v>
      </c>
      <c r="F153">
        <v>40</v>
      </c>
      <c r="G153" s="3">
        <v>44276</v>
      </c>
      <c r="H153">
        <v>87620</v>
      </c>
      <c r="I153" t="s">
        <v>16</v>
      </c>
      <c r="J153" t="s">
        <v>204</v>
      </c>
      <c r="K153">
        <f ca="1">(TODAY()-'Summary analysis'!$G153)/365</f>
        <v>2.4246575342465753</v>
      </c>
      <c r="L153">
        <f ca="1">IF('Summary analysis'!$K153&gt;=2,'Summary analysis'!$H153*0.03,'Summary analysis'!$H153*0.02)</f>
        <v>2628.6</v>
      </c>
      <c r="O153" s="1"/>
    </row>
    <row r="154" spans="3:15" x14ac:dyDescent="0.25">
      <c r="C154" t="s">
        <v>183</v>
      </c>
      <c r="D154" t="s">
        <v>15</v>
      </c>
      <c r="E154" t="s">
        <v>19</v>
      </c>
      <c r="F154">
        <v>20</v>
      </c>
      <c r="G154" s="3">
        <v>44476</v>
      </c>
      <c r="H154">
        <v>68900</v>
      </c>
      <c r="I154" t="s">
        <v>24</v>
      </c>
      <c r="J154" t="s">
        <v>204</v>
      </c>
      <c r="K154">
        <f ca="1">(TODAY()-'Summary analysis'!$G154)/365</f>
        <v>1.8767123287671232</v>
      </c>
      <c r="L154">
        <f ca="1">IF('Summary analysis'!$K154&gt;=2,'Summary analysis'!$H154*0.03,'Summary analysis'!$H154*0.02)</f>
        <v>1378</v>
      </c>
      <c r="O154" s="1"/>
    </row>
    <row r="155" spans="3:15" x14ac:dyDescent="0.25">
      <c r="C155" t="s">
        <v>156</v>
      </c>
      <c r="D155" t="s">
        <v>15</v>
      </c>
      <c r="E155" t="s">
        <v>19</v>
      </c>
      <c r="F155">
        <v>32</v>
      </c>
      <c r="G155" s="3">
        <v>44403</v>
      </c>
      <c r="H155">
        <v>53540</v>
      </c>
      <c r="I155" t="s">
        <v>16</v>
      </c>
      <c r="J155" t="s">
        <v>204</v>
      </c>
      <c r="K155">
        <f ca="1">(TODAY()-'Summary analysis'!$G155)/365</f>
        <v>2.0767123287671234</v>
      </c>
      <c r="L155">
        <f ca="1">IF('Summary analysis'!$K155&gt;=2,'Summary analysis'!$H155*0.03,'Summary analysis'!$H155*0.02)</f>
        <v>1606.2</v>
      </c>
      <c r="O155" s="1"/>
    </row>
    <row r="156" spans="3:15" x14ac:dyDescent="0.25">
      <c r="C156" t="s">
        <v>171</v>
      </c>
      <c r="D156" t="s">
        <v>15</v>
      </c>
      <c r="E156" t="s">
        <v>19</v>
      </c>
      <c r="F156">
        <v>28</v>
      </c>
      <c r="G156" s="3">
        <v>44758</v>
      </c>
      <c r="H156">
        <v>43510</v>
      </c>
      <c r="I156" t="s">
        <v>42</v>
      </c>
      <c r="J156" t="s">
        <v>204</v>
      </c>
      <c r="K156">
        <f ca="1">(TODAY()-'Summary analysis'!$G156)/365</f>
        <v>1.1041095890410959</v>
      </c>
      <c r="L156">
        <f ca="1">IF('Summary analysis'!$K156&gt;=2,'Summary analysis'!$H156*0.03,'Summary analysis'!$H156*0.02)</f>
        <v>870.2</v>
      </c>
      <c r="O156" s="1"/>
    </row>
    <row r="157" spans="3:15" x14ac:dyDescent="0.25">
      <c r="C157" t="s">
        <v>126</v>
      </c>
      <c r="D157" t="s">
        <v>8</v>
      </c>
      <c r="E157" t="s">
        <v>19</v>
      </c>
      <c r="F157">
        <v>38</v>
      </c>
      <c r="G157" s="3">
        <v>44316</v>
      </c>
      <c r="H157">
        <v>109160</v>
      </c>
      <c r="I157" t="s">
        <v>10</v>
      </c>
      <c r="J157" t="s">
        <v>204</v>
      </c>
      <c r="K157">
        <f ca="1">(TODAY()-'Summary analysis'!$G157)/365</f>
        <v>2.3150684931506849</v>
      </c>
      <c r="L157">
        <f ca="1">IF('Summary analysis'!$K157&gt;=2,'Summary analysis'!$H157*0.03,'Summary analysis'!$H157*0.02)</f>
        <v>3274.7999999999997</v>
      </c>
      <c r="O157" s="1"/>
    </row>
    <row r="158" spans="3:15" x14ac:dyDescent="0.25">
      <c r="C158" t="s">
        <v>197</v>
      </c>
      <c r="D158" t="s">
        <v>15</v>
      </c>
      <c r="E158" t="s">
        <v>9</v>
      </c>
      <c r="F158">
        <v>40</v>
      </c>
      <c r="G158" s="3">
        <v>44204</v>
      </c>
      <c r="H158">
        <v>99750</v>
      </c>
      <c r="I158" t="s">
        <v>16</v>
      </c>
      <c r="J158" t="s">
        <v>204</v>
      </c>
      <c r="K158">
        <f ca="1">(TODAY()-'Summary analysis'!$G158)/365</f>
        <v>2.6219178082191781</v>
      </c>
      <c r="L158">
        <f ca="1">IF('Summary analysis'!$K158&gt;=2,'Summary analysis'!$H158*0.03,'Summary analysis'!$H158*0.02)</f>
        <v>2992.5</v>
      </c>
      <c r="O158" s="1"/>
    </row>
    <row r="159" spans="3:15" x14ac:dyDescent="0.25">
      <c r="C159" t="s">
        <v>123</v>
      </c>
      <c r="D159" t="s">
        <v>15</v>
      </c>
      <c r="E159" t="s">
        <v>12</v>
      </c>
      <c r="F159">
        <v>31</v>
      </c>
      <c r="G159" s="3">
        <v>44084</v>
      </c>
      <c r="H159">
        <v>41980</v>
      </c>
      <c r="I159" t="s">
        <v>16</v>
      </c>
      <c r="J159" t="s">
        <v>204</v>
      </c>
      <c r="K159">
        <f ca="1">(TODAY()-'Summary analysis'!$G159)/365</f>
        <v>2.9506849315068493</v>
      </c>
      <c r="L159">
        <f ca="1">IF('Summary analysis'!$K159&gt;=2,'Summary analysis'!$H159*0.03,'Summary analysis'!$H159*0.02)</f>
        <v>1259.3999999999999</v>
      </c>
      <c r="O159" s="1"/>
    </row>
    <row r="160" spans="3:15" x14ac:dyDescent="0.25">
      <c r="C160" t="s">
        <v>186</v>
      </c>
      <c r="D160" t="s">
        <v>15</v>
      </c>
      <c r="E160" t="s">
        <v>21</v>
      </c>
      <c r="F160">
        <v>36</v>
      </c>
      <c r="G160" s="3">
        <v>44272</v>
      </c>
      <c r="H160">
        <v>71380</v>
      </c>
      <c r="I160" t="s">
        <v>16</v>
      </c>
      <c r="J160" t="s">
        <v>204</v>
      </c>
      <c r="K160">
        <f ca="1">(TODAY()-'Summary analysis'!$G160)/365</f>
        <v>2.4356164383561643</v>
      </c>
      <c r="L160">
        <f ca="1">IF('Summary analysis'!$K160&gt;=2,'Summary analysis'!$H160*0.03,'Summary analysis'!$H160*0.02)</f>
        <v>2141.4</v>
      </c>
      <c r="O160" s="1"/>
    </row>
    <row r="161" spans="3:15" x14ac:dyDescent="0.25">
      <c r="C161" t="s">
        <v>190</v>
      </c>
      <c r="D161" t="s">
        <v>15</v>
      </c>
      <c r="E161" t="s">
        <v>9</v>
      </c>
      <c r="F161">
        <v>27</v>
      </c>
      <c r="G161" s="3">
        <v>44547</v>
      </c>
      <c r="H161">
        <v>113280</v>
      </c>
      <c r="I161" t="s">
        <v>42</v>
      </c>
      <c r="J161" t="s">
        <v>204</v>
      </c>
      <c r="K161">
        <f ca="1">(TODAY()-'Summary analysis'!$G161)/365</f>
        <v>1.6821917808219178</v>
      </c>
      <c r="L161">
        <f ca="1">IF('Summary analysis'!$K161&gt;=2,'Summary analysis'!$H161*0.03,'Summary analysis'!$H161*0.02)</f>
        <v>2265.6</v>
      </c>
      <c r="O161" s="1"/>
    </row>
    <row r="162" spans="3:15" x14ac:dyDescent="0.25">
      <c r="C162" t="s">
        <v>180</v>
      </c>
      <c r="D162" t="s">
        <v>8</v>
      </c>
      <c r="E162" t="s">
        <v>21</v>
      </c>
      <c r="F162">
        <v>33</v>
      </c>
      <c r="G162" s="3">
        <v>44747</v>
      </c>
      <c r="H162">
        <v>86570</v>
      </c>
      <c r="I162" t="s">
        <v>16</v>
      </c>
      <c r="J162" t="s">
        <v>204</v>
      </c>
      <c r="K162">
        <f ca="1">(TODAY()-'Summary analysis'!$G162)/365</f>
        <v>1.1342465753424658</v>
      </c>
      <c r="L162">
        <f ca="1">IF('Summary analysis'!$K162&gt;=2,'Summary analysis'!$H162*0.03,'Summary analysis'!$H162*0.02)</f>
        <v>1731.4</v>
      </c>
      <c r="O162" s="1"/>
    </row>
    <row r="163" spans="3:15" x14ac:dyDescent="0.25">
      <c r="C163" t="s">
        <v>138</v>
      </c>
      <c r="D163" t="s">
        <v>15</v>
      </c>
      <c r="E163" t="s">
        <v>9</v>
      </c>
      <c r="F163">
        <v>26</v>
      </c>
      <c r="G163" s="3">
        <v>44350</v>
      </c>
      <c r="H163">
        <v>53540</v>
      </c>
      <c r="I163" t="s">
        <v>16</v>
      </c>
      <c r="J163" t="s">
        <v>204</v>
      </c>
      <c r="K163">
        <f ca="1">(TODAY()-'Summary analysis'!$G163)/365</f>
        <v>2.2219178082191782</v>
      </c>
      <c r="L163">
        <f ca="1">IF('Summary analysis'!$K163&gt;=2,'Summary analysis'!$H163*0.03,'Summary analysis'!$H163*0.02)</f>
        <v>1606.2</v>
      </c>
      <c r="O163" s="1"/>
    </row>
    <row r="164" spans="3:15" x14ac:dyDescent="0.25">
      <c r="C164" t="s">
        <v>189</v>
      </c>
      <c r="D164" t="s">
        <v>15</v>
      </c>
      <c r="E164" t="s">
        <v>12</v>
      </c>
      <c r="F164">
        <v>37</v>
      </c>
      <c r="G164" s="3">
        <v>44640</v>
      </c>
      <c r="H164">
        <v>69070</v>
      </c>
      <c r="I164" t="s">
        <v>16</v>
      </c>
      <c r="J164" t="s">
        <v>204</v>
      </c>
      <c r="K164">
        <f ca="1">(TODAY()-'Summary analysis'!$G164)/365</f>
        <v>1.4273972602739726</v>
      </c>
      <c r="L164">
        <f ca="1">IF('Summary analysis'!$K164&gt;=2,'Summary analysis'!$H164*0.03,'Summary analysis'!$H164*0.02)</f>
        <v>1381.4</v>
      </c>
      <c r="O164" s="1"/>
    </row>
    <row r="165" spans="3:15" x14ac:dyDescent="0.25">
      <c r="C165" t="s">
        <v>120</v>
      </c>
      <c r="D165" t="s">
        <v>8</v>
      </c>
      <c r="E165" t="s">
        <v>21</v>
      </c>
      <c r="F165">
        <v>30</v>
      </c>
      <c r="G165" s="3">
        <v>44328</v>
      </c>
      <c r="H165">
        <v>67910</v>
      </c>
      <c r="I165" t="s">
        <v>24</v>
      </c>
      <c r="J165" t="s">
        <v>204</v>
      </c>
      <c r="K165">
        <f ca="1">(TODAY()-'Summary analysis'!$G165)/365</f>
        <v>2.2821917808219179</v>
      </c>
      <c r="L165">
        <f ca="1">IF('Summary analysis'!$K165&gt;=2,'Summary analysis'!$H165*0.03,'Summary analysis'!$H165*0.02)</f>
        <v>2037.3</v>
      </c>
      <c r="O165" s="1"/>
    </row>
    <row r="166" spans="3:15" x14ac:dyDescent="0.25">
      <c r="C166" t="s">
        <v>118</v>
      </c>
      <c r="D166" t="s">
        <v>15</v>
      </c>
      <c r="E166" t="s">
        <v>12</v>
      </c>
      <c r="F166">
        <v>30</v>
      </c>
      <c r="G166" s="3">
        <v>44214</v>
      </c>
      <c r="H166">
        <v>69120</v>
      </c>
      <c r="I166" t="s">
        <v>16</v>
      </c>
      <c r="J166" t="s">
        <v>204</v>
      </c>
      <c r="K166">
        <f ca="1">(TODAY()-'Summary analysis'!$G166)/365</f>
        <v>2.5945205479452054</v>
      </c>
      <c r="L166">
        <f ca="1">IF('Summary analysis'!$K166&gt;=2,'Summary analysis'!$H166*0.03,'Summary analysis'!$H166*0.02)</f>
        <v>2073.6</v>
      </c>
      <c r="O166" s="1"/>
    </row>
    <row r="167" spans="3:15" x14ac:dyDescent="0.25">
      <c r="C167" t="s">
        <v>131</v>
      </c>
      <c r="D167" t="s">
        <v>8</v>
      </c>
      <c r="E167" t="s">
        <v>21</v>
      </c>
      <c r="F167">
        <v>34</v>
      </c>
      <c r="G167" s="3">
        <v>44550</v>
      </c>
      <c r="H167">
        <v>60130</v>
      </c>
      <c r="I167" t="s">
        <v>16</v>
      </c>
      <c r="J167" t="s">
        <v>204</v>
      </c>
      <c r="K167">
        <f ca="1">(TODAY()-'Summary analysis'!$G167)/365</f>
        <v>1.6739726027397259</v>
      </c>
      <c r="L167">
        <f ca="1">IF('Summary analysis'!$K167&gt;=2,'Summary analysis'!$H167*0.03,'Summary analysis'!$H167*0.02)</f>
        <v>1202.6000000000001</v>
      </c>
      <c r="O167" s="1"/>
    </row>
    <row r="168" spans="3:15" x14ac:dyDescent="0.25">
      <c r="C168" t="s">
        <v>160</v>
      </c>
      <c r="D168" t="s">
        <v>15</v>
      </c>
      <c r="E168" t="s">
        <v>9</v>
      </c>
      <c r="F168">
        <v>23</v>
      </c>
      <c r="G168" s="3">
        <v>44378</v>
      </c>
      <c r="H168">
        <v>106460</v>
      </c>
      <c r="I168" t="s">
        <v>16</v>
      </c>
      <c r="J168" t="s">
        <v>204</v>
      </c>
      <c r="K168">
        <f ca="1">(TODAY()-'Summary analysis'!$G168)/365</f>
        <v>2.1452054794520548</v>
      </c>
      <c r="L168">
        <f ca="1">IF('Summary analysis'!$K168&gt;=2,'Summary analysis'!$H168*0.03,'Summary analysis'!$H168*0.02)</f>
        <v>3193.7999999999997</v>
      </c>
      <c r="O168" s="1"/>
    </row>
    <row r="169" spans="3:15" x14ac:dyDescent="0.25">
      <c r="C169" t="s">
        <v>147</v>
      </c>
      <c r="D169" t="s">
        <v>8</v>
      </c>
      <c r="E169" t="s">
        <v>56</v>
      </c>
      <c r="F169">
        <v>37</v>
      </c>
      <c r="G169" s="3">
        <v>44389</v>
      </c>
      <c r="H169">
        <v>118100</v>
      </c>
      <c r="I169" t="s">
        <v>16</v>
      </c>
      <c r="J169" t="s">
        <v>204</v>
      </c>
      <c r="K169">
        <f ca="1">(TODAY()-'Summary analysis'!$G169)/365</f>
        <v>2.1150684931506851</v>
      </c>
      <c r="L169">
        <f ca="1">IF('Summary analysis'!$K169&gt;=2,'Summary analysis'!$H169*0.03,'Summary analysis'!$H169*0.02)</f>
        <v>3543</v>
      </c>
      <c r="O169" s="1"/>
    </row>
    <row r="170" spans="3:15" x14ac:dyDescent="0.25">
      <c r="C170" t="s">
        <v>163</v>
      </c>
      <c r="D170" t="s">
        <v>8</v>
      </c>
      <c r="E170" t="s">
        <v>9</v>
      </c>
      <c r="F170">
        <v>36</v>
      </c>
      <c r="G170" s="3">
        <v>44468</v>
      </c>
      <c r="H170">
        <v>78390</v>
      </c>
      <c r="I170" t="s">
        <v>16</v>
      </c>
      <c r="J170" t="s">
        <v>204</v>
      </c>
      <c r="K170">
        <f ca="1">(TODAY()-'Summary analysis'!$G170)/365</f>
        <v>1.8986301369863015</v>
      </c>
      <c r="L170">
        <f ca="1">IF('Summary analysis'!$K170&gt;=2,'Summary analysis'!$H170*0.03,'Summary analysis'!$H170*0.02)</f>
        <v>1567.8</v>
      </c>
      <c r="O170" s="1"/>
    </row>
    <row r="171" spans="3:15" x14ac:dyDescent="0.25">
      <c r="C171" t="s">
        <v>146</v>
      </c>
      <c r="D171" t="s">
        <v>8</v>
      </c>
      <c r="E171" t="s">
        <v>9</v>
      </c>
      <c r="F171">
        <v>30</v>
      </c>
      <c r="G171" s="3">
        <v>44789</v>
      </c>
      <c r="H171">
        <v>114180</v>
      </c>
      <c r="I171" t="s">
        <v>16</v>
      </c>
      <c r="J171" t="s">
        <v>204</v>
      </c>
      <c r="K171">
        <f ca="1">(TODAY()-'Summary analysis'!$G171)/365</f>
        <v>1.0191780821917809</v>
      </c>
      <c r="L171">
        <f ca="1">IF('Summary analysis'!$K171&gt;=2,'Summary analysis'!$H171*0.03,'Summary analysis'!$H171*0.02)</f>
        <v>2283.6</v>
      </c>
      <c r="O171" s="1"/>
    </row>
    <row r="172" spans="3:15" x14ac:dyDescent="0.25">
      <c r="C172" t="s">
        <v>188</v>
      </c>
      <c r="D172" t="s">
        <v>8</v>
      </c>
      <c r="E172" t="s">
        <v>9</v>
      </c>
      <c r="F172">
        <v>28</v>
      </c>
      <c r="G172" s="3">
        <v>44590</v>
      </c>
      <c r="H172">
        <v>104120</v>
      </c>
      <c r="I172" t="s">
        <v>16</v>
      </c>
      <c r="J172" t="s">
        <v>204</v>
      </c>
      <c r="K172">
        <f ca="1">(TODAY()-'Summary analysis'!$G172)/365</f>
        <v>1.5643835616438355</v>
      </c>
      <c r="L172">
        <f ca="1">IF('Summary analysis'!$K172&gt;=2,'Summary analysis'!$H172*0.03,'Summary analysis'!$H172*0.02)</f>
        <v>2082.4</v>
      </c>
      <c r="O172" s="1"/>
    </row>
    <row r="173" spans="3:15" x14ac:dyDescent="0.25">
      <c r="C173" t="s">
        <v>137</v>
      </c>
      <c r="D173" t="s">
        <v>15</v>
      </c>
      <c r="E173" t="s">
        <v>9</v>
      </c>
      <c r="F173">
        <v>30</v>
      </c>
      <c r="G173" s="3">
        <v>44640</v>
      </c>
      <c r="H173">
        <v>67950</v>
      </c>
      <c r="I173" t="s">
        <v>16</v>
      </c>
      <c r="J173" t="s">
        <v>204</v>
      </c>
      <c r="K173">
        <f ca="1">(TODAY()-'Summary analysis'!$G173)/365</f>
        <v>1.4273972602739726</v>
      </c>
      <c r="L173">
        <f ca="1">IF('Summary analysis'!$K173&gt;=2,'Summary analysis'!$H173*0.03,'Summary analysis'!$H173*0.02)</f>
        <v>1359</v>
      </c>
      <c r="O173" s="1"/>
    </row>
    <row r="174" spans="3:15" x14ac:dyDescent="0.25">
      <c r="C174" t="s">
        <v>136</v>
      </c>
      <c r="D174" t="s">
        <v>8</v>
      </c>
      <c r="E174" t="s">
        <v>12</v>
      </c>
      <c r="F174">
        <v>29</v>
      </c>
      <c r="G174" s="3">
        <v>43962</v>
      </c>
      <c r="H174">
        <v>34980</v>
      </c>
      <c r="I174" t="s">
        <v>16</v>
      </c>
      <c r="J174" t="s">
        <v>204</v>
      </c>
      <c r="K174">
        <f ca="1">(TODAY()-'Summary analysis'!$G174)/365</f>
        <v>3.2849315068493152</v>
      </c>
      <c r="L174">
        <f ca="1">IF('Summary analysis'!$K174&gt;=2,'Summary analysis'!$H174*0.03,'Summary analysis'!$H174*0.02)</f>
        <v>1049.3999999999999</v>
      </c>
      <c r="O174" s="1"/>
    </row>
    <row r="175" spans="3:15" x14ac:dyDescent="0.25">
      <c r="C175" t="s">
        <v>152</v>
      </c>
      <c r="D175" t="s">
        <v>8</v>
      </c>
      <c r="E175" t="s">
        <v>12</v>
      </c>
      <c r="F175">
        <v>24</v>
      </c>
      <c r="G175" s="3">
        <v>44087</v>
      </c>
      <c r="H175">
        <v>62780</v>
      </c>
      <c r="I175" t="s">
        <v>16</v>
      </c>
      <c r="J175" t="s">
        <v>204</v>
      </c>
      <c r="K175">
        <f ca="1">(TODAY()-'Summary analysis'!$G175)/365</f>
        <v>2.9424657534246577</v>
      </c>
      <c r="L175">
        <f ca="1">IF('Summary analysis'!$K175&gt;=2,'Summary analysis'!$H175*0.03,'Summary analysis'!$H175*0.02)</f>
        <v>1883.3999999999999</v>
      </c>
      <c r="O175" s="1"/>
    </row>
    <row r="176" spans="3:15" x14ac:dyDescent="0.25">
      <c r="C176" t="s">
        <v>116</v>
      </c>
      <c r="D176" t="s">
        <v>15</v>
      </c>
      <c r="E176" t="s">
        <v>12</v>
      </c>
      <c r="F176">
        <v>20</v>
      </c>
      <c r="G176" s="3">
        <v>44397</v>
      </c>
      <c r="H176">
        <v>107700</v>
      </c>
      <c r="I176" t="s">
        <v>16</v>
      </c>
      <c r="J176" t="s">
        <v>204</v>
      </c>
      <c r="K176">
        <f ca="1">(TODAY()-'Summary analysis'!$G176)/365</f>
        <v>2.0931506849315067</v>
      </c>
      <c r="L176">
        <f ca="1">IF('Summary analysis'!$K176&gt;=2,'Summary analysis'!$H176*0.03,'Summary analysis'!$H176*0.02)</f>
        <v>3231</v>
      </c>
      <c r="O176" s="1"/>
    </row>
    <row r="177" spans="3:15" x14ac:dyDescent="0.25">
      <c r="C177" t="s">
        <v>167</v>
      </c>
      <c r="D177" t="s">
        <v>15</v>
      </c>
      <c r="E177" t="s">
        <v>19</v>
      </c>
      <c r="F177">
        <v>25</v>
      </c>
      <c r="G177" s="3">
        <v>44322</v>
      </c>
      <c r="H177">
        <v>65700</v>
      </c>
      <c r="I177" t="s">
        <v>16</v>
      </c>
      <c r="J177" t="s">
        <v>204</v>
      </c>
      <c r="K177">
        <f ca="1">(TODAY()-'Summary analysis'!$G177)/365</f>
        <v>2.2986301369863016</v>
      </c>
      <c r="L177">
        <f ca="1">IF('Summary analysis'!$K177&gt;=2,'Summary analysis'!$H177*0.03,'Summary analysis'!$H177*0.02)</f>
        <v>1971</v>
      </c>
      <c r="O177" s="1"/>
    </row>
    <row r="178" spans="3:15" x14ac:dyDescent="0.25">
      <c r="C178" t="s">
        <v>134</v>
      </c>
      <c r="D178" t="s">
        <v>8</v>
      </c>
      <c r="E178" t="s">
        <v>12</v>
      </c>
      <c r="F178">
        <v>33</v>
      </c>
      <c r="G178" s="3">
        <v>44313</v>
      </c>
      <c r="H178">
        <v>75480</v>
      </c>
      <c r="I178" t="s">
        <v>42</v>
      </c>
      <c r="J178" t="s">
        <v>204</v>
      </c>
      <c r="K178">
        <f ca="1">(TODAY()-'Summary analysis'!$G178)/365</f>
        <v>2.3232876712328765</v>
      </c>
      <c r="L178">
        <f ca="1">IF('Summary analysis'!$K178&gt;=2,'Summary analysis'!$H178*0.03,'Summary analysis'!$H178*0.02)</f>
        <v>2264.4</v>
      </c>
      <c r="O178" s="1"/>
    </row>
    <row r="179" spans="3:15" x14ac:dyDescent="0.25">
      <c r="C179" t="s">
        <v>173</v>
      </c>
      <c r="D179" t="s">
        <v>15</v>
      </c>
      <c r="E179" t="s">
        <v>12</v>
      </c>
      <c r="F179">
        <v>33</v>
      </c>
      <c r="G179" s="3">
        <v>44448</v>
      </c>
      <c r="H179">
        <v>53870</v>
      </c>
      <c r="I179" t="s">
        <v>16</v>
      </c>
      <c r="J179" t="s">
        <v>204</v>
      </c>
      <c r="K179">
        <f ca="1">(TODAY()-'Summary analysis'!$G179)/365</f>
        <v>1.9534246575342467</v>
      </c>
      <c r="L179">
        <f ca="1">IF('Summary analysis'!$K179&gt;=2,'Summary analysis'!$H179*0.03,'Summary analysis'!$H179*0.02)</f>
        <v>1077.4000000000001</v>
      </c>
      <c r="O179" s="1"/>
    </row>
    <row r="180" spans="3:15" x14ac:dyDescent="0.25">
      <c r="C180" t="s">
        <v>140</v>
      </c>
      <c r="D180" t="s">
        <v>8</v>
      </c>
      <c r="E180" t="s">
        <v>19</v>
      </c>
      <c r="F180">
        <v>36</v>
      </c>
      <c r="G180" s="3">
        <v>44433</v>
      </c>
      <c r="H180">
        <v>78540</v>
      </c>
      <c r="I180" t="s">
        <v>16</v>
      </c>
      <c r="J180" t="s">
        <v>204</v>
      </c>
      <c r="K180">
        <f ca="1">(TODAY()-'Summary analysis'!$G180)/365</f>
        <v>1.9945205479452055</v>
      </c>
      <c r="L180">
        <f ca="1">IF('Summary analysis'!$K180&gt;=2,'Summary analysis'!$H180*0.03,'Summary analysis'!$H180*0.02)</f>
        <v>1570.8</v>
      </c>
      <c r="O180" s="1"/>
    </row>
    <row r="181" spans="3:15" x14ac:dyDescent="0.25">
      <c r="C181" t="s">
        <v>192</v>
      </c>
      <c r="D181" t="s">
        <v>15</v>
      </c>
      <c r="E181" t="s">
        <v>9</v>
      </c>
      <c r="F181">
        <v>19</v>
      </c>
      <c r="G181" s="3">
        <v>44218</v>
      </c>
      <c r="H181">
        <v>58960</v>
      </c>
      <c r="I181" t="s">
        <v>16</v>
      </c>
      <c r="J181" t="s">
        <v>204</v>
      </c>
      <c r="K181">
        <f ca="1">(TODAY()-'Summary analysis'!$G181)/365</f>
        <v>2.5835616438356164</v>
      </c>
      <c r="L181">
        <f ca="1">IF('Summary analysis'!$K181&gt;=2,'Summary analysis'!$H181*0.03,'Summary analysis'!$H181*0.02)</f>
        <v>1768.8</v>
      </c>
      <c r="O181" s="1"/>
    </row>
    <row r="182" spans="3:15" x14ac:dyDescent="0.25">
      <c r="C182" t="s">
        <v>161</v>
      </c>
      <c r="D182" t="s">
        <v>15</v>
      </c>
      <c r="E182" t="s">
        <v>9</v>
      </c>
      <c r="F182">
        <v>46</v>
      </c>
      <c r="G182" s="3">
        <v>44697</v>
      </c>
      <c r="H182">
        <v>70610</v>
      </c>
      <c r="I182" t="s">
        <v>16</v>
      </c>
      <c r="J182" t="s">
        <v>204</v>
      </c>
      <c r="K182">
        <f ca="1">(TODAY()-'Summary analysis'!$G182)/365</f>
        <v>1.2712328767123289</v>
      </c>
      <c r="L182">
        <f ca="1">IF('Summary analysis'!$K182&gt;=2,'Summary analysis'!$H182*0.03,'Summary analysis'!$H182*0.02)</f>
        <v>1412.2</v>
      </c>
      <c r="O182" s="1"/>
    </row>
    <row r="183" spans="3:15" x14ac:dyDescent="0.25">
      <c r="C183" t="s">
        <v>170</v>
      </c>
      <c r="D183" t="s">
        <v>15</v>
      </c>
      <c r="E183" t="s">
        <v>21</v>
      </c>
      <c r="F183">
        <v>33</v>
      </c>
      <c r="G183" s="3">
        <v>44181</v>
      </c>
      <c r="H183">
        <v>59430</v>
      </c>
      <c r="I183" t="s">
        <v>16</v>
      </c>
      <c r="J183" t="s">
        <v>204</v>
      </c>
      <c r="K183">
        <f ca="1">(TODAY()-'Summary analysis'!$G183)/365</f>
        <v>2.6849315068493151</v>
      </c>
      <c r="L183">
        <f ca="1">IF('Summary analysis'!$K183&gt;=2,'Summary analysis'!$H183*0.03,'Summary analysis'!$H183*0.02)</f>
        <v>1782.8999999999999</v>
      </c>
      <c r="O183" s="1"/>
    </row>
    <row r="184" spans="3:15" x14ac:dyDescent="0.25">
      <c r="C184" t="s">
        <v>143</v>
      </c>
      <c r="D184" t="s">
        <v>15</v>
      </c>
      <c r="E184" t="s">
        <v>9</v>
      </c>
      <c r="F184">
        <v>33</v>
      </c>
      <c r="G184" s="3">
        <v>44640</v>
      </c>
      <c r="H184">
        <v>48530</v>
      </c>
      <c r="I184" t="s">
        <v>13</v>
      </c>
      <c r="J184" t="s">
        <v>204</v>
      </c>
      <c r="K184">
        <f ca="1">(TODAY()-'Summary analysis'!$G184)/365</f>
        <v>1.4273972602739726</v>
      </c>
      <c r="L184">
        <f ca="1">IF('Summary analysis'!$K184&gt;=2,'Summary analysis'!$H184*0.03,'Summary analysis'!$H184*0.02)</f>
        <v>970.6</v>
      </c>
      <c r="O184" s="1"/>
    </row>
    <row r="185" spans="3:15" x14ac:dyDescent="0.25">
      <c r="C185" t="s">
        <v>162</v>
      </c>
      <c r="D185" t="s">
        <v>8</v>
      </c>
      <c r="E185" t="s">
        <v>12</v>
      </c>
      <c r="F185">
        <v>33</v>
      </c>
      <c r="G185" s="3">
        <v>44129</v>
      </c>
      <c r="H185">
        <v>96140</v>
      </c>
      <c r="I185" t="s">
        <v>16</v>
      </c>
      <c r="J185" t="s">
        <v>204</v>
      </c>
      <c r="K185">
        <f ca="1">(TODAY()-'Summary analysis'!$G185)/365</f>
        <v>2.8273972602739725</v>
      </c>
      <c r="L185">
        <f ca="1">IF('Summary analysis'!$K185&gt;=2,'Summary analysis'!$H185*0.03,'Summary analysis'!$H185*0.02)</f>
        <v>2884.2</v>
      </c>
      <c r="O185" s="1"/>
    </row>
    <row r="186" spans="3:15" x14ac:dyDescent="0.25">
      <c r="O186" s="1"/>
    </row>
    <row r="187" spans="3:15" x14ac:dyDescent="0.25">
      <c r="O187" s="1"/>
    </row>
    <row r="188" spans="3:15" x14ac:dyDescent="0.25">
      <c r="O188" s="1"/>
    </row>
    <row r="189" spans="3:15" x14ac:dyDescent="0.25">
      <c r="O189" s="1"/>
    </row>
    <row r="190" spans="3:15" x14ac:dyDescent="0.25">
      <c r="O190" s="1"/>
    </row>
    <row r="191" spans="3:15" x14ac:dyDescent="0.25">
      <c r="O191" s="1"/>
    </row>
    <row r="192" spans="3:15" x14ac:dyDescent="0.25">
      <c r="O192" s="1"/>
    </row>
    <row r="193" spans="15:15" x14ac:dyDescent="0.25">
      <c r="O193" s="1"/>
    </row>
    <row r="194" spans="15:15" x14ac:dyDescent="0.25">
      <c r="O194" s="1"/>
    </row>
    <row r="195" spans="15:15" x14ac:dyDescent="0.25">
      <c r="O195" s="1"/>
    </row>
    <row r="196" spans="15:15" x14ac:dyDescent="0.25">
      <c r="O196" s="1"/>
    </row>
    <row r="197" spans="15:15" x14ac:dyDescent="0.25">
      <c r="O197" s="1"/>
    </row>
    <row r="198" spans="15:15" x14ac:dyDescent="0.25">
      <c r="O198" s="1"/>
    </row>
    <row r="199" spans="15:15" x14ac:dyDescent="0.25">
      <c r="O199" s="1"/>
    </row>
    <row r="200" spans="15:15" x14ac:dyDescent="0.25">
      <c r="O200" s="1"/>
    </row>
    <row r="201" spans="15:15" x14ac:dyDescent="0.25">
      <c r="O201" s="1"/>
    </row>
    <row r="202" spans="15:15" x14ac:dyDescent="0.25">
      <c r="O202" s="1"/>
    </row>
    <row r="203" spans="15:15" x14ac:dyDescent="0.25">
      <c r="O203" s="1"/>
    </row>
    <row r="204" spans="15:15" x14ac:dyDescent="0.25">
      <c r="O204" s="1"/>
    </row>
    <row r="205" spans="15:15" x14ac:dyDescent="0.25">
      <c r="O205" s="1"/>
    </row>
    <row r="206" spans="15:15" x14ac:dyDescent="0.25">
      <c r="O206" s="1"/>
    </row>
    <row r="207" spans="15:15" x14ac:dyDescent="0.25">
      <c r="O207" s="1"/>
    </row>
    <row r="208" spans="15:15" x14ac:dyDescent="0.25">
      <c r="O208" s="1"/>
    </row>
    <row r="209" spans="15:15" x14ac:dyDescent="0.25">
      <c r="O209" s="1"/>
    </row>
    <row r="210" spans="15:15" x14ac:dyDescent="0.25">
      <c r="O210" s="1"/>
    </row>
    <row r="211" spans="15:15" x14ac:dyDescent="0.25">
      <c r="O211" s="1"/>
    </row>
    <row r="212" spans="15:15" x14ac:dyDescent="0.25">
      <c r="O212" s="1"/>
    </row>
    <row r="213" spans="15:15" x14ac:dyDescent="0.25">
      <c r="O213" s="1"/>
    </row>
    <row r="214" spans="15:15" x14ac:dyDescent="0.25">
      <c r="O214" s="1"/>
    </row>
    <row r="215" spans="15:15" x14ac:dyDescent="0.25">
      <c r="O215" s="1"/>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28255-4CA5-4D55-9953-DDC7BE358541}">
  <dimension ref="A1"/>
  <sheetViews>
    <sheetView topLeftCell="A35" workbookViewId="0">
      <selection activeCell="N38" sqref="N38"/>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AA35C-3575-433F-BACA-72B2CDC0A23A}">
  <dimension ref="B3:M8"/>
  <sheetViews>
    <sheetView showGridLines="0" tabSelected="1" topLeftCell="A4" zoomScale="106" zoomScaleNormal="106" workbookViewId="0">
      <selection activeCell="G7" sqref="G7"/>
    </sheetView>
  </sheetViews>
  <sheetFormatPr defaultRowHeight="15" x14ac:dyDescent="0.25"/>
  <cols>
    <col min="2" max="2" width="13.28515625" bestFit="1" customWidth="1"/>
    <col min="3" max="3" width="4.7109375" customWidth="1"/>
    <col min="4" max="4" width="26.140625" bestFit="1" customWidth="1"/>
    <col min="5" max="5" width="1.7109375" customWidth="1"/>
    <col min="6" max="6" width="18.85546875" bestFit="1" customWidth="1"/>
    <col min="7" max="7" width="15" bestFit="1" customWidth="1"/>
    <col min="9" max="9" width="13.28515625" bestFit="1" customWidth="1"/>
    <col min="10" max="10" width="2.5703125" customWidth="1"/>
    <col min="11" max="11" width="26.140625" bestFit="1" customWidth="1"/>
    <col min="12" max="12" width="3.7109375" customWidth="1"/>
    <col min="13" max="13" width="18.85546875" bestFit="1" customWidth="1"/>
  </cols>
  <sheetData>
    <row r="3" spans="2:13" ht="33.75" x14ac:dyDescent="0.5">
      <c r="B3" s="22" t="s">
        <v>231</v>
      </c>
      <c r="C3" s="22"/>
      <c r="D3" s="22"/>
      <c r="E3" s="22"/>
      <c r="F3" s="22"/>
      <c r="I3" s="23" t="s">
        <v>230</v>
      </c>
      <c r="J3" s="23"/>
      <c r="K3" s="23"/>
      <c r="L3" s="23"/>
      <c r="M3" s="23"/>
    </row>
    <row r="7" spans="2:13" ht="18.75" x14ac:dyDescent="0.3">
      <c r="B7" s="25" t="s">
        <v>232</v>
      </c>
      <c r="C7" s="5"/>
      <c r="D7" s="24" t="s">
        <v>233</v>
      </c>
      <c r="E7" s="5"/>
      <c r="F7" s="24" t="s">
        <v>210</v>
      </c>
    </row>
    <row r="8" spans="2:13" ht="57.75" customHeight="1" x14ac:dyDescent="0.9">
      <c r="B8" s="26">
        <f>COUNTIF(Staff­_Data[Country],"NZ")</f>
        <v>92</v>
      </c>
      <c r="C8" s="14"/>
      <c r="D8" s="27">
        <f>AVERAGEIFS(Staff­_Data[Salary],Staff­_Data[Country],"NZ")</f>
        <v>77366.521739130432</v>
      </c>
      <c r="E8" s="14"/>
      <c r="F8" s="28">
        <f>COUNTIFS(Staff­_Data[Gender],"Female",Staff­_Data[Country],"NZ")/B8</f>
        <v>0.46739130434782611</v>
      </c>
      <c r="I8" s="26">
        <f>COUNTIF(Staff­_Data[Country],"Ind")</f>
        <v>92</v>
      </c>
      <c r="K8" s="27">
        <f>AVERAGEIFS(Staff­_Data[Salary],Staff­_Data[Country],"Ind")</f>
        <v>78008.391304347824</v>
      </c>
      <c r="M8" s="28">
        <f>COUNTIFS(Staff­_Data[Gender],"Female",Staff­_Data[Country],"Ind")/I8</f>
        <v>0.44565217391304346</v>
      </c>
    </row>
  </sheetData>
  <mergeCells count="2">
    <mergeCell ref="B3:F3"/>
    <mergeCell ref="I3:M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2EC4-DDE2-4CB7-AC70-5AB590F93835}">
  <dimension ref="B2:H114"/>
  <sheetViews>
    <sheetView topLeftCell="A94" workbookViewId="0">
      <selection activeCell="E3" sqref="E3:E114"/>
    </sheetView>
  </sheetViews>
  <sheetFormatPr defaultRowHeight="15" x14ac:dyDescent="0.25"/>
  <cols>
    <col min="2" max="8" width="9.42578125" customWidth="1"/>
  </cols>
  <sheetData>
    <row r="2" spans="2:8" x14ac:dyDescent="0.25">
      <c r="B2" t="s">
        <v>0</v>
      </c>
      <c r="C2" t="s">
        <v>1</v>
      </c>
      <c r="D2" t="s">
        <v>3</v>
      </c>
      <c r="E2" t="s">
        <v>6</v>
      </c>
      <c r="F2" t="s">
        <v>4</v>
      </c>
      <c r="G2" t="s">
        <v>2</v>
      </c>
      <c r="H2" t="s">
        <v>5</v>
      </c>
    </row>
    <row r="3" spans="2:8" x14ac:dyDescent="0.25">
      <c r="B3" t="s">
        <v>155</v>
      </c>
      <c r="C3" t="s">
        <v>15</v>
      </c>
      <c r="D3">
        <v>20</v>
      </c>
      <c r="E3" t="s">
        <v>16</v>
      </c>
      <c r="F3" s="1">
        <v>44122</v>
      </c>
      <c r="G3" t="s">
        <v>12</v>
      </c>
      <c r="H3">
        <v>112650</v>
      </c>
    </row>
    <row r="4" spans="2:8" x14ac:dyDescent="0.25">
      <c r="B4" t="s">
        <v>175</v>
      </c>
      <c r="C4" t="s">
        <v>8</v>
      </c>
      <c r="D4">
        <v>32</v>
      </c>
      <c r="E4" t="s">
        <v>13</v>
      </c>
      <c r="F4" s="1">
        <v>44293</v>
      </c>
      <c r="G4" t="s">
        <v>12</v>
      </c>
      <c r="H4">
        <v>43840</v>
      </c>
    </row>
    <row r="5" spans="2:8" x14ac:dyDescent="0.25">
      <c r="B5" t="s">
        <v>142</v>
      </c>
      <c r="C5" t="s">
        <v>15</v>
      </c>
      <c r="D5">
        <v>31</v>
      </c>
      <c r="E5" t="s">
        <v>16</v>
      </c>
      <c r="F5" s="1">
        <v>44663</v>
      </c>
      <c r="G5" t="s">
        <v>9</v>
      </c>
      <c r="H5">
        <v>103550</v>
      </c>
    </row>
    <row r="6" spans="2:8" x14ac:dyDescent="0.25">
      <c r="B6" t="s">
        <v>200</v>
      </c>
      <c r="C6" t="s">
        <v>8</v>
      </c>
      <c r="D6">
        <v>32</v>
      </c>
      <c r="E6" t="s">
        <v>16</v>
      </c>
      <c r="F6" s="1">
        <v>44339</v>
      </c>
      <c r="G6" t="s">
        <v>56</v>
      </c>
      <c r="H6">
        <v>45510</v>
      </c>
    </row>
    <row r="7" spans="2:8" x14ac:dyDescent="0.25">
      <c r="B7" t="s">
        <v>141</v>
      </c>
      <c r="D7">
        <v>37</v>
      </c>
      <c r="E7" t="s">
        <v>24</v>
      </c>
      <c r="F7" s="1">
        <v>44085</v>
      </c>
      <c r="G7" t="s">
        <v>21</v>
      </c>
      <c r="H7">
        <v>115440</v>
      </c>
    </row>
    <row r="8" spans="2:8" x14ac:dyDescent="0.25">
      <c r="B8" t="s">
        <v>201</v>
      </c>
      <c r="C8" t="s">
        <v>8</v>
      </c>
      <c r="D8">
        <v>38</v>
      </c>
      <c r="E8" t="s">
        <v>13</v>
      </c>
      <c r="F8" s="1">
        <v>44268</v>
      </c>
      <c r="G8" t="s">
        <v>19</v>
      </c>
      <c r="H8">
        <v>56870</v>
      </c>
    </row>
    <row r="9" spans="2:8" x14ac:dyDescent="0.25">
      <c r="B9" t="s">
        <v>168</v>
      </c>
      <c r="C9" t="s">
        <v>8</v>
      </c>
      <c r="D9">
        <v>25</v>
      </c>
      <c r="E9" t="s">
        <v>16</v>
      </c>
      <c r="F9" s="1">
        <v>44144</v>
      </c>
      <c r="G9" t="s">
        <v>19</v>
      </c>
      <c r="H9">
        <v>92700</v>
      </c>
    </row>
    <row r="10" spans="2:8" x14ac:dyDescent="0.25">
      <c r="B10" t="s">
        <v>144</v>
      </c>
      <c r="D10">
        <v>32</v>
      </c>
      <c r="E10" t="s">
        <v>16</v>
      </c>
      <c r="F10" s="1">
        <v>44713</v>
      </c>
      <c r="G10" t="s">
        <v>12</v>
      </c>
      <c r="H10">
        <v>91310</v>
      </c>
    </row>
    <row r="11" spans="2:8" x14ac:dyDescent="0.25">
      <c r="B11" t="s">
        <v>114</v>
      </c>
      <c r="C11" t="s">
        <v>15</v>
      </c>
      <c r="D11">
        <v>33</v>
      </c>
      <c r="E11" t="s">
        <v>16</v>
      </c>
      <c r="F11" s="1">
        <v>44324</v>
      </c>
      <c r="G11" t="s">
        <v>19</v>
      </c>
      <c r="H11">
        <v>74550</v>
      </c>
    </row>
    <row r="12" spans="2:8" x14ac:dyDescent="0.25">
      <c r="B12" t="s">
        <v>127</v>
      </c>
      <c r="C12" t="s">
        <v>15</v>
      </c>
      <c r="D12">
        <v>25</v>
      </c>
      <c r="E12" t="s">
        <v>13</v>
      </c>
      <c r="F12" s="1">
        <v>44665</v>
      </c>
      <c r="G12" t="s">
        <v>9</v>
      </c>
      <c r="H12">
        <v>109190</v>
      </c>
    </row>
    <row r="13" spans="2:8" x14ac:dyDescent="0.25">
      <c r="B13" t="s">
        <v>193</v>
      </c>
      <c r="C13" t="s">
        <v>8</v>
      </c>
      <c r="D13">
        <v>40</v>
      </c>
      <c r="E13" t="s">
        <v>16</v>
      </c>
      <c r="F13" s="1">
        <v>44320</v>
      </c>
      <c r="G13" t="s">
        <v>12</v>
      </c>
      <c r="H13">
        <v>104410</v>
      </c>
    </row>
    <row r="14" spans="2:8" x14ac:dyDescent="0.25">
      <c r="B14" t="s">
        <v>176</v>
      </c>
      <c r="C14" t="s">
        <v>15</v>
      </c>
      <c r="D14">
        <v>30</v>
      </c>
      <c r="E14" t="s">
        <v>16</v>
      </c>
      <c r="F14" s="1">
        <v>44544</v>
      </c>
      <c r="G14" t="s">
        <v>21</v>
      </c>
      <c r="H14">
        <v>96800</v>
      </c>
    </row>
    <row r="15" spans="2:8" x14ac:dyDescent="0.25">
      <c r="B15" t="s">
        <v>122</v>
      </c>
      <c r="C15" t="s">
        <v>15</v>
      </c>
      <c r="D15">
        <v>28</v>
      </c>
      <c r="E15" t="s">
        <v>13</v>
      </c>
      <c r="F15" s="1">
        <v>43980</v>
      </c>
      <c r="G15" t="s">
        <v>21</v>
      </c>
      <c r="H15">
        <v>48170</v>
      </c>
    </row>
    <row r="16" spans="2:8" x14ac:dyDescent="0.25">
      <c r="B16" t="s">
        <v>139</v>
      </c>
      <c r="C16" t="s">
        <v>15</v>
      </c>
      <c r="D16">
        <v>21</v>
      </c>
      <c r="E16" t="s">
        <v>16</v>
      </c>
      <c r="F16" s="1">
        <v>44042</v>
      </c>
      <c r="G16" t="s">
        <v>9</v>
      </c>
      <c r="H16">
        <v>37920</v>
      </c>
    </row>
    <row r="17" spans="2:8" x14ac:dyDescent="0.25">
      <c r="B17" t="s">
        <v>177</v>
      </c>
      <c r="C17" t="s">
        <v>15</v>
      </c>
      <c r="D17">
        <v>34</v>
      </c>
      <c r="E17" t="s">
        <v>16</v>
      </c>
      <c r="F17" s="1">
        <v>44642</v>
      </c>
      <c r="G17" t="s">
        <v>9</v>
      </c>
      <c r="H17">
        <v>112650</v>
      </c>
    </row>
    <row r="18" spans="2:8" x14ac:dyDescent="0.25">
      <c r="B18" t="s">
        <v>164</v>
      </c>
      <c r="C18" t="s">
        <v>8</v>
      </c>
      <c r="D18">
        <v>34</v>
      </c>
      <c r="E18" t="s">
        <v>24</v>
      </c>
      <c r="F18" s="1">
        <v>44660</v>
      </c>
      <c r="G18" t="s">
        <v>19</v>
      </c>
      <c r="H18">
        <v>49630</v>
      </c>
    </row>
    <row r="19" spans="2:8" x14ac:dyDescent="0.25">
      <c r="B19" t="s">
        <v>198</v>
      </c>
      <c r="C19" t="s">
        <v>15</v>
      </c>
      <c r="D19">
        <v>36</v>
      </c>
      <c r="E19" t="s">
        <v>16</v>
      </c>
      <c r="F19" s="1">
        <v>43958</v>
      </c>
      <c r="G19" t="s">
        <v>12</v>
      </c>
      <c r="H19">
        <v>118840</v>
      </c>
    </row>
    <row r="20" spans="2:8" x14ac:dyDescent="0.25">
      <c r="B20" t="s">
        <v>158</v>
      </c>
      <c r="C20" t="s">
        <v>15</v>
      </c>
      <c r="D20">
        <v>30</v>
      </c>
      <c r="E20" t="s">
        <v>16</v>
      </c>
      <c r="F20" s="1">
        <v>44789</v>
      </c>
      <c r="G20" t="s">
        <v>12</v>
      </c>
      <c r="H20">
        <v>69710</v>
      </c>
    </row>
    <row r="21" spans="2:8" x14ac:dyDescent="0.25">
      <c r="B21" t="s">
        <v>196</v>
      </c>
      <c r="C21" t="s">
        <v>15</v>
      </c>
      <c r="D21">
        <v>20</v>
      </c>
      <c r="E21" t="s">
        <v>16</v>
      </c>
      <c r="F21" s="1">
        <v>44683</v>
      </c>
      <c r="G21" t="s">
        <v>9</v>
      </c>
      <c r="H21">
        <v>79570</v>
      </c>
    </row>
    <row r="22" spans="2:8" x14ac:dyDescent="0.25">
      <c r="B22" t="s">
        <v>153</v>
      </c>
      <c r="C22" t="s">
        <v>8</v>
      </c>
      <c r="D22">
        <v>22</v>
      </c>
      <c r="E22" t="s">
        <v>13</v>
      </c>
      <c r="F22" s="1">
        <v>44388</v>
      </c>
      <c r="G22" t="s">
        <v>9</v>
      </c>
      <c r="H22">
        <v>76900</v>
      </c>
    </row>
    <row r="23" spans="2:8" x14ac:dyDescent="0.25">
      <c r="B23" t="s">
        <v>181</v>
      </c>
      <c r="C23" t="s">
        <v>15</v>
      </c>
      <c r="D23">
        <v>27</v>
      </c>
      <c r="E23" t="s">
        <v>16</v>
      </c>
      <c r="F23" s="1">
        <v>44073</v>
      </c>
      <c r="G23" t="s">
        <v>19</v>
      </c>
      <c r="H23">
        <v>54970</v>
      </c>
    </row>
    <row r="24" spans="2:8" x14ac:dyDescent="0.25">
      <c r="B24" t="s">
        <v>117</v>
      </c>
      <c r="C24" t="s">
        <v>15</v>
      </c>
      <c r="D24">
        <v>37</v>
      </c>
      <c r="E24" t="s">
        <v>24</v>
      </c>
      <c r="F24" s="1">
        <v>44277</v>
      </c>
      <c r="G24" t="s">
        <v>12</v>
      </c>
      <c r="H24">
        <v>88050</v>
      </c>
    </row>
    <row r="25" spans="2:8" x14ac:dyDescent="0.25">
      <c r="B25" t="s">
        <v>191</v>
      </c>
      <c r="C25" t="s">
        <v>15</v>
      </c>
      <c r="D25">
        <v>43</v>
      </c>
      <c r="E25" t="s">
        <v>16</v>
      </c>
      <c r="F25" s="1">
        <v>44558</v>
      </c>
      <c r="G25" t="s">
        <v>19</v>
      </c>
      <c r="H25">
        <v>36040</v>
      </c>
    </row>
    <row r="26" spans="2:8" x14ac:dyDescent="0.25">
      <c r="B26" t="s">
        <v>110</v>
      </c>
      <c r="C26" t="s">
        <v>8</v>
      </c>
      <c r="D26">
        <v>42</v>
      </c>
      <c r="E26" t="s">
        <v>10</v>
      </c>
      <c r="F26" s="1">
        <v>44718</v>
      </c>
      <c r="G26" t="s">
        <v>9</v>
      </c>
      <c r="H26">
        <v>75000</v>
      </c>
    </row>
    <row r="27" spans="2:8" x14ac:dyDescent="0.25">
      <c r="B27" t="s">
        <v>148</v>
      </c>
      <c r="C27" t="s">
        <v>15</v>
      </c>
      <c r="D27">
        <v>35</v>
      </c>
      <c r="E27" t="s">
        <v>16</v>
      </c>
      <c r="F27" s="1">
        <v>44666</v>
      </c>
      <c r="G27" t="s">
        <v>9</v>
      </c>
      <c r="H27">
        <v>40400</v>
      </c>
    </row>
    <row r="28" spans="2:8" x14ac:dyDescent="0.25">
      <c r="B28" t="s">
        <v>195</v>
      </c>
      <c r="C28" t="s">
        <v>15</v>
      </c>
      <c r="D28">
        <v>24</v>
      </c>
      <c r="E28" t="s">
        <v>16</v>
      </c>
      <c r="F28" s="1">
        <v>44625</v>
      </c>
      <c r="G28" t="s">
        <v>12</v>
      </c>
      <c r="H28">
        <v>100420</v>
      </c>
    </row>
    <row r="29" spans="2:8" x14ac:dyDescent="0.25">
      <c r="B29" t="s">
        <v>119</v>
      </c>
      <c r="C29" t="s">
        <v>8</v>
      </c>
      <c r="D29">
        <v>31</v>
      </c>
      <c r="E29" t="s">
        <v>16</v>
      </c>
      <c r="F29" s="1">
        <v>44604</v>
      </c>
      <c r="G29" t="s">
        <v>12</v>
      </c>
      <c r="H29">
        <v>58100</v>
      </c>
    </row>
    <row r="30" spans="2:8" x14ac:dyDescent="0.25">
      <c r="B30" t="s">
        <v>113</v>
      </c>
      <c r="C30" t="s">
        <v>8</v>
      </c>
      <c r="D30">
        <v>44</v>
      </c>
      <c r="E30" t="s">
        <v>16</v>
      </c>
      <c r="F30" s="1">
        <v>44985</v>
      </c>
      <c r="G30" t="s">
        <v>12</v>
      </c>
      <c r="H30">
        <v>114870</v>
      </c>
    </row>
    <row r="31" spans="2:8" x14ac:dyDescent="0.25">
      <c r="B31" t="s">
        <v>157</v>
      </c>
      <c r="C31" t="s">
        <v>8</v>
      </c>
      <c r="D31">
        <v>32</v>
      </c>
      <c r="E31" t="s">
        <v>16</v>
      </c>
      <c r="F31" s="1">
        <v>44549</v>
      </c>
      <c r="G31" t="s">
        <v>9</v>
      </c>
      <c r="H31">
        <v>41570</v>
      </c>
    </row>
    <row r="32" spans="2:8" x14ac:dyDescent="0.25">
      <c r="B32" t="s">
        <v>172</v>
      </c>
      <c r="C32" t="s">
        <v>8</v>
      </c>
      <c r="D32">
        <v>30</v>
      </c>
      <c r="E32" t="s">
        <v>16</v>
      </c>
      <c r="F32" s="1">
        <v>44800</v>
      </c>
      <c r="G32" t="s">
        <v>9</v>
      </c>
      <c r="H32">
        <v>112570</v>
      </c>
    </row>
    <row r="33" spans="2:8" x14ac:dyDescent="0.25">
      <c r="B33" t="s">
        <v>150</v>
      </c>
      <c r="C33" t="s">
        <v>15</v>
      </c>
      <c r="D33">
        <v>26</v>
      </c>
      <c r="E33" t="s">
        <v>16</v>
      </c>
      <c r="F33" s="1">
        <v>44164</v>
      </c>
      <c r="G33" t="s">
        <v>9</v>
      </c>
      <c r="H33">
        <v>47360</v>
      </c>
    </row>
    <row r="34" spans="2:8" x14ac:dyDescent="0.25">
      <c r="B34" t="s">
        <v>125</v>
      </c>
      <c r="C34" t="s">
        <v>8</v>
      </c>
      <c r="D34">
        <v>21</v>
      </c>
      <c r="E34" t="s">
        <v>16</v>
      </c>
      <c r="F34" s="1">
        <v>44256</v>
      </c>
      <c r="G34" t="s">
        <v>21</v>
      </c>
      <c r="H34">
        <v>65920</v>
      </c>
    </row>
    <row r="35" spans="2:8" x14ac:dyDescent="0.25">
      <c r="B35" t="s">
        <v>199</v>
      </c>
      <c r="C35" t="s">
        <v>8</v>
      </c>
      <c r="D35">
        <v>28</v>
      </c>
      <c r="E35" t="s">
        <v>16</v>
      </c>
      <c r="F35" s="1">
        <v>44571</v>
      </c>
      <c r="G35" t="s">
        <v>9</v>
      </c>
      <c r="H35">
        <v>99970</v>
      </c>
    </row>
    <row r="36" spans="2:8" x14ac:dyDescent="0.25">
      <c r="B36" t="s">
        <v>132</v>
      </c>
      <c r="C36" t="s">
        <v>8</v>
      </c>
      <c r="D36">
        <v>25</v>
      </c>
      <c r="E36" t="s">
        <v>13</v>
      </c>
      <c r="F36" s="1">
        <v>44633</v>
      </c>
      <c r="G36" t="s">
        <v>12</v>
      </c>
      <c r="H36">
        <v>80700</v>
      </c>
    </row>
    <row r="37" spans="2:8" x14ac:dyDescent="0.25">
      <c r="B37" t="s">
        <v>154</v>
      </c>
      <c r="C37" t="s">
        <v>15</v>
      </c>
      <c r="D37">
        <v>24</v>
      </c>
      <c r="E37" t="s">
        <v>24</v>
      </c>
      <c r="F37" s="1">
        <v>44375</v>
      </c>
      <c r="G37" t="s">
        <v>21</v>
      </c>
      <c r="H37">
        <v>52610</v>
      </c>
    </row>
    <row r="38" spans="2:8" x14ac:dyDescent="0.25">
      <c r="B38" t="s">
        <v>179</v>
      </c>
      <c r="C38" t="s">
        <v>15</v>
      </c>
      <c r="D38">
        <v>29</v>
      </c>
      <c r="E38" t="s">
        <v>24</v>
      </c>
      <c r="F38" s="1">
        <v>44119</v>
      </c>
      <c r="G38" t="s">
        <v>12</v>
      </c>
      <c r="H38">
        <v>112110</v>
      </c>
    </row>
    <row r="39" spans="2:8" x14ac:dyDescent="0.25">
      <c r="B39" t="s">
        <v>151</v>
      </c>
      <c r="C39" t="s">
        <v>8</v>
      </c>
      <c r="D39">
        <v>27</v>
      </c>
      <c r="E39" t="s">
        <v>16</v>
      </c>
      <c r="F39" s="1">
        <v>44061</v>
      </c>
      <c r="G39" t="s">
        <v>56</v>
      </c>
      <c r="H39">
        <v>119110</v>
      </c>
    </row>
    <row r="40" spans="2:8" x14ac:dyDescent="0.25">
      <c r="B40" t="s">
        <v>149</v>
      </c>
      <c r="C40" t="s">
        <v>15</v>
      </c>
      <c r="D40">
        <v>22</v>
      </c>
      <c r="E40" t="s">
        <v>13</v>
      </c>
      <c r="F40" s="1">
        <v>44384</v>
      </c>
      <c r="G40" t="s">
        <v>19</v>
      </c>
      <c r="H40">
        <v>112780</v>
      </c>
    </row>
    <row r="41" spans="2:8" x14ac:dyDescent="0.25">
      <c r="B41" t="s">
        <v>174</v>
      </c>
      <c r="C41" t="s">
        <v>8</v>
      </c>
      <c r="D41">
        <v>36</v>
      </c>
      <c r="E41" t="s">
        <v>16</v>
      </c>
      <c r="F41" s="1">
        <v>44023</v>
      </c>
      <c r="G41" t="s">
        <v>9</v>
      </c>
      <c r="H41">
        <v>114890</v>
      </c>
    </row>
    <row r="42" spans="2:8" x14ac:dyDescent="0.25">
      <c r="B42" t="s">
        <v>145</v>
      </c>
      <c r="C42" t="s">
        <v>15</v>
      </c>
      <c r="D42">
        <v>27</v>
      </c>
      <c r="E42" t="s">
        <v>16</v>
      </c>
      <c r="F42" s="1">
        <v>44506</v>
      </c>
      <c r="G42" t="s">
        <v>21</v>
      </c>
      <c r="H42">
        <v>48980</v>
      </c>
    </row>
    <row r="43" spans="2:8" x14ac:dyDescent="0.25">
      <c r="B43" t="s">
        <v>169</v>
      </c>
      <c r="C43" t="s">
        <v>15</v>
      </c>
      <c r="D43">
        <v>21</v>
      </c>
      <c r="E43" t="s">
        <v>16</v>
      </c>
      <c r="F43" s="1">
        <v>44180</v>
      </c>
      <c r="G43" t="s">
        <v>56</v>
      </c>
      <c r="H43">
        <v>75880</v>
      </c>
    </row>
    <row r="44" spans="2:8" x14ac:dyDescent="0.25">
      <c r="B44" t="s">
        <v>166</v>
      </c>
      <c r="C44" t="s">
        <v>8</v>
      </c>
      <c r="D44">
        <v>28</v>
      </c>
      <c r="E44" t="s">
        <v>16</v>
      </c>
      <c r="F44" s="1">
        <v>44296</v>
      </c>
      <c r="G44" t="s">
        <v>19</v>
      </c>
      <c r="H44">
        <v>53240</v>
      </c>
    </row>
    <row r="45" spans="2:8" x14ac:dyDescent="0.25">
      <c r="B45" t="s">
        <v>121</v>
      </c>
      <c r="C45" t="s">
        <v>8</v>
      </c>
      <c r="D45">
        <v>34</v>
      </c>
      <c r="E45" t="s">
        <v>16</v>
      </c>
      <c r="F45" s="1">
        <v>44397</v>
      </c>
      <c r="G45" t="s">
        <v>21</v>
      </c>
      <c r="H45">
        <v>85000</v>
      </c>
    </row>
    <row r="46" spans="2:8" x14ac:dyDescent="0.25">
      <c r="B46" t="s">
        <v>178</v>
      </c>
      <c r="C46" t="s">
        <v>8</v>
      </c>
      <c r="D46">
        <v>21</v>
      </c>
      <c r="E46" t="s">
        <v>16</v>
      </c>
      <c r="F46" s="1">
        <v>44619</v>
      </c>
      <c r="G46" t="s">
        <v>12</v>
      </c>
      <c r="H46">
        <v>33920</v>
      </c>
    </row>
    <row r="47" spans="2:8" x14ac:dyDescent="0.25">
      <c r="B47" t="s">
        <v>187</v>
      </c>
      <c r="C47" t="s">
        <v>8</v>
      </c>
      <c r="D47">
        <v>33</v>
      </c>
      <c r="E47" t="s">
        <v>16</v>
      </c>
      <c r="F47" s="1">
        <v>44253</v>
      </c>
      <c r="G47" t="s">
        <v>12</v>
      </c>
      <c r="H47">
        <v>75280</v>
      </c>
    </row>
    <row r="48" spans="2:8" x14ac:dyDescent="0.25">
      <c r="B48" t="s">
        <v>129</v>
      </c>
      <c r="C48" t="s">
        <v>8</v>
      </c>
      <c r="D48">
        <v>34</v>
      </c>
      <c r="E48" t="s">
        <v>16</v>
      </c>
      <c r="F48" s="1">
        <v>44594</v>
      </c>
      <c r="G48" t="s">
        <v>21</v>
      </c>
      <c r="H48">
        <v>58940</v>
      </c>
    </row>
    <row r="49" spans="2:8" x14ac:dyDescent="0.25">
      <c r="B49" t="s">
        <v>135</v>
      </c>
      <c r="C49" t="s">
        <v>8</v>
      </c>
      <c r="D49">
        <v>28</v>
      </c>
      <c r="E49" t="s">
        <v>16</v>
      </c>
      <c r="F49" s="1">
        <v>44425</v>
      </c>
      <c r="G49" t="s">
        <v>9</v>
      </c>
      <c r="H49">
        <v>104770</v>
      </c>
    </row>
    <row r="50" spans="2:8" x14ac:dyDescent="0.25">
      <c r="B50" t="s">
        <v>124</v>
      </c>
      <c r="C50" t="s">
        <v>15</v>
      </c>
      <c r="D50">
        <v>21</v>
      </c>
      <c r="E50" t="s">
        <v>16</v>
      </c>
      <c r="F50" s="1">
        <v>44701</v>
      </c>
      <c r="G50" t="s">
        <v>9</v>
      </c>
      <c r="H50">
        <v>57090</v>
      </c>
    </row>
    <row r="51" spans="2:8" x14ac:dyDescent="0.25">
      <c r="B51" t="s">
        <v>159</v>
      </c>
      <c r="C51" t="s">
        <v>15</v>
      </c>
      <c r="D51">
        <v>27</v>
      </c>
      <c r="E51" t="s">
        <v>13</v>
      </c>
      <c r="F51" s="1">
        <v>44174</v>
      </c>
      <c r="G51" t="s">
        <v>21</v>
      </c>
      <c r="H51">
        <v>91650</v>
      </c>
    </row>
    <row r="52" spans="2:8" x14ac:dyDescent="0.25">
      <c r="B52" t="s">
        <v>182</v>
      </c>
      <c r="C52" t="s">
        <v>15</v>
      </c>
      <c r="D52">
        <v>42</v>
      </c>
      <c r="E52" t="s">
        <v>24</v>
      </c>
      <c r="F52" s="1">
        <v>44670</v>
      </c>
      <c r="G52" t="s">
        <v>21</v>
      </c>
      <c r="H52">
        <v>70270</v>
      </c>
    </row>
    <row r="53" spans="2:8" x14ac:dyDescent="0.25">
      <c r="B53" t="s">
        <v>128</v>
      </c>
      <c r="C53" t="s">
        <v>8</v>
      </c>
      <c r="D53">
        <v>28</v>
      </c>
      <c r="E53" t="s">
        <v>16</v>
      </c>
      <c r="F53" s="1">
        <v>44124</v>
      </c>
      <c r="G53" t="s">
        <v>21</v>
      </c>
      <c r="H53">
        <v>75970</v>
      </c>
    </row>
    <row r="54" spans="2:8" x14ac:dyDescent="0.25">
      <c r="B54" t="s">
        <v>111</v>
      </c>
      <c r="D54">
        <v>27</v>
      </c>
      <c r="E54" t="s">
        <v>13</v>
      </c>
      <c r="F54" s="1">
        <v>44212</v>
      </c>
      <c r="G54" t="s">
        <v>12</v>
      </c>
      <c r="H54">
        <v>90700</v>
      </c>
    </row>
    <row r="55" spans="2:8" x14ac:dyDescent="0.25">
      <c r="B55" t="s">
        <v>130</v>
      </c>
      <c r="C55" t="s">
        <v>15</v>
      </c>
      <c r="D55">
        <v>30</v>
      </c>
      <c r="E55" t="s">
        <v>16</v>
      </c>
      <c r="F55" s="1">
        <v>44607</v>
      </c>
      <c r="G55" t="s">
        <v>9</v>
      </c>
      <c r="H55">
        <v>60570</v>
      </c>
    </row>
    <row r="56" spans="2:8" x14ac:dyDescent="0.25">
      <c r="B56" t="s">
        <v>133</v>
      </c>
      <c r="C56" t="s">
        <v>15</v>
      </c>
      <c r="D56">
        <v>33</v>
      </c>
      <c r="E56" t="s">
        <v>16</v>
      </c>
      <c r="F56" s="1">
        <v>44103</v>
      </c>
      <c r="G56" t="s">
        <v>9</v>
      </c>
      <c r="H56">
        <v>115920</v>
      </c>
    </row>
    <row r="57" spans="2:8" x14ac:dyDescent="0.25">
      <c r="B57" t="s">
        <v>185</v>
      </c>
      <c r="C57" t="s">
        <v>8</v>
      </c>
      <c r="D57">
        <v>33</v>
      </c>
      <c r="E57" t="s">
        <v>16</v>
      </c>
      <c r="F57" s="1">
        <v>44006</v>
      </c>
      <c r="G57" t="s">
        <v>21</v>
      </c>
      <c r="H57">
        <v>65360</v>
      </c>
    </row>
    <row r="58" spans="2:8" x14ac:dyDescent="0.25">
      <c r="B58" t="s">
        <v>115</v>
      </c>
      <c r="D58">
        <v>30</v>
      </c>
      <c r="E58" t="s">
        <v>16</v>
      </c>
      <c r="F58" s="1">
        <v>44535</v>
      </c>
      <c r="G58" t="s">
        <v>21</v>
      </c>
      <c r="H58">
        <v>64000</v>
      </c>
    </row>
    <row r="59" spans="2:8" x14ac:dyDescent="0.25">
      <c r="B59" t="s">
        <v>194</v>
      </c>
      <c r="C59" t="s">
        <v>8</v>
      </c>
      <c r="D59">
        <v>34</v>
      </c>
      <c r="E59" t="s">
        <v>16</v>
      </c>
      <c r="F59" s="1">
        <v>44383</v>
      </c>
      <c r="G59" t="s">
        <v>21</v>
      </c>
      <c r="H59">
        <v>92450</v>
      </c>
    </row>
    <row r="60" spans="2:8" x14ac:dyDescent="0.25">
      <c r="B60" t="s">
        <v>112</v>
      </c>
      <c r="C60" t="s">
        <v>15</v>
      </c>
      <c r="D60">
        <v>31</v>
      </c>
      <c r="E60" t="s">
        <v>16</v>
      </c>
      <c r="F60" s="1">
        <v>44450</v>
      </c>
      <c r="G60" t="s">
        <v>12</v>
      </c>
      <c r="H60">
        <v>48950</v>
      </c>
    </row>
    <row r="61" spans="2:8" x14ac:dyDescent="0.25">
      <c r="B61" t="s">
        <v>184</v>
      </c>
      <c r="C61" t="s">
        <v>8</v>
      </c>
      <c r="D61">
        <v>27</v>
      </c>
      <c r="E61" t="s">
        <v>16</v>
      </c>
      <c r="F61" s="1">
        <v>44625</v>
      </c>
      <c r="G61" t="s">
        <v>12</v>
      </c>
      <c r="H61">
        <v>83750</v>
      </c>
    </row>
    <row r="62" spans="2:8" x14ac:dyDescent="0.25">
      <c r="B62" t="s">
        <v>165</v>
      </c>
      <c r="C62" t="s">
        <v>8</v>
      </c>
      <c r="D62">
        <v>40</v>
      </c>
      <c r="E62" t="s">
        <v>16</v>
      </c>
      <c r="F62" s="1">
        <v>44276</v>
      </c>
      <c r="G62" t="s">
        <v>12</v>
      </c>
      <c r="H62">
        <v>87620</v>
      </c>
    </row>
    <row r="63" spans="2:8" x14ac:dyDescent="0.25">
      <c r="B63" t="s">
        <v>183</v>
      </c>
      <c r="C63" t="s">
        <v>8</v>
      </c>
      <c r="D63">
        <v>20</v>
      </c>
      <c r="E63" t="s">
        <v>24</v>
      </c>
      <c r="F63" s="1">
        <v>44476</v>
      </c>
      <c r="G63" t="s">
        <v>19</v>
      </c>
      <c r="H63">
        <v>68900</v>
      </c>
    </row>
    <row r="64" spans="2:8" x14ac:dyDescent="0.25">
      <c r="B64" t="s">
        <v>156</v>
      </c>
      <c r="C64" t="s">
        <v>15</v>
      </c>
      <c r="D64">
        <v>32</v>
      </c>
      <c r="E64" t="s">
        <v>16</v>
      </c>
      <c r="F64" s="1">
        <v>44403</v>
      </c>
      <c r="G64" t="s">
        <v>19</v>
      </c>
      <c r="H64">
        <v>53540</v>
      </c>
    </row>
    <row r="65" spans="2:8" x14ac:dyDescent="0.25">
      <c r="B65" t="s">
        <v>171</v>
      </c>
      <c r="C65" t="s">
        <v>15</v>
      </c>
      <c r="D65">
        <v>28</v>
      </c>
      <c r="E65" t="s">
        <v>42</v>
      </c>
      <c r="F65" s="1">
        <v>44758</v>
      </c>
      <c r="G65" t="s">
        <v>19</v>
      </c>
      <c r="H65">
        <v>43510</v>
      </c>
    </row>
    <row r="66" spans="2:8" x14ac:dyDescent="0.25">
      <c r="B66" t="s">
        <v>126</v>
      </c>
      <c r="C66" t="s">
        <v>8</v>
      </c>
      <c r="D66">
        <v>38</v>
      </c>
      <c r="E66" t="s">
        <v>10</v>
      </c>
      <c r="F66" s="1">
        <v>44316</v>
      </c>
      <c r="G66" t="s">
        <v>19</v>
      </c>
      <c r="H66">
        <v>109160</v>
      </c>
    </row>
    <row r="67" spans="2:8" x14ac:dyDescent="0.25">
      <c r="B67" t="s">
        <v>197</v>
      </c>
      <c r="C67" t="s">
        <v>15</v>
      </c>
      <c r="D67">
        <v>40</v>
      </c>
      <c r="E67" t="s">
        <v>16</v>
      </c>
      <c r="F67" s="1">
        <v>44204</v>
      </c>
      <c r="G67" t="s">
        <v>9</v>
      </c>
      <c r="H67">
        <v>99750</v>
      </c>
    </row>
    <row r="68" spans="2:8" x14ac:dyDescent="0.25">
      <c r="B68" t="s">
        <v>123</v>
      </c>
      <c r="C68" t="s">
        <v>8</v>
      </c>
      <c r="D68">
        <v>31</v>
      </c>
      <c r="E68" t="s">
        <v>16</v>
      </c>
      <c r="F68" s="1">
        <v>44084</v>
      </c>
      <c r="G68" t="s">
        <v>12</v>
      </c>
      <c r="H68">
        <v>41980</v>
      </c>
    </row>
    <row r="69" spans="2:8" x14ac:dyDescent="0.25">
      <c r="B69" t="s">
        <v>186</v>
      </c>
      <c r="C69" t="s">
        <v>15</v>
      </c>
      <c r="D69">
        <v>36</v>
      </c>
      <c r="E69" t="s">
        <v>16</v>
      </c>
      <c r="F69" s="1">
        <v>44272</v>
      </c>
      <c r="G69" t="s">
        <v>21</v>
      </c>
      <c r="H69">
        <v>71380</v>
      </c>
    </row>
    <row r="70" spans="2:8" x14ac:dyDescent="0.25">
      <c r="B70" t="s">
        <v>190</v>
      </c>
      <c r="C70" t="s">
        <v>15</v>
      </c>
      <c r="D70">
        <v>27</v>
      </c>
      <c r="E70" t="s">
        <v>42</v>
      </c>
      <c r="F70" s="1">
        <v>44547</v>
      </c>
      <c r="G70" t="s">
        <v>9</v>
      </c>
      <c r="H70">
        <v>113280</v>
      </c>
    </row>
    <row r="71" spans="2:8" x14ac:dyDescent="0.25">
      <c r="B71" t="s">
        <v>180</v>
      </c>
      <c r="C71" t="s">
        <v>8</v>
      </c>
      <c r="D71">
        <v>33</v>
      </c>
      <c r="E71" t="s">
        <v>16</v>
      </c>
      <c r="F71" s="1">
        <v>44747</v>
      </c>
      <c r="G71" t="s">
        <v>21</v>
      </c>
      <c r="H71">
        <v>86570</v>
      </c>
    </row>
    <row r="72" spans="2:8" x14ac:dyDescent="0.25">
      <c r="B72" t="s">
        <v>138</v>
      </c>
      <c r="C72" t="s">
        <v>15</v>
      </c>
      <c r="D72">
        <v>26</v>
      </c>
      <c r="E72" t="s">
        <v>16</v>
      </c>
      <c r="F72" s="1">
        <v>44350</v>
      </c>
      <c r="G72" t="s">
        <v>9</v>
      </c>
      <c r="H72">
        <v>53540</v>
      </c>
    </row>
    <row r="73" spans="2:8" x14ac:dyDescent="0.25">
      <c r="B73" t="s">
        <v>189</v>
      </c>
      <c r="C73" t="s">
        <v>15</v>
      </c>
      <c r="D73">
        <v>37</v>
      </c>
      <c r="E73" t="s">
        <v>16</v>
      </c>
      <c r="F73" s="1">
        <v>44640</v>
      </c>
      <c r="G73" t="s">
        <v>12</v>
      </c>
      <c r="H73">
        <v>69070</v>
      </c>
    </row>
    <row r="74" spans="2:8" x14ac:dyDescent="0.25">
      <c r="B74" t="s">
        <v>120</v>
      </c>
      <c r="C74" t="s">
        <v>8</v>
      </c>
      <c r="D74">
        <v>30</v>
      </c>
      <c r="E74" t="s">
        <v>24</v>
      </c>
      <c r="F74" s="1">
        <v>44328</v>
      </c>
      <c r="G74" t="s">
        <v>21</v>
      </c>
      <c r="H74">
        <v>67910</v>
      </c>
    </row>
    <row r="75" spans="2:8" x14ac:dyDescent="0.25">
      <c r="B75" t="s">
        <v>118</v>
      </c>
      <c r="C75" t="s">
        <v>15</v>
      </c>
      <c r="D75">
        <v>30</v>
      </c>
      <c r="E75" t="s">
        <v>16</v>
      </c>
      <c r="F75" s="1">
        <v>44214</v>
      </c>
      <c r="G75" t="s">
        <v>12</v>
      </c>
      <c r="H75">
        <v>69120</v>
      </c>
    </row>
    <row r="76" spans="2:8" x14ac:dyDescent="0.25">
      <c r="B76" t="s">
        <v>131</v>
      </c>
      <c r="C76" t="s">
        <v>8</v>
      </c>
      <c r="D76">
        <v>34</v>
      </c>
      <c r="E76" t="s">
        <v>16</v>
      </c>
      <c r="F76" s="1">
        <v>44550</v>
      </c>
      <c r="G76" t="s">
        <v>21</v>
      </c>
      <c r="H76">
        <v>60130</v>
      </c>
    </row>
    <row r="77" spans="2:8" x14ac:dyDescent="0.25">
      <c r="B77" t="s">
        <v>160</v>
      </c>
      <c r="C77" t="s">
        <v>15</v>
      </c>
      <c r="D77">
        <v>23</v>
      </c>
      <c r="E77" t="s">
        <v>16</v>
      </c>
      <c r="F77" s="1">
        <v>44378</v>
      </c>
      <c r="G77" t="s">
        <v>9</v>
      </c>
      <c r="H77">
        <v>106460</v>
      </c>
    </row>
    <row r="78" spans="2:8" x14ac:dyDescent="0.25">
      <c r="B78" t="s">
        <v>147</v>
      </c>
      <c r="C78" t="s">
        <v>8</v>
      </c>
      <c r="D78">
        <v>37</v>
      </c>
      <c r="E78" t="s">
        <v>16</v>
      </c>
      <c r="F78" s="1">
        <v>44389</v>
      </c>
      <c r="G78" t="s">
        <v>56</v>
      </c>
      <c r="H78">
        <v>118100</v>
      </c>
    </row>
    <row r="79" spans="2:8" x14ac:dyDescent="0.25">
      <c r="B79" t="s">
        <v>163</v>
      </c>
      <c r="C79" t="s">
        <v>8</v>
      </c>
      <c r="D79">
        <v>36</v>
      </c>
      <c r="E79" t="s">
        <v>16</v>
      </c>
      <c r="F79" s="1">
        <v>44468</v>
      </c>
      <c r="G79" t="s">
        <v>9</v>
      </c>
      <c r="H79">
        <v>78390</v>
      </c>
    </row>
    <row r="80" spans="2:8" x14ac:dyDescent="0.25">
      <c r="B80" t="s">
        <v>146</v>
      </c>
      <c r="C80" t="s">
        <v>8</v>
      </c>
      <c r="D80">
        <v>30</v>
      </c>
      <c r="E80" t="s">
        <v>16</v>
      </c>
      <c r="F80" s="1">
        <v>44789</v>
      </c>
      <c r="G80" t="s">
        <v>9</v>
      </c>
      <c r="H80">
        <v>114180</v>
      </c>
    </row>
    <row r="81" spans="2:8" x14ac:dyDescent="0.25">
      <c r="B81" t="s">
        <v>188</v>
      </c>
      <c r="C81" t="s">
        <v>8</v>
      </c>
      <c r="D81">
        <v>28</v>
      </c>
      <c r="E81" t="s">
        <v>16</v>
      </c>
      <c r="F81" s="1">
        <v>44590</v>
      </c>
      <c r="G81" t="s">
        <v>9</v>
      </c>
      <c r="H81">
        <v>104120</v>
      </c>
    </row>
    <row r="82" spans="2:8" x14ac:dyDescent="0.25">
      <c r="B82" t="s">
        <v>137</v>
      </c>
      <c r="C82" t="s">
        <v>15</v>
      </c>
      <c r="D82">
        <v>30</v>
      </c>
      <c r="E82" t="s">
        <v>16</v>
      </c>
      <c r="F82" s="1">
        <v>44640</v>
      </c>
      <c r="G82" t="s">
        <v>9</v>
      </c>
      <c r="H82">
        <v>67950</v>
      </c>
    </row>
    <row r="83" spans="2:8" x14ac:dyDescent="0.25">
      <c r="B83" t="s">
        <v>136</v>
      </c>
      <c r="C83" t="s">
        <v>8</v>
      </c>
      <c r="D83">
        <v>29</v>
      </c>
      <c r="E83" t="s">
        <v>16</v>
      </c>
      <c r="F83" s="1">
        <v>43962</v>
      </c>
      <c r="G83" t="s">
        <v>12</v>
      </c>
      <c r="H83">
        <v>34980</v>
      </c>
    </row>
    <row r="84" spans="2:8" x14ac:dyDescent="0.25">
      <c r="B84" t="s">
        <v>152</v>
      </c>
      <c r="C84" t="s">
        <v>8</v>
      </c>
      <c r="D84">
        <v>24</v>
      </c>
      <c r="E84" t="s">
        <v>16</v>
      </c>
      <c r="F84" s="1">
        <v>44087</v>
      </c>
      <c r="G84" t="s">
        <v>12</v>
      </c>
      <c r="H84">
        <v>62780</v>
      </c>
    </row>
    <row r="85" spans="2:8" x14ac:dyDescent="0.25">
      <c r="B85" t="s">
        <v>116</v>
      </c>
      <c r="C85" t="s">
        <v>15</v>
      </c>
      <c r="D85">
        <v>20</v>
      </c>
      <c r="E85" t="s">
        <v>16</v>
      </c>
      <c r="F85" s="1">
        <v>44397</v>
      </c>
      <c r="G85" t="s">
        <v>12</v>
      </c>
      <c r="H85">
        <v>107700</v>
      </c>
    </row>
    <row r="86" spans="2:8" x14ac:dyDescent="0.25">
      <c r="B86" t="s">
        <v>167</v>
      </c>
      <c r="C86" t="s">
        <v>15</v>
      </c>
      <c r="D86">
        <v>25</v>
      </c>
      <c r="E86" t="s">
        <v>16</v>
      </c>
      <c r="F86" s="1">
        <v>44322</v>
      </c>
      <c r="G86" t="s">
        <v>19</v>
      </c>
      <c r="H86">
        <v>65700</v>
      </c>
    </row>
    <row r="87" spans="2:8" x14ac:dyDescent="0.25">
      <c r="B87" t="s">
        <v>134</v>
      </c>
      <c r="C87" t="s">
        <v>8</v>
      </c>
      <c r="D87">
        <v>33</v>
      </c>
      <c r="E87" t="s">
        <v>42</v>
      </c>
      <c r="F87" s="1">
        <v>44313</v>
      </c>
      <c r="G87" t="s">
        <v>12</v>
      </c>
      <c r="H87">
        <v>75480</v>
      </c>
    </row>
    <row r="88" spans="2:8" x14ac:dyDescent="0.25">
      <c r="B88" t="s">
        <v>173</v>
      </c>
      <c r="C88" t="s">
        <v>15</v>
      </c>
      <c r="D88">
        <v>33</v>
      </c>
      <c r="E88" t="s">
        <v>16</v>
      </c>
      <c r="F88" s="1">
        <v>44448</v>
      </c>
      <c r="G88" t="s">
        <v>12</v>
      </c>
      <c r="H88">
        <v>53870</v>
      </c>
    </row>
    <row r="89" spans="2:8" x14ac:dyDescent="0.25">
      <c r="B89" t="s">
        <v>140</v>
      </c>
      <c r="C89" t="s">
        <v>8</v>
      </c>
      <c r="D89">
        <v>36</v>
      </c>
      <c r="E89" t="s">
        <v>16</v>
      </c>
      <c r="F89" s="1">
        <v>44433</v>
      </c>
      <c r="G89" t="s">
        <v>19</v>
      </c>
      <c r="H89">
        <v>78540</v>
      </c>
    </row>
    <row r="90" spans="2:8" x14ac:dyDescent="0.25">
      <c r="B90" t="s">
        <v>192</v>
      </c>
      <c r="C90" t="s">
        <v>15</v>
      </c>
      <c r="D90">
        <v>19</v>
      </c>
      <c r="E90" t="s">
        <v>16</v>
      </c>
      <c r="F90" s="1">
        <v>44218</v>
      </c>
      <c r="G90" t="s">
        <v>9</v>
      </c>
      <c r="H90">
        <v>58960</v>
      </c>
    </row>
    <row r="91" spans="2:8" x14ac:dyDescent="0.25">
      <c r="B91" t="s">
        <v>161</v>
      </c>
      <c r="C91" t="s">
        <v>15</v>
      </c>
      <c r="D91">
        <v>46</v>
      </c>
      <c r="E91" t="s">
        <v>16</v>
      </c>
      <c r="F91" s="1">
        <v>44697</v>
      </c>
      <c r="G91" t="s">
        <v>9</v>
      </c>
      <c r="H91">
        <v>70610</v>
      </c>
    </row>
    <row r="92" spans="2:8" x14ac:dyDescent="0.25">
      <c r="B92" t="s">
        <v>170</v>
      </c>
      <c r="C92" t="s">
        <v>15</v>
      </c>
      <c r="D92">
        <v>33</v>
      </c>
      <c r="E92" t="s">
        <v>16</v>
      </c>
      <c r="F92" s="1">
        <v>44181</v>
      </c>
      <c r="G92" t="s">
        <v>21</v>
      </c>
      <c r="H92">
        <v>59430</v>
      </c>
    </row>
    <row r="93" spans="2:8" x14ac:dyDescent="0.25">
      <c r="B93" t="s">
        <v>143</v>
      </c>
      <c r="C93" t="s">
        <v>15</v>
      </c>
      <c r="D93">
        <v>33</v>
      </c>
      <c r="E93" t="s">
        <v>13</v>
      </c>
      <c r="F93" s="1">
        <v>44640</v>
      </c>
      <c r="G93" t="s">
        <v>9</v>
      </c>
      <c r="H93">
        <v>48530</v>
      </c>
    </row>
    <row r="94" spans="2:8" x14ac:dyDescent="0.25">
      <c r="B94" t="s">
        <v>162</v>
      </c>
      <c r="C94" t="s">
        <v>8</v>
      </c>
      <c r="D94">
        <v>33</v>
      </c>
      <c r="E94" t="s">
        <v>16</v>
      </c>
      <c r="F94" s="1">
        <v>44129</v>
      </c>
      <c r="G94" t="s">
        <v>12</v>
      </c>
      <c r="H94">
        <v>96140</v>
      </c>
    </row>
    <row r="95" spans="2:8" x14ac:dyDescent="0.25">
      <c r="B95" t="s">
        <v>155</v>
      </c>
      <c r="C95" t="s">
        <v>15</v>
      </c>
      <c r="D95">
        <v>20</v>
      </c>
      <c r="E95" t="s">
        <v>16</v>
      </c>
      <c r="F95" s="1">
        <v>44122</v>
      </c>
      <c r="G95" t="s">
        <v>12</v>
      </c>
      <c r="H95">
        <v>112650</v>
      </c>
    </row>
    <row r="96" spans="2:8" x14ac:dyDescent="0.25">
      <c r="B96" t="s">
        <v>175</v>
      </c>
      <c r="C96" t="s">
        <v>8</v>
      </c>
      <c r="D96">
        <v>32</v>
      </c>
      <c r="E96" t="s">
        <v>13</v>
      </c>
      <c r="F96" s="1">
        <v>44293</v>
      </c>
      <c r="G96" t="s">
        <v>12</v>
      </c>
      <c r="H96">
        <v>43840</v>
      </c>
    </row>
    <row r="97" spans="2:8" x14ac:dyDescent="0.25">
      <c r="B97" t="s">
        <v>142</v>
      </c>
      <c r="C97" t="s">
        <v>15</v>
      </c>
      <c r="D97">
        <v>31</v>
      </c>
      <c r="E97" t="s">
        <v>16</v>
      </c>
      <c r="F97" s="1">
        <v>44663</v>
      </c>
      <c r="G97" t="s">
        <v>9</v>
      </c>
      <c r="H97">
        <v>103550</v>
      </c>
    </row>
    <row r="98" spans="2:8" x14ac:dyDescent="0.25">
      <c r="B98" t="s">
        <v>200</v>
      </c>
      <c r="C98" t="s">
        <v>8</v>
      </c>
      <c r="D98">
        <v>32</v>
      </c>
      <c r="E98" t="s">
        <v>16</v>
      </c>
      <c r="F98" s="1">
        <v>44339</v>
      </c>
      <c r="G98" t="s">
        <v>56</v>
      </c>
      <c r="H98">
        <v>45510</v>
      </c>
    </row>
    <row r="99" spans="2:8" x14ac:dyDescent="0.25">
      <c r="B99" t="s">
        <v>141</v>
      </c>
      <c r="D99">
        <v>37</v>
      </c>
      <c r="E99" t="s">
        <v>24</v>
      </c>
      <c r="F99" s="1">
        <v>44085</v>
      </c>
      <c r="G99" t="s">
        <v>21</v>
      </c>
      <c r="H99">
        <v>115440</v>
      </c>
    </row>
    <row r="100" spans="2:8" x14ac:dyDescent="0.25">
      <c r="B100" t="s">
        <v>201</v>
      </c>
      <c r="C100" t="s">
        <v>8</v>
      </c>
      <c r="D100">
        <v>38</v>
      </c>
      <c r="E100" t="s">
        <v>13</v>
      </c>
      <c r="F100" s="1">
        <v>44268</v>
      </c>
      <c r="G100" t="s">
        <v>19</v>
      </c>
      <c r="H100">
        <v>56870</v>
      </c>
    </row>
    <row r="101" spans="2:8" x14ac:dyDescent="0.25">
      <c r="B101" t="s">
        <v>168</v>
      </c>
      <c r="C101" t="s">
        <v>8</v>
      </c>
      <c r="D101">
        <v>25</v>
      </c>
      <c r="E101" t="s">
        <v>16</v>
      </c>
      <c r="F101" s="1">
        <v>44144</v>
      </c>
      <c r="G101" t="s">
        <v>19</v>
      </c>
      <c r="H101">
        <v>92700</v>
      </c>
    </row>
    <row r="102" spans="2:8" x14ac:dyDescent="0.25">
      <c r="B102" t="s">
        <v>144</v>
      </c>
      <c r="D102">
        <v>32</v>
      </c>
      <c r="E102" t="s">
        <v>16</v>
      </c>
      <c r="F102" s="1">
        <v>44713</v>
      </c>
      <c r="G102" t="s">
        <v>12</v>
      </c>
      <c r="H102">
        <v>91310</v>
      </c>
    </row>
    <row r="103" spans="2:8" x14ac:dyDescent="0.25">
      <c r="B103" t="s">
        <v>114</v>
      </c>
      <c r="C103" t="s">
        <v>15</v>
      </c>
      <c r="D103">
        <v>33</v>
      </c>
      <c r="E103" t="s">
        <v>16</v>
      </c>
      <c r="F103" s="1">
        <v>44324</v>
      </c>
      <c r="G103" t="s">
        <v>19</v>
      </c>
      <c r="H103">
        <v>74550</v>
      </c>
    </row>
    <row r="104" spans="2:8" x14ac:dyDescent="0.25">
      <c r="B104" t="s">
        <v>127</v>
      </c>
      <c r="C104" t="s">
        <v>15</v>
      </c>
      <c r="D104">
        <v>25</v>
      </c>
      <c r="E104" t="s">
        <v>13</v>
      </c>
      <c r="F104" s="1">
        <v>44665</v>
      </c>
      <c r="G104" t="s">
        <v>9</v>
      </c>
      <c r="H104">
        <v>109190</v>
      </c>
    </row>
    <row r="105" spans="2:8" x14ac:dyDescent="0.25">
      <c r="B105" t="s">
        <v>193</v>
      </c>
      <c r="C105" t="s">
        <v>8</v>
      </c>
      <c r="D105">
        <v>40</v>
      </c>
      <c r="E105" t="s">
        <v>16</v>
      </c>
      <c r="F105" s="1">
        <v>44320</v>
      </c>
      <c r="G105" t="s">
        <v>12</v>
      </c>
      <c r="H105">
        <v>104410</v>
      </c>
    </row>
    <row r="106" spans="2:8" x14ac:dyDescent="0.25">
      <c r="B106" t="s">
        <v>176</v>
      </c>
      <c r="C106" t="s">
        <v>15</v>
      </c>
      <c r="D106">
        <v>30</v>
      </c>
      <c r="E106" t="s">
        <v>16</v>
      </c>
      <c r="F106" s="1">
        <v>44544</v>
      </c>
      <c r="G106" t="s">
        <v>21</v>
      </c>
      <c r="H106">
        <v>96800</v>
      </c>
    </row>
    <row r="107" spans="2:8" x14ac:dyDescent="0.25">
      <c r="B107" t="s">
        <v>122</v>
      </c>
      <c r="C107" t="s">
        <v>15</v>
      </c>
      <c r="D107">
        <v>28</v>
      </c>
      <c r="E107" t="s">
        <v>13</v>
      </c>
      <c r="F107" s="1">
        <v>43980</v>
      </c>
      <c r="G107" t="s">
        <v>21</v>
      </c>
      <c r="H107">
        <v>48170</v>
      </c>
    </row>
    <row r="108" spans="2:8" x14ac:dyDescent="0.25">
      <c r="B108" t="s">
        <v>139</v>
      </c>
      <c r="C108" t="s">
        <v>15</v>
      </c>
      <c r="D108">
        <v>21</v>
      </c>
      <c r="E108" t="s">
        <v>16</v>
      </c>
      <c r="F108" s="1">
        <v>44042</v>
      </c>
      <c r="G108" t="s">
        <v>9</v>
      </c>
      <c r="H108">
        <v>37920</v>
      </c>
    </row>
    <row r="109" spans="2:8" x14ac:dyDescent="0.25">
      <c r="B109" t="s">
        <v>177</v>
      </c>
      <c r="C109" t="s">
        <v>15</v>
      </c>
      <c r="D109">
        <v>34</v>
      </c>
      <c r="E109" t="s">
        <v>16</v>
      </c>
      <c r="F109" s="1">
        <v>44642</v>
      </c>
      <c r="G109" t="s">
        <v>9</v>
      </c>
      <c r="H109">
        <v>112650</v>
      </c>
    </row>
    <row r="110" spans="2:8" x14ac:dyDescent="0.25">
      <c r="B110" t="s">
        <v>164</v>
      </c>
      <c r="C110" t="s">
        <v>8</v>
      </c>
      <c r="D110">
        <v>34</v>
      </c>
      <c r="E110" t="s">
        <v>24</v>
      </c>
      <c r="F110" s="1">
        <v>44660</v>
      </c>
      <c r="G110" t="s">
        <v>19</v>
      </c>
      <c r="H110">
        <v>49630</v>
      </c>
    </row>
    <row r="111" spans="2:8" x14ac:dyDescent="0.25">
      <c r="B111" t="s">
        <v>198</v>
      </c>
      <c r="C111" t="s">
        <v>15</v>
      </c>
      <c r="D111">
        <v>36</v>
      </c>
      <c r="E111" t="s">
        <v>16</v>
      </c>
      <c r="F111" s="1">
        <v>43958</v>
      </c>
      <c r="G111" t="s">
        <v>12</v>
      </c>
      <c r="H111">
        <v>118840</v>
      </c>
    </row>
    <row r="112" spans="2:8" x14ac:dyDescent="0.25">
      <c r="B112" t="s">
        <v>158</v>
      </c>
      <c r="C112" t="s">
        <v>15</v>
      </c>
      <c r="D112">
        <v>30</v>
      </c>
      <c r="E112" t="s">
        <v>16</v>
      </c>
      <c r="F112" s="1">
        <v>44789</v>
      </c>
      <c r="G112" t="s">
        <v>12</v>
      </c>
      <c r="H112">
        <v>69710</v>
      </c>
    </row>
    <row r="113" spans="2:8" x14ac:dyDescent="0.25">
      <c r="B113" t="s">
        <v>196</v>
      </c>
      <c r="C113" t="s">
        <v>15</v>
      </c>
      <c r="D113">
        <v>20</v>
      </c>
      <c r="E113" t="s">
        <v>16</v>
      </c>
      <c r="F113" s="1">
        <v>44683</v>
      </c>
      <c r="G113" t="s">
        <v>9</v>
      </c>
      <c r="H113">
        <v>79570</v>
      </c>
    </row>
    <row r="114" spans="2:8" x14ac:dyDescent="0.25">
      <c r="B114" t="s">
        <v>153</v>
      </c>
      <c r="C114" t="s">
        <v>8</v>
      </c>
      <c r="D114">
        <v>22</v>
      </c>
      <c r="E114" t="s">
        <v>13</v>
      </c>
      <c r="F114" s="1">
        <v>44388</v>
      </c>
      <c r="G114" t="s">
        <v>9</v>
      </c>
      <c r="H114">
        <v>76900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10A55-CDB3-4422-8DEE-A2151305470F}">
  <dimension ref="A2:G32"/>
  <sheetViews>
    <sheetView topLeftCell="A16" workbookViewId="0">
      <selection activeCell="J11" sqref="J11"/>
    </sheetView>
  </sheetViews>
  <sheetFormatPr defaultRowHeight="15" x14ac:dyDescent="0.25"/>
  <cols>
    <col min="3" max="3" width="13.140625" bestFit="1" customWidth="1"/>
    <col min="4" max="4" width="14.42578125" bestFit="1" customWidth="1"/>
    <col min="5" max="5" width="16.42578125" bestFit="1" customWidth="1"/>
    <col min="6" max="6" width="13.140625" bestFit="1" customWidth="1"/>
    <col min="7" max="7" width="14.42578125" bestFit="1" customWidth="1"/>
    <col min="8" max="8" width="13.140625" bestFit="1" customWidth="1"/>
    <col min="9" max="9" width="14.42578125" bestFit="1" customWidth="1"/>
    <col min="10" max="97" width="16.28515625" bestFit="1" customWidth="1"/>
    <col min="98" max="98" width="11.28515625" bestFit="1" customWidth="1"/>
    <col min="99" max="185" width="30" bestFit="1" customWidth="1"/>
    <col min="186" max="186" width="11.28515625" bestFit="1" customWidth="1"/>
  </cols>
  <sheetData>
    <row r="2" spans="1:7" x14ac:dyDescent="0.25">
      <c r="A2" s="7"/>
      <c r="B2" s="15"/>
      <c r="C2" s="15"/>
      <c r="D2" s="15"/>
    </row>
    <row r="6" spans="1:7" x14ac:dyDescent="0.25">
      <c r="D6" s="11" t="s">
        <v>216</v>
      </c>
    </row>
    <row r="7" spans="1:7" x14ac:dyDescent="0.25">
      <c r="C7" s="11" t="s">
        <v>221</v>
      </c>
      <c r="D7" t="s">
        <v>8</v>
      </c>
      <c r="E7" t="s">
        <v>15</v>
      </c>
    </row>
    <row r="8" spans="1:7" x14ac:dyDescent="0.25">
      <c r="C8" s="12" t="s">
        <v>220</v>
      </c>
      <c r="D8" s="2">
        <v>84</v>
      </c>
      <c r="E8" s="2">
        <v>92</v>
      </c>
    </row>
    <row r="9" spans="1:7" x14ac:dyDescent="0.25">
      <c r="C9" s="12" t="s">
        <v>218</v>
      </c>
      <c r="D9" s="2">
        <v>31.547619047619047</v>
      </c>
      <c r="E9" s="2">
        <v>29.358695652173914</v>
      </c>
    </row>
    <row r="10" spans="1:7" x14ac:dyDescent="0.25">
      <c r="C10" s="12" t="s">
        <v>217</v>
      </c>
      <c r="D10" s="13">
        <v>79531.095238095237</v>
      </c>
      <c r="E10" s="13">
        <v>74901.956521739135</v>
      </c>
    </row>
    <row r="11" spans="1:7" x14ac:dyDescent="0.25">
      <c r="C11" s="12" t="s">
        <v>219</v>
      </c>
      <c r="D11" s="2">
        <v>166.91506849315067</v>
      </c>
      <c r="E11" s="2">
        <v>183.00547945205477</v>
      </c>
    </row>
    <row r="15" spans="1:7" x14ac:dyDescent="0.25">
      <c r="C15" s="11" t="s">
        <v>223</v>
      </c>
      <c r="D15" t="s">
        <v>225</v>
      </c>
      <c r="E15" t="s">
        <v>217</v>
      </c>
      <c r="F15" s="11" t="s">
        <v>223</v>
      </c>
      <c r="G15" t="s">
        <v>225</v>
      </c>
    </row>
    <row r="16" spans="1:7" x14ac:dyDescent="0.25">
      <c r="C16" s="12" t="s">
        <v>10</v>
      </c>
      <c r="D16" s="16">
        <v>4</v>
      </c>
      <c r="E16" s="21">
        <v>92080</v>
      </c>
      <c r="F16" s="12" t="s">
        <v>226</v>
      </c>
      <c r="G16" s="16">
        <v>37</v>
      </c>
    </row>
    <row r="17" spans="3:7" x14ac:dyDescent="0.25">
      <c r="C17" s="12" t="s">
        <v>24</v>
      </c>
      <c r="D17" s="16">
        <v>16</v>
      </c>
      <c r="E17" s="21">
        <v>81805.75</v>
      </c>
      <c r="F17" s="12" t="s">
        <v>227</v>
      </c>
      <c r="G17" s="16">
        <v>119</v>
      </c>
    </row>
    <row r="18" spans="3:7" x14ac:dyDescent="0.25">
      <c r="C18" s="12" t="s">
        <v>42</v>
      </c>
      <c r="D18" s="16">
        <v>6</v>
      </c>
      <c r="E18" s="21">
        <v>77423.333333333328</v>
      </c>
      <c r="F18" s="12" t="s">
        <v>228</v>
      </c>
      <c r="G18" s="16">
        <v>182</v>
      </c>
    </row>
    <row r="19" spans="3:7" x14ac:dyDescent="0.25">
      <c r="C19" s="12" t="s">
        <v>16</v>
      </c>
      <c r="D19" s="16">
        <v>138</v>
      </c>
      <c r="E19" s="21">
        <v>77058.55072463768</v>
      </c>
      <c r="F19" s="12" t="s">
        <v>229</v>
      </c>
      <c r="G19" s="16">
        <v>184</v>
      </c>
    </row>
    <row r="20" spans="3:7" x14ac:dyDescent="0.25">
      <c r="C20" s="12" t="s">
        <v>13</v>
      </c>
      <c r="D20" s="16">
        <v>20</v>
      </c>
      <c r="E20" s="21">
        <v>75933</v>
      </c>
      <c r="F20" s="12" t="s">
        <v>224</v>
      </c>
      <c r="G20" s="16"/>
    </row>
    <row r="24" spans="3:7" x14ac:dyDescent="0.25">
      <c r="C24" s="11" t="s">
        <v>202</v>
      </c>
      <c r="D24" t="s" vm="1">
        <v>203</v>
      </c>
      <c r="F24" s="11" t="s">
        <v>202</v>
      </c>
      <c r="G24" t="s" vm="2">
        <v>204</v>
      </c>
    </row>
    <row r="26" spans="3:7" x14ac:dyDescent="0.25">
      <c r="C26" s="11" t="s">
        <v>223</v>
      </c>
      <c r="D26" t="s">
        <v>225</v>
      </c>
      <c r="F26" s="11" t="s">
        <v>223</v>
      </c>
      <c r="G26" t="s">
        <v>225</v>
      </c>
    </row>
    <row r="27" spans="3:7" x14ac:dyDescent="0.25">
      <c r="C27" s="12" t="s">
        <v>56</v>
      </c>
      <c r="D27" s="16">
        <v>4</v>
      </c>
      <c r="F27" s="12" t="s">
        <v>56</v>
      </c>
      <c r="G27" s="16">
        <v>4</v>
      </c>
    </row>
    <row r="28" spans="3:7" x14ac:dyDescent="0.25">
      <c r="C28" s="12" t="s">
        <v>19</v>
      </c>
      <c r="D28" s="16">
        <v>14</v>
      </c>
      <c r="F28" s="12" t="s">
        <v>19</v>
      </c>
      <c r="G28" s="16">
        <v>14</v>
      </c>
    </row>
    <row r="29" spans="3:7" x14ac:dyDescent="0.25">
      <c r="C29" s="12" t="s">
        <v>21</v>
      </c>
      <c r="D29" s="16">
        <v>19</v>
      </c>
      <c r="F29" s="12" t="s">
        <v>21</v>
      </c>
      <c r="G29" s="16">
        <v>19</v>
      </c>
    </row>
    <row r="30" spans="3:7" x14ac:dyDescent="0.25">
      <c r="C30" s="12" t="s">
        <v>12</v>
      </c>
      <c r="D30" s="16">
        <v>27</v>
      </c>
      <c r="F30" s="12" t="s">
        <v>12</v>
      </c>
      <c r="G30" s="16">
        <v>27</v>
      </c>
    </row>
    <row r="31" spans="3:7" x14ac:dyDescent="0.25">
      <c r="C31" s="12" t="s">
        <v>9</v>
      </c>
      <c r="D31" s="16">
        <v>28</v>
      </c>
      <c r="F31" s="12" t="s">
        <v>9</v>
      </c>
      <c r="G31" s="16">
        <v>28</v>
      </c>
    </row>
    <row r="32" spans="3:7" x14ac:dyDescent="0.25">
      <c r="C32" s="12" t="s">
        <v>224</v>
      </c>
      <c r="D32" s="16">
        <v>92</v>
      </c>
      <c r="F32" s="12" t="s">
        <v>224</v>
      </c>
      <c r="G32" s="16">
        <v>92</v>
      </c>
    </row>
  </sheetData>
  <mergeCells count="1">
    <mergeCell ref="B2:D2"/>
  </mergeCells>
  <conditionalFormatting pivot="1" sqref="E16:E20">
    <cfRule type="dataBar" priority="1">
      <dataBar>
        <cfvo type="min"/>
        <cfvo type="max"/>
        <color rgb="FF638EC6"/>
      </dataBar>
      <extLst>
        <ext xmlns:x14="http://schemas.microsoft.com/office/spreadsheetml/2009/9/main" uri="{B025F937-C7B1-47D3-B67F-A62EFF666E3E}">
          <x14:id>{6F739446-F2E2-4681-9226-DFFB48ED08C0}</x14:id>
        </ext>
      </extLst>
    </cfRule>
  </conditionalFormatting>
  <pageMargins left="0.7" right="0.7" top="0.75" bottom="0.75" header="0.3" footer="0.3"/>
  <drawing r:id="rId6"/>
  <extLst>
    <ext xmlns:x14="http://schemas.microsoft.com/office/spreadsheetml/2009/9/main" uri="{78C0D931-6437-407d-A8EE-F0AAD7539E65}">
      <x14:conditionalFormattings>
        <x14:conditionalFormatting xmlns:xm="http://schemas.microsoft.com/office/excel/2006/main" pivot="1">
          <x14:cfRule type="dataBar" id="{6F739446-F2E2-4681-9226-DFFB48ED08C0}">
            <x14:dataBar minLength="0" maxLength="100" border="1" negativeBarBorderColorSameAsPositive="0">
              <x14:cfvo type="autoMin"/>
              <x14:cfvo type="autoMax"/>
              <x14:borderColor rgb="FF638EC6"/>
              <x14:negativeFillColor rgb="FFFF0000"/>
              <x14:negativeBorderColor rgb="FFFF0000"/>
              <x14:axisColor rgb="FF000000"/>
            </x14:dataBar>
          </x14:cfRule>
          <xm:sqref>E16:E20</xm:sqref>
        </x14:conditionalFormatting>
      </x14:conditionalFormattings>
    </ex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 analysis</vt:lpstr>
      <vt:lpstr>Data Vizualization</vt:lpstr>
      <vt:lpstr>IND VS NZ</vt:lpstr>
      <vt:lpstr>India Staff</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123</cp:lastModifiedBy>
  <dcterms:created xsi:type="dcterms:W3CDTF">2021-03-14T20:21:32Z</dcterms:created>
  <dcterms:modified xsi:type="dcterms:W3CDTF">2023-08-23T07:38:42Z</dcterms:modified>
</cp:coreProperties>
</file>