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Abteilungsprojekte\eco\ResGroups\Narwani\Eawag\NUDREM\Submissions\Proc B Paper\Revisions for Proc B\R1\Final files\"/>
    </mc:Choice>
  </mc:AlternateContent>
  <bookViews>
    <workbookView xWindow="3920" yWindow="630" windowWidth="14150" windowHeight="12660"/>
  </bookViews>
  <sheets>
    <sheet name="formulae used" sheetId="2" r:id="rId1"/>
    <sheet name="examples" sheetId="3" r:id="rId2"/>
  </sheets>
  <calcPr calcId="162913"/>
</workbook>
</file>

<file path=xl/calcChain.xml><?xml version="1.0" encoding="utf-8"?>
<calcChain xmlns="http://schemas.openxmlformats.org/spreadsheetml/2006/main">
  <c r="E37" i="2" l="1"/>
  <c r="G50" i="2"/>
  <c r="E50" i="2"/>
  <c r="F22" i="2"/>
  <c r="F18" i="2"/>
  <c r="E18" i="2"/>
  <c r="F33" i="2"/>
  <c r="E33" i="2"/>
  <c r="F32" i="2"/>
  <c r="E32" i="2"/>
  <c r="E44" i="2"/>
  <c r="F44" i="2"/>
  <c r="F43" i="2"/>
  <c r="E43" i="2"/>
  <c r="F42" i="2"/>
  <c r="E42" i="2"/>
  <c r="F41" i="2"/>
  <c r="E41" i="2" l="1"/>
  <c r="F14" i="2" l="1"/>
  <c r="G59" i="2"/>
  <c r="F59" i="2"/>
  <c r="E59" i="2"/>
  <c r="E60" i="2"/>
  <c r="F60" i="2"/>
  <c r="E24" i="2"/>
  <c r="E25" i="2"/>
  <c r="E51" i="2" l="1"/>
  <c r="D51" i="2" s="1"/>
  <c r="D50" i="2"/>
  <c r="G53" i="2"/>
  <c r="F53" i="2"/>
  <c r="E53" i="2"/>
  <c r="F54" i="2"/>
  <c r="E54" i="2"/>
  <c r="D22" i="2"/>
  <c r="F48" i="2"/>
  <c r="F46" i="2"/>
  <c r="F47" i="2"/>
  <c r="G38" i="2"/>
  <c r="F38" i="2"/>
  <c r="E38" i="2"/>
  <c r="F37" i="2"/>
  <c r="F36" i="2"/>
  <c r="E36" i="2"/>
  <c r="G35" i="2"/>
  <c r="F35" i="2"/>
  <c r="G34" i="2"/>
  <c r="F34" i="2"/>
  <c r="E34" i="2"/>
  <c r="E31" i="2"/>
  <c r="G31" i="2"/>
  <c r="F31" i="2"/>
  <c r="F30" i="2"/>
  <c r="E30" i="2"/>
  <c r="F8" i="2"/>
  <c r="D8" i="2" s="1"/>
  <c r="E8" i="2"/>
  <c r="E6" i="2"/>
  <c r="F6" i="2"/>
  <c r="F3" i="2"/>
  <c r="D3" i="2" s="1"/>
  <c r="F20" i="2"/>
  <c r="E20" i="2"/>
  <c r="E21" i="2"/>
  <c r="G21" i="2"/>
  <c r="F21" i="2"/>
  <c r="G19" i="2"/>
  <c r="E19" i="2"/>
  <c r="F19" i="2"/>
  <c r="E17" i="2"/>
  <c r="G17" i="2"/>
  <c r="F17" i="2"/>
  <c r="E12" i="2"/>
  <c r="G12" i="2"/>
  <c r="E45" i="2"/>
  <c r="F45" i="2"/>
  <c r="F16" i="2"/>
  <c r="G15" i="2"/>
  <c r="F15" i="2"/>
  <c r="G48" i="2"/>
  <c r="G46" i="2"/>
  <c r="F49" i="2"/>
  <c r="E28" i="2"/>
  <c r="F28" i="2"/>
  <c r="F29" i="2"/>
  <c r="E29" i="2"/>
  <c r="E26" i="2"/>
  <c r="F26" i="2"/>
  <c r="F25" i="2"/>
  <c r="F9" i="2"/>
  <c r="D9" i="2" s="1"/>
  <c r="F10" i="2"/>
  <c r="D10" i="2" s="1"/>
  <c r="F7" i="2"/>
  <c r="E7" i="2"/>
  <c r="E49" i="2"/>
  <c r="G49" i="2"/>
  <c r="G14" i="2"/>
  <c r="E14" i="2"/>
  <c r="D24" i="2"/>
  <c r="G2" i="2"/>
  <c r="F2" i="2"/>
  <c r="E2" i="2"/>
  <c r="D2" i="2" s="1"/>
  <c r="E13" i="2"/>
  <c r="G13" i="2"/>
  <c r="F13" i="2"/>
  <c r="D58" i="2"/>
  <c r="D55" i="2"/>
  <c r="D56" i="2"/>
  <c r="D57" i="2"/>
  <c r="D67" i="2"/>
  <c r="D66" i="2"/>
  <c r="D65" i="2"/>
  <c r="D64" i="2"/>
  <c r="D63" i="2"/>
  <c r="D62" i="2"/>
  <c r="D61" i="2"/>
  <c r="D60" i="2"/>
  <c r="D52" i="2"/>
  <c r="F39" i="2"/>
  <c r="E39" i="2"/>
  <c r="G47" i="2"/>
  <c r="D44" i="2"/>
  <c r="D43" i="2"/>
  <c r="D42" i="2"/>
  <c r="F11" i="2"/>
  <c r="D11" i="2" s="1"/>
  <c r="E35" i="2"/>
  <c r="G40" i="2"/>
  <c r="F40" i="2"/>
  <c r="E40" i="2"/>
  <c r="G23" i="2"/>
  <c r="F23" i="2"/>
  <c r="E23" i="2"/>
  <c r="F12" i="2"/>
  <c r="G18" i="2"/>
  <c r="D41" i="2"/>
  <c r="D32" i="2"/>
  <c r="G4" i="2"/>
  <c r="F4" i="2"/>
  <c r="E4" i="2"/>
  <c r="G16" i="2"/>
  <c r="D39" i="2" l="1"/>
  <c r="D45" i="2"/>
  <c r="D29" i="2"/>
  <c r="D23" i="2"/>
  <c r="D28" i="2"/>
  <c r="D14" i="2"/>
  <c r="D19" i="2"/>
  <c r="D6" i="2"/>
  <c r="D31" i="2"/>
  <c r="D48" i="2"/>
  <c r="D54" i="2"/>
  <c r="D20" i="2"/>
  <c r="D34" i="2"/>
  <c r="D37" i="2"/>
  <c r="D26" i="2"/>
  <c r="D36" i="2"/>
  <c r="D38" i="2"/>
  <c r="D46" i="2"/>
  <c r="D30" i="2"/>
  <c r="D17" i="2"/>
  <c r="D53" i="2"/>
  <c r="D33" i="2"/>
  <c r="D21" i="2"/>
  <c r="D49" i="2"/>
  <c r="D7" i="2"/>
  <c r="D59" i="2"/>
  <c r="D13" i="2"/>
  <c r="D47" i="2"/>
  <c r="D18" i="2"/>
  <c r="D16" i="2"/>
  <c r="D25" i="2"/>
  <c r="D35" i="2"/>
  <c r="D4" i="2"/>
  <c r="D40" i="2"/>
  <c r="D12" i="2"/>
  <c r="D15" i="2"/>
</calcChain>
</file>

<file path=xl/sharedStrings.xml><?xml version="1.0" encoding="utf-8"?>
<sst xmlns="http://schemas.openxmlformats.org/spreadsheetml/2006/main" count="452" uniqueCount="195">
  <si>
    <t>CIRCLE BASED CYLINDER - SHORT</t>
  </si>
  <si>
    <t>CUBOID/RECTANGLE</t>
  </si>
  <si>
    <t>Carteria</t>
  </si>
  <si>
    <t>CIRCLE BASED ELLIPSE</t>
  </si>
  <si>
    <t>Chlamydomonas</t>
  </si>
  <si>
    <t xml:space="preserve">0.25 SPHERE </t>
  </si>
  <si>
    <t>SPHERE</t>
  </si>
  <si>
    <t xml:space="preserve">OVAL BASED ELLIPSE </t>
  </si>
  <si>
    <t>CIRCLE BASED CYLINDER - LONG</t>
  </si>
  <si>
    <t>Monoraphidium</t>
  </si>
  <si>
    <t>CONE</t>
  </si>
  <si>
    <t>Tetraedron</t>
  </si>
  <si>
    <t xml:space="preserve">CONE + HEMISPHERE </t>
  </si>
  <si>
    <t>Kirchneriella</t>
  </si>
  <si>
    <t>DOUBLE CONE</t>
  </si>
  <si>
    <t>Elakatothrix</t>
  </si>
  <si>
    <t>Biovolume shape</t>
  </si>
  <si>
    <t>Formula</t>
  </si>
  <si>
    <t>Aphanizomenon, Aulocolsaera</t>
  </si>
  <si>
    <t xml:space="preserve">Centric diatoms, </t>
  </si>
  <si>
    <t xml:space="preserve">OVAL BASED CYLINDER </t>
  </si>
  <si>
    <t>Mallamonas akrokomos, horn of Staurastrum</t>
  </si>
  <si>
    <t>Rhodomonas, Mallamonas caudata</t>
  </si>
  <si>
    <t xml:space="preserve">Ankistrodesmus, Closterium </t>
  </si>
  <si>
    <t>L*D*H</t>
  </si>
  <si>
    <t>Tabellaria, pennate diatoms, Merismopedia</t>
  </si>
  <si>
    <t>CUBOID/RECTANGLE * 0.5</t>
  </si>
  <si>
    <t>0.5*L*D*H</t>
  </si>
  <si>
    <t>Nitzschia acicularis</t>
  </si>
  <si>
    <t>Microcystis, Sphaerocytis, picoplankton cells</t>
  </si>
  <si>
    <t xml:space="preserve">0.2 SPHERE </t>
  </si>
  <si>
    <t>Woronichinia</t>
  </si>
  <si>
    <t>Eudorina</t>
  </si>
  <si>
    <t>0.5 SPHERE</t>
  </si>
  <si>
    <t>Aphanothece, Aphanocapsa</t>
  </si>
  <si>
    <t>0.75 * SPHERE</t>
  </si>
  <si>
    <t>Snowella, Gomphosphaeria</t>
  </si>
  <si>
    <t>Staurastrum</t>
  </si>
  <si>
    <t>Stuarastrum</t>
  </si>
  <si>
    <t>Aphanocapsa</t>
  </si>
  <si>
    <t>Rhodomonas</t>
  </si>
  <si>
    <t>Gymnodinium</t>
  </si>
  <si>
    <t>Mallomonas</t>
  </si>
  <si>
    <t>Achnanthaceae</t>
  </si>
  <si>
    <t>Asterionella</t>
  </si>
  <si>
    <t>Bicosoeca</t>
  </si>
  <si>
    <t>Chroococus</t>
  </si>
  <si>
    <t>Coelastrum.1</t>
  </si>
  <si>
    <t>Coelastrum.2</t>
  </si>
  <si>
    <t>Coelastrum.3</t>
  </si>
  <si>
    <t>Cosmarium.1</t>
  </si>
  <si>
    <t>Cosmarium.2</t>
  </si>
  <si>
    <t>Cryptomonas</t>
  </si>
  <si>
    <t>Cyclotella.1</t>
  </si>
  <si>
    <t>Cyclotella.2</t>
  </si>
  <si>
    <t>Diatoma</t>
  </si>
  <si>
    <t>Erkenia</t>
  </si>
  <si>
    <t>Gomphosphaeria</t>
  </si>
  <si>
    <t xml:space="preserve">Haematococcaceae </t>
  </si>
  <si>
    <t>Katablepharis</t>
  </si>
  <si>
    <t>Lagerheimia.1</t>
  </si>
  <si>
    <t>Lagerheimia.2</t>
  </si>
  <si>
    <t>Leptothrix</t>
  </si>
  <si>
    <t>Nephrocitium</t>
  </si>
  <si>
    <t>Nitzschia</t>
  </si>
  <si>
    <t>Oocystis.1</t>
  </si>
  <si>
    <t>Oocystis.2</t>
  </si>
  <si>
    <t>Pediastrum</t>
  </si>
  <si>
    <t xml:space="preserve">Peridinium </t>
  </si>
  <si>
    <t>Phacotus</t>
  </si>
  <si>
    <t>Phormidium</t>
  </si>
  <si>
    <t>Pseudoanabaena</t>
  </si>
  <si>
    <t>Rayssiella</t>
  </si>
  <si>
    <t>Scenedesmus.1</t>
  </si>
  <si>
    <t>Scenedesmus.2</t>
  </si>
  <si>
    <t>Scenedesmus.3</t>
  </si>
  <si>
    <t>Scenedesmus.4</t>
  </si>
  <si>
    <t>Spirulina</t>
  </si>
  <si>
    <t>Stephanodiscus.1</t>
  </si>
  <si>
    <t>Stephanodiscus.2</t>
  </si>
  <si>
    <t>Stephanodiscus.3</t>
  </si>
  <si>
    <t>Synechococcales</t>
  </si>
  <si>
    <t>Synedra.1</t>
  </si>
  <si>
    <t>Synedra.2</t>
  </si>
  <si>
    <t>Synedra.3</t>
  </si>
  <si>
    <t>Willea</t>
  </si>
  <si>
    <t>Unknown.1</t>
  </si>
  <si>
    <t>Unknown.2</t>
  </si>
  <si>
    <t>Unknown.3</t>
  </si>
  <si>
    <t>Unknown.4</t>
  </si>
  <si>
    <t>Unknown.5</t>
  </si>
  <si>
    <t>Unknown.6</t>
  </si>
  <si>
    <t>Unknown.7</t>
  </si>
  <si>
    <t>Unknown.8</t>
  </si>
  <si>
    <t>Unknown.9</t>
  </si>
  <si>
    <t>Unknown.10</t>
  </si>
  <si>
    <t>Unkonwn.11</t>
  </si>
  <si>
    <t>Unknown.12</t>
  </si>
  <si>
    <t>Unknown.13</t>
  </si>
  <si>
    <t>Achnanthes or Achnanthidium</t>
  </si>
  <si>
    <t>Aphanocapsa sp.</t>
  </si>
  <si>
    <t>Asterionella formosa</t>
  </si>
  <si>
    <t>Bicosoeca sp.</t>
  </si>
  <si>
    <t>Carteria tetraselmis</t>
  </si>
  <si>
    <t>Chlamydomonas sp.</t>
  </si>
  <si>
    <t>Chroococus sp.</t>
  </si>
  <si>
    <t>Coelastrum microporum</t>
  </si>
  <si>
    <t xml:space="preserve">Coelastrum reticulatum </t>
  </si>
  <si>
    <t>Coelastrum sp. single cell</t>
  </si>
  <si>
    <t>Cosmarium sp. big</t>
  </si>
  <si>
    <t xml:space="preserve">Cosmarium sp. mini </t>
  </si>
  <si>
    <t>Cryptomonas sp.</t>
  </si>
  <si>
    <t>Cyclotella sp. big</t>
  </si>
  <si>
    <t>Cyclotella sp. small</t>
  </si>
  <si>
    <t>Diatoma sp.</t>
  </si>
  <si>
    <t>Elakatothrix sp.</t>
  </si>
  <si>
    <t>Erkenia sp.</t>
  </si>
  <si>
    <t>Gomphosphaeria aponina</t>
  </si>
  <si>
    <t xml:space="preserve">Gymnodinium sp. </t>
  </si>
  <si>
    <t xml:space="preserve">Haematococcaceae sp. </t>
  </si>
  <si>
    <t xml:space="preserve">Katablepharis sp. </t>
  </si>
  <si>
    <t>Kirchneriella sp.</t>
  </si>
  <si>
    <t xml:space="preserve">Lagerheimia sp. single cell </t>
  </si>
  <si>
    <t>Lagerheimia sp. dividing</t>
  </si>
  <si>
    <t>Leptothrix echinata</t>
  </si>
  <si>
    <t xml:space="preserve">Monoraphidium sp. </t>
  </si>
  <si>
    <t>Nephrocitium sp.</t>
  </si>
  <si>
    <t>Nitzschia sp.</t>
  </si>
  <si>
    <t>Oocystis sp. single cell</t>
  </si>
  <si>
    <t>Oocystis sp. dividing</t>
  </si>
  <si>
    <t xml:space="preserve">Pediastrum duplex sp. </t>
  </si>
  <si>
    <t>Peridinium aciculiferum</t>
  </si>
  <si>
    <t>Phacotus sp.</t>
  </si>
  <si>
    <t>Phormidium sp. fine filament</t>
  </si>
  <si>
    <t xml:space="preserve">Pseudoanabaena sp. </t>
  </si>
  <si>
    <t>Raysiella.sp.</t>
  </si>
  <si>
    <t xml:space="preserve">Rhodomonas sp. </t>
  </si>
  <si>
    <t>Scenedesmus armatus</t>
  </si>
  <si>
    <t>Scenedesmus linearis</t>
  </si>
  <si>
    <t>Scenedesmus sp</t>
  </si>
  <si>
    <t>Scenedesmus alternating</t>
  </si>
  <si>
    <t xml:space="preserve">Spirulina sp. </t>
  </si>
  <si>
    <t>Stephanodiscus sp. big</t>
  </si>
  <si>
    <t>Stephanodiscus sp. small, &lt; 7 um diameter</t>
  </si>
  <si>
    <t>Stephanodiscus sp. big spines</t>
  </si>
  <si>
    <t>Synedra acus</t>
  </si>
  <si>
    <t>Synedra cyclopum</t>
  </si>
  <si>
    <t xml:space="preserve">Synedra sp. </t>
  </si>
  <si>
    <t xml:space="preserve">Tetraedron sp. </t>
  </si>
  <si>
    <t>Diverse cyanobacteria</t>
  </si>
  <si>
    <t>Blue dotted, with sheath</t>
  </si>
  <si>
    <t xml:space="preserve">Oscilatoria sp. filamentous </t>
  </si>
  <si>
    <t>Microcystis-like, small</t>
  </si>
  <si>
    <t>Pennate diatom</t>
  </si>
  <si>
    <t>Diverse Dinoflagelates</t>
  </si>
  <si>
    <t>Diverse Cryptophytes</t>
  </si>
  <si>
    <t>Diverse Chlorophytes upto 15 micron</t>
  </si>
  <si>
    <t>Diverse Chlorophytes 7 microns</t>
  </si>
  <si>
    <t>Diverse Chlorophytes oval</t>
  </si>
  <si>
    <t>Diverse Chrysophytes</t>
  </si>
  <si>
    <t>Rough Chlorophyte direction Tetraedron</t>
  </si>
  <si>
    <t>Probably Chlorophyte with undefined membrane around</t>
  </si>
  <si>
    <t>name in the master file</t>
  </si>
  <si>
    <t>biovolume (formula) um^3</t>
  </si>
  <si>
    <t>algal biovolume formulae and names:</t>
  </si>
  <si>
    <t>Diatom</t>
  </si>
  <si>
    <t>Green</t>
  </si>
  <si>
    <t>Cyano</t>
  </si>
  <si>
    <t>Golden</t>
  </si>
  <si>
    <t>Desmid</t>
  </si>
  <si>
    <t>Crypto</t>
  </si>
  <si>
    <t>Dino</t>
  </si>
  <si>
    <t>group</t>
  </si>
  <si>
    <t xml:space="preserve">3.1415*L*D*D/4 </t>
  </si>
  <si>
    <t xml:space="preserve">3.1415*H*D*D/4 </t>
  </si>
  <si>
    <t xml:space="preserve">3.1415*L*D*D/6 </t>
  </si>
  <si>
    <t xml:space="preserve">3.1415*L*D*H/4 </t>
  </si>
  <si>
    <t xml:space="preserve">3.1415*L*D*H/6 </t>
  </si>
  <si>
    <t xml:space="preserve">3.1415*L*D*D/12 </t>
  </si>
  <si>
    <t>(3.1415*D*D)12*(D/2+L)</t>
  </si>
  <si>
    <t xml:space="preserve">3.1415*D*D*D/6 </t>
  </si>
  <si>
    <t xml:space="preserve">0.2*3.1415*D*D*D/6 </t>
  </si>
  <si>
    <t xml:space="preserve">0.25*3.1415*D*D*D/6 </t>
  </si>
  <si>
    <t xml:space="preserve">0.5*3.1415*D*D*D/6 </t>
  </si>
  <si>
    <t xml:space="preserve">0.75*3.1415*D*D*D/6 </t>
  </si>
  <si>
    <t>(P*2)*3.1415*L*D*D/12</t>
  </si>
  <si>
    <t>Taxonomic examples</t>
  </si>
  <si>
    <t>Name in master file</t>
  </si>
  <si>
    <t>Species name</t>
  </si>
  <si>
    <t>Cell formula name</t>
  </si>
  <si>
    <t>Biovolume (formula) um^3</t>
  </si>
  <si>
    <t>Length (L)</t>
  </si>
  <si>
    <t>Diameter or Width (D)</t>
  </si>
  <si>
    <t>Depth (H )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</si>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</sst>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/>
    <xf numFmtId="2" fontId="0" fillId="0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quotePrefix="1" applyFont="1" applyFill="1" applyBorder="1" applyAlignment="1">
      <alignment horizontal="left"/>
    </xf>
    <xf numFmtId="0" fontId="4" fillId="0" borderId="0" xfId="1" applyFont="1" applyFill="1" applyBorder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/>
    <xf numFmtId="0" fontId="5" fillId="0" borderId="0" xfId="0" quotePrefix="1" applyFont="1" applyFill="1" applyBorder="1" applyAlignment="1">
      <alignment horizontal="left" vertical="top"/>
    </xf>
    <xf numFmtId="0" fontId="2" fillId="0" borderId="0" xfId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wrapText="1"/>
    </xf>
    <xf numFmtId="0" fontId="6" fillId="0" borderId="0" xfId="0" quotePrefix="1" applyFont="1" applyFill="1" applyBorder="1" applyAlignment="1">
      <alignment horizontal="left" vertical="top"/>
    </xf>
    <xf numFmtId="0" fontId="0" fillId="2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quotePrefix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2" fillId="0" borderId="0" xfId="1" quotePrefix="1" applyFont="1" applyFill="1" applyBorder="1" applyAlignment="1">
      <alignment horizontal="left"/>
    </xf>
  </cellXfs>
  <cellStyles count="2">
    <cellStyle name="Normal" xfId="0" builtinId="0"/>
    <cellStyle name="Normal_Final_Lis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zoomScale="115" zoomScaleNormal="115" workbookViewId="0">
      <selection activeCell="B8" sqref="B8"/>
    </sheetView>
  </sheetViews>
  <sheetFormatPr defaultColWidth="9.1796875" defaultRowHeight="14.5" x14ac:dyDescent="0.35"/>
  <cols>
    <col min="1" max="2" width="27" style="12" customWidth="1"/>
    <col min="3" max="3" width="28.453125" style="12" bestFit="1" customWidth="1"/>
    <col min="4" max="4" width="23.453125" style="8" bestFit="1" customWidth="1"/>
    <col min="5" max="5" width="9.08984375" style="8" bestFit="1" customWidth="1"/>
    <col min="6" max="6" width="19.7265625" style="8" bestFit="1" customWidth="1"/>
    <col min="7" max="7" width="9.453125" style="8" bestFit="1" customWidth="1"/>
    <col min="8" max="8" width="6.90625" style="11" bestFit="1" customWidth="1"/>
    <col min="9" max="9" width="9.1796875" style="12"/>
    <col min="10" max="13" width="9.1796875" style="13"/>
    <col min="14" max="14" width="22" style="12" bestFit="1" customWidth="1"/>
    <col min="15" max="15" width="25.1796875" style="8" bestFit="1" customWidth="1"/>
    <col min="16" max="16" width="14.54296875" style="12" bestFit="1" customWidth="1"/>
    <col min="17" max="16384" width="9.1796875" style="13"/>
  </cols>
  <sheetData>
    <row r="1" spans="1:22" s="7" customFormat="1" x14ac:dyDescent="0.35">
      <c r="A1" s="5" t="s">
        <v>187</v>
      </c>
      <c r="B1" s="5" t="s">
        <v>188</v>
      </c>
      <c r="C1" s="27" t="s">
        <v>189</v>
      </c>
      <c r="D1" s="15" t="s">
        <v>190</v>
      </c>
      <c r="E1" s="15" t="s">
        <v>191</v>
      </c>
      <c r="F1" s="15" t="s">
        <v>192</v>
      </c>
      <c r="G1" s="15" t="s">
        <v>193</v>
      </c>
      <c r="H1" s="6" t="s">
        <v>194</v>
      </c>
      <c r="I1" s="5"/>
      <c r="N1" s="5" t="s">
        <v>162</v>
      </c>
      <c r="O1" s="15" t="s">
        <v>163</v>
      </c>
      <c r="P1" s="5" t="s">
        <v>172</v>
      </c>
    </row>
    <row r="2" spans="1:22" s="31" customFormat="1" x14ac:dyDescent="0.35">
      <c r="A2" s="28" t="s">
        <v>43</v>
      </c>
      <c r="B2" s="29" t="s">
        <v>99</v>
      </c>
      <c r="C2" s="9" t="s">
        <v>1</v>
      </c>
      <c r="D2" s="16">
        <f>E2*F2*G2</f>
        <v>1382.4</v>
      </c>
      <c r="E2" s="8">
        <f>45*1.6</f>
        <v>72</v>
      </c>
      <c r="F2" s="8">
        <f>2.5*1.6</f>
        <v>4</v>
      </c>
      <c r="G2" s="8">
        <f>3*1.6</f>
        <v>4.8000000000000007</v>
      </c>
      <c r="H2" s="26" t="s">
        <v>165</v>
      </c>
      <c r="I2" s="30"/>
      <c r="N2" s="28" t="s">
        <v>43</v>
      </c>
      <c r="O2" s="16">
        <v>1382.4</v>
      </c>
      <c r="P2" s="19" t="s">
        <v>165</v>
      </c>
    </row>
    <row r="3" spans="1:22" x14ac:dyDescent="0.35">
      <c r="A3" s="2" t="s">
        <v>39</v>
      </c>
      <c r="B3" s="3" t="s">
        <v>100</v>
      </c>
      <c r="C3" s="11" t="s">
        <v>6</v>
      </c>
      <c r="D3" s="16">
        <f>(PI()*F3*F3*F3/6)*20</f>
        <v>343.14569357610117</v>
      </c>
      <c r="F3" s="8">
        <f>2*1.6</f>
        <v>3.2</v>
      </c>
      <c r="H3" s="26" t="s">
        <v>167</v>
      </c>
      <c r="N3" s="2" t="s">
        <v>39</v>
      </c>
      <c r="O3" s="16">
        <v>343.14569357610117</v>
      </c>
      <c r="P3" s="20" t="s">
        <v>167</v>
      </c>
    </row>
    <row r="4" spans="1:22" x14ac:dyDescent="0.35">
      <c r="A4" s="2" t="s">
        <v>44</v>
      </c>
      <c r="B4" s="3" t="s">
        <v>101</v>
      </c>
      <c r="C4" s="9" t="s">
        <v>1</v>
      </c>
      <c r="D4" s="16">
        <f>E4*F4*G4</f>
        <v>648.80640000000017</v>
      </c>
      <c r="E4" s="8">
        <f>36*1.6</f>
        <v>57.6</v>
      </c>
      <c r="F4" s="8">
        <f>2.2*1.6</f>
        <v>3.5200000000000005</v>
      </c>
      <c r="G4" s="8">
        <f>2*1.6</f>
        <v>3.2</v>
      </c>
      <c r="H4" s="26" t="s">
        <v>165</v>
      </c>
      <c r="N4" s="2" t="s">
        <v>44</v>
      </c>
      <c r="O4" s="16">
        <v>648.80640000000017</v>
      </c>
      <c r="P4" s="19" t="s">
        <v>165</v>
      </c>
    </row>
    <row r="5" spans="1:22" x14ac:dyDescent="0.35">
      <c r="A5" s="2" t="s">
        <v>45</v>
      </c>
      <c r="B5" s="3" t="s">
        <v>102</v>
      </c>
      <c r="C5" s="17"/>
      <c r="D5" s="18">
        <v>250</v>
      </c>
      <c r="E5" s="15"/>
      <c r="F5" s="15"/>
      <c r="G5" s="15"/>
      <c r="H5" s="26" t="s">
        <v>168</v>
      </c>
      <c r="N5" s="2" t="s">
        <v>45</v>
      </c>
      <c r="O5" s="18">
        <v>250</v>
      </c>
      <c r="P5" s="21" t="s">
        <v>168</v>
      </c>
    </row>
    <row r="6" spans="1:22" x14ac:dyDescent="0.35">
      <c r="A6" s="2" t="s">
        <v>2</v>
      </c>
      <c r="B6" s="3" t="s">
        <v>103</v>
      </c>
      <c r="C6" s="9" t="s">
        <v>3</v>
      </c>
      <c r="D6" s="16">
        <f>PI()*E6*F6*F6/6</f>
        <v>386.03890527311387</v>
      </c>
      <c r="E6" s="8">
        <f>5*1.6</f>
        <v>8</v>
      </c>
      <c r="F6" s="8">
        <f>6*1.6</f>
        <v>9.6000000000000014</v>
      </c>
      <c r="H6" s="26" t="s">
        <v>166</v>
      </c>
      <c r="N6" s="2" t="s">
        <v>2</v>
      </c>
      <c r="O6" s="16">
        <v>386.03890527311387</v>
      </c>
      <c r="P6" s="22" t="s">
        <v>166</v>
      </c>
    </row>
    <row r="7" spans="1:22" x14ac:dyDescent="0.35">
      <c r="A7" s="2" t="s">
        <v>4</v>
      </c>
      <c r="B7" s="3" t="s">
        <v>104</v>
      </c>
      <c r="C7" s="9" t="s">
        <v>3</v>
      </c>
      <c r="D7" s="16">
        <f>PI()*E7*F7*F7/6</f>
        <v>223.04470082446576</v>
      </c>
      <c r="E7" s="8">
        <f>6.5*1.6</f>
        <v>10.4</v>
      </c>
      <c r="F7" s="8">
        <f>4*1.6</f>
        <v>6.4</v>
      </c>
      <c r="H7" s="26" t="s">
        <v>166</v>
      </c>
      <c r="N7" s="2" t="s">
        <v>4</v>
      </c>
      <c r="O7" s="16">
        <v>223.04470082446576</v>
      </c>
      <c r="P7" s="22" t="s">
        <v>166</v>
      </c>
    </row>
    <row r="8" spans="1:22" x14ac:dyDescent="0.35">
      <c r="A8" s="2" t="s">
        <v>46</v>
      </c>
      <c r="B8" s="3" t="s">
        <v>105</v>
      </c>
      <c r="C8" s="11" t="s">
        <v>6</v>
      </c>
      <c r="D8" s="16">
        <f>PI()*F8*F8*F8/6</f>
        <v>57.905835790967096</v>
      </c>
      <c r="E8" s="8">
        <f>3.5*1.6</f>
        <v>5.6000000000000005</v>
      </c>
      <c r="F8" s="8">
        <f>3*1.6</f>
        <v>4.8000000000000007</v>
      </c>
      <c r="H8" s="26" t="s">
        <v>167</v>
      </c>
      <c r="N8" s="2" t="s">
        <v>46</v>
      </c>
      <c r="O8" s="16">
        <v>57.905835790967096</v>
      </c>
      <c r="P8" s="20" t="s">
        <v>167</v>
      </c>
    </row>
    <row r="9" spans="1:22" x14ac:dyDescent="0.35">
      <c r="A9" s="2" t="s">
        <v>47</v>
      </c>
      <c r="B9" s="3" t="s">
        <v>106</v>
      </c>
      <c r="C9" s="11" t="s">
        <v>6</v>
      </c>
      <c r="D9" s="16">
        <f>PI()*F9*F9*F9/6</f>
        <v>137.25827743044047</v>
      </c>
      <c r="F9" s="8">
        <f>4*1.6</f>
        <v>6.4</v>
      </c>
      <c r="H9" s="26" t="s">
        <v>166</v>
      </c>
      <c r="N9" s="2" t="s">
        <v>47</v>
      </c>
      <c r="O9" s="16">
        <v>137.25827743044047</v>
      </c>
      <c r="P9" s="22" t="s">
        <v>166</v>
      </c>
    </row>
    <row r="10" spans="1:22" x14ac:dyDescent="0.35">
      <c r="A10" s="2" t="s">
        <v>48</v>
      </c>
      <c r="B10" s="3" t="s">
        <v>107</v>
      </c>
      <c r="C10" s="11" t="s">
        <v>6</v>
      </c>
      <c r="D10" s="16">
        <f>PI()*F10*F10*F10/6</f>
        <v>2854.543238436192</v>
      </c>
      <c r="F10" s="8">
        <f>11*1.6</f>
        <v>17.600000000000001</v>
      </c>
      <c r="H10" s="26" t="s">
        <v>166</v>
      </c>
      <c r="N10" s="2" t="s">
        <v>48</v>
      </c>
      <c r="O10" s="16">
        <v>2854.543238436192</v>
      </c>
      <c r="P10" s="22" t="s">
        <v>166</v>
      </c>
    </row>
    <row r="11" spans="1:22" x14ac:dyDescent="0.35">
      <c r="A11" s="2" t="s">
        <v>49</v>
      </c>
      <c r="B11" s="3" t="s">
        <v>108</v>
      </c>
      <c r="C11" s="11" t="s">
        <v>6</v>
      </c>
      <c r="D11" s="16">
        <f>PI()*F11*F11*F11/6</f>
        <v>195.43219579451386</v>
      </c>
      <c r="F11" s="8">
        <f>4.5*1.6</f>
        <v>7.2</v>
      </c>
      <c r="H11" s="26" t="s">
        <v>166</v>
      </c>
      <c r="N11" s="2" t="s">
        <v>49</v>
      </c>
      <c r="O11" s="16">
        <v>195.43219579451386</v>
      </c>
      <c r="P11" s="22" t="s">
        <v>166</v>
      </c>
    </row>
    <row r="12" spans="1:22" x14ac:dyDescent="0.35">
      <c r="A12" s="2" t="s">
        <v>50</v>
      </c>
      <c r="B12" s="3" t="s">
        <v>109</v>
      </c>
      <c r="C12" s="9" t="s">
        <v>7</v>
      </c>
      <c r="D12" s="16">
        <f>PI()*E12*F12*G12/6</f>
        <v>1072.330292425316</v>
      </c>
      <c r="E12" s="8">
        <f>12.5*1.6</f>
        <v>20</v>
      </c>
      <c r="F12" s="8">
        <f>8*1.6</f>
        <v>12.8</v>
      </c>
      <c r="G12" s="8">
        <f>5*1.6</f>
        <v>8</v>
      </c>
      <c r="H12" s="26" t="s">
        <v>166</v>
      </c>
      <c r="N12" s="2" t="s">
        <v>50</v>
      </c>
      <c r="O12" s="16">
        <v>1072.330292425316</v>
      </c>
      <c r="P12" s="23" t="s">
        <v>169</v>
      </c>
    </row>
    <row r="13" spans="1:22" x14ac:dyDescent="0.35">
      <c r="A13" s="1" t="s">
        <v>51</v>
      </c>
      <c r="B13" s="1" t="s">
        <v>110</v>
      </c>
      <c r="C13" s="9" t="s">
        <v>7</v>
      </c>
      <c r="D13" s="16">
        <f>PI()*E13*F13*G13/6</f>
        <v>193.01945263655693</v>
      </c>
      <c r="E13" s="8">
        <f>6*1.6</f>
        <v>9.6000000000000014</v>
      </c>
      <c r="F13" s="8">
        <f>2.5*1.6</f>
        <v>4</v>
      </c>
      <c r="G13" s="8">
        <f>6*1.6</f>
        <v>9.6000000000000014</v>
      </c>
      <c r="H13" s="26" t="s">
        <v>166</v>
      </c>
      <c r="N13" s="1" t="s">
        <v>51</v>
      </c>
      <c r="O13" s="16">
        <v>193.01945263655693</v>
      </c>
      <c r="P13" s="23" t="s">
        <v>169</v>
      </c>
    </row>
    <row r="14" spans="1:22" x14ac:dyDescent="0.35">
      <c r="A14" s="2" t="s">
        <v>52</v>
      </c>
      <c r="B14" s="3" t="s">
        <v>111</v>
      </c>
      <c r="C14" s="9" t="s">
        <v>7</v>
      </c>
      <c r="D14" s="16">
        <f>PI()*E14*F14*G14/6</f>
        <v>965.09726318278479</v>
      </c>
      <c r="E14" s="8">
        <f>12.5*1.6</f>
        <v>20</v>
      </c>
      <c r="F14" s="8">
        <f>6*1.6</f>
        <v>9.6000000000000014</v>
      </c>
      <c r="G14" s="8">
        <f>6*1.6</f>
        <v>9.6000000000000014</v>
      </c>
      <c r="H14" s="26" t="s">
        <v>170</v>
      </c>
      <c r="J14" s="12"/>
      <c r="K14" s="12"/>
      <c r="L14" s="12"/>
      <c r="M14" s="12"/>
      <c r="N14" s="2" t="s">
        <v>52</v>
      </c>
      <c r="O14" s="16">
        <v>965.09726318278479</v>
      </c>
      <c r="P14" s="24" t="s">
        <v>170</v>
      </c>
      <c r="Q14" s="12"/>
      <c r="R14" s="12"/>
      <c r="S14" s="12"/>
      <c r="T14" s="12"/>
      <c r="U14" s="12"/>
      <c r="V14" s="12"/>
    </row>
    <row r="15" spans="1:22" x14ac:dyDescent="0.35">
      <c r="A15" s="2" t="s">
        <v>53</v>
      </c>
      <c r="B15" s="3" t="s">
        <v>112</v>
      </c>
      <c r="C15" s="9" t="s">
        <v>0</v>
      </c>
      <c r="D15" s="16">
        <f>PI()*G15*F15*F15/4</f>
        <v>813.4965680911555</v>
      </c>
      <c r="F15" s="8">
        <f>8.5*1.6</f>
        <v>13.600000000000001</v>
      </c>
      <c r="G15" s="8">
        <f>3.5*1.6</f>
        <v>5.6000000000000005</v>
      </c>
      <c r="H15" s="26" t="s">
        <v>165</v>
      </c>
      <c r="N15" s="2" t="s">
        <v>53</v>
      </c>
      <c r="O15" s="16">
        <v>813.4965680911555</v>
      </c>
      <c r="P15" s="19" t="s">
        <v>165</v>
      </c>
    </row>
    <row r="16" spans="1:22" x14ac:dyDescent="0.35">
      <c r="A16" s="2" t="s">
        <v>54</v>
      </c>
      <c r="B16" s="3" t="s">
        <v>113</v>
      </c>
      <c r="C16" s="9" t="s">
        <v>0</v>
      </c>
      <c r="D16" s="16">
        <f>PI()*G16*F16*F16/4</f>
        <v>78.816276493260744</v>
      </c>
      <c r="F16" s="8">
        <f>3.5*1.6</f>
        <v>5.6000000000000005</v>
      </c>
      <c r="G16" s="8">
        <f>2*1.6</f>
        <v>3.2</v>
      </c>
      <c r="H16" s="26" t="s">
        <v>165</v>
      </c>
      <c r="N16" s="2" t="s">
        <v>54</v>
      </c>
      <c r="O16" s="16">
        <v>78.816276493260744</v>
      </c>
      <c r="P16" s="19" t="s">
        <v>165</v>
      </c>
    </row>
    <row r="17" spans="1:16" x14ac:dyDescent="0.35">
      <c r="A17" s="2" t="s">
        <v>55</v>
      </c>
      <c r="B17" s="3" t="s">
        <v>114</v>
      </c>
      <c r="C17" s="9" t="s">
        <v>1</v>
      </c>
      <c r="D17" s="16">
        <f>E17*F17*G17</f>
        <v>540.67200000000014</v>
      </c>
      <c r="E17" s="8">
        <f>11*1.6</f>
        <v>17.600000000000001</v>
      </c>
      <c r="F17" s="8">
        <f>4*1.6</f>
        <v>6.4</v>
      </c>
      <c r="G17" s="8">
        <f>3*1.6</f>
        <v>4.8000000000000007</v>
      </c>
      <c r="H17" s="26" t="s">
        <v>165</v>
      </c>
      <c r="I17" s="11"/>
      <c r="J17" s="12"/>
      <c r="K17" s="12"/>
      <c r="L17" s="12"/>
      <c r="M17" s="12"/>
      <c r="N17" s="2" t="s">
        <v>55</v>
      </c>
      <c r="O17" s="16">
        <v>540.67200000000014</v>
      </c>
      <c r="P17" s="19" t="s">
        <v>165</v>
      </c>
    </row>
    <row r="18" spans="1:16" x14ac:dyDescent="0.35">
      <c r="A18" s="2" t="s">
        <v>15</v>
      </c>
      <c r="B18" s="3" t="s">
        <v>115</v>
      </c>
      <c r="C18" s="9" t="s">
        <v>12</v>
      </c>
      <c r="D18" s="16">
        <f>(PI()*F18*F18)/12*(F18/2+E18)</f>
        <v>180.62063363038922</v>
      </c>
      <c r="E18" s="8">
        <f>12*1.6</f>
        <v>19.200000000000003</v>
      </c>
      <c r="F18" s="8">
        <f>3.5*1.6</f>
        <v>5.6000000000000005</v>
      </c>
      <c r="G18" s="8">
        <f>2.5*1.6</f>
        <v>4</v>
      </c>
      <c r="H18" s="26" t="s">
        <v>166</v>
      </c>
      <c r="I18" s="11"/>
      <c r="N18" s="2" t="s">
        <v>15</v>
      </c>
      <c r="O18" s="16">
        <v>180.62063363038922</v>
      </c>
      <c r="P18" s="22" t="s">
        <v>166</v>
      </c>
    </row>
    <row r="19" spans="1:16" x14ac:dyDescent="0.35">
      <c r="A19" s="2" t="s">
        <v>56</v>
      </c>
      <c r="B19" s="3" t="s">
        <v>116</v>
      </c>
      <c r="C19" s="9" t="s">
        <v>7</v>
      </c>
      <c r="D19" s="16">
        <f>PI()*E19*F19*G19/6</f>
        <v>65.680230411050616</v>
      </c>
      <c r="E19" s="8">
        <f>3.5*1.6</f>
        <v>5.6000000000000005</v>
      </c>
      <c r="F19" s="8">
        <f>3.5*1.6</f>
        <v>5.6000000000000005</v>
      </c>
      <c r="G19" s="8">
        <f>2.5*1.6</f>
        <v>4</v>
      </c>
      <c r="H19" s="26" t="s">
        <v>168</v>
      </c>
      <c r="I19" s="11"/>
      <c r="N19" s="2" t="s">
        <v>56</v>
      </c>
      <c r="O19" s="16">
        <v>65.680230411050616</v>
      </c>
      <c r="P19" s="21" t="s">
        <v>168</v>
      </c>
    </row>
    <row r="20" spans="1:16" x14ac:dyDescent="0.35">
      <c r="A20" s="2" t="s">
        <v>57</v>
      </c>
      <c r="B20" s="3" t="s">
        <v>117</v>
      </c>
      <c r="C20" s="9" t="s">
        <v>3</v>
      </c>
      <c r="D20" s="16">
        <f>20*(PI()*E20*F20*F20/6)</f>
        <v>1930.1945263655693</v>
      </c>
      <c r="E20" s="8">
        <f>5*1.6</f>
        <v>8</v>
      </c>
      <c r="F20" s="8">
        <f>3*1.6</f>
        <v>4.8000000000000007</v>
      </c>
      <c r="H20" s="26" t="s">
        <v>167</v>
      </c>
      <c r="I20" s="11"/>
      <c r="N20" s="2" t="s">
        <v>57</v>
      </c>
      <c r="O20" s="16">
        <v>1930.1945263655693</v>
      </c>
      <c r="P20" s="20" t="s">
        <v>167</v>
      </c>
    </row>
    <row r="21" spans="1:16" x14ac:dyDescent="0.35">
      <c r="A21" s="2" t="s">
        <v>41</v>
      </c>
      <c r="B21" s="3" t="s">
        <v>118</v>
      </c>
      <c r="C21" s="9" t="s">
        <v>7</v>
      </c>
      <c r="D21" s="16">
        <f>PI()*E21*F21*G21/6</f>
        <v>1235.3244968739643</v>
      </c>
      <c r="E21" s="8">
        <f>9*1.6</f>
        <v>14.4</v>
      </c>
      <c r="F21" s="8">
        <f>8*1.6</f>
        <v>12.8</v>
      </c>
      <c r="G21" s="8">
        <f>8*1.6</f>
        <v>12.8</v>
      </c>
      <c r="H21" s="26" t="s">
        <v>171</v>
      </c>
      <c r="I21" s="11"/>
      <c r="N21" s="2" t="s">
        <v>41</v>
      </c>
      <c r="O21" s="16">
        <v>1235.3244968739643</v>
      </c>
      <c r="P21" s="25" t="s">
        <v>171</v>
      </c>
    </row>
    <row r="22" spans="1:16" x14ac:dyDescent="0.35">
      <c r="A22" s="2" t="s">
        <v>58</v>
      </c>
      <c r="B22" s="3" t="s">
        <v>119</v>
      </c>
      <c r="C22" s="11" t="s">
        <v>6</v>
      </c>
      <c r="D22" s="16">
        <f>PI()*F22*F22*F22/6</f>
        <v>2854.543238436192</v>
      </c>
      <c r="F22" s="8">
        <f>11*1.6</f>
        <v>17.600000000000001</v>
      </c>
      <c r="H22" s="26" t="s">
        <v>166</v>
      </c>
      <c r="I22" s="11"/>
      <c r="N22" s="2" t="s">
        <v>58</v>
      </c>
      <c r="O22" s="16">
        <v>2854.543238436192</v>
      </c>
      <c r="P22" s="22" t="s">
        <v>166</v>
      </c>
    </row>
    <row r="23" spans="1:16" ht="15.75" customHeight="1" x14ac:dyDescent="0.35">
      <c r="A23" s="2" t="s">
        <v>59</v>
      </c>
      <c r="B23" s="3" t="s">
        <v>120</v>
      </c>
      <c r="C23" s="9" t="s">
        <v>8</v>
      </c>
      <c r="D23" s="16">
        <f>PI()*E23*F23*F23/4</f>
        <v>203.87679684736324</v>
      </c>
      <c r="E23" s="8">
        <f>6*1.6</f>
        <v>9.6000000000000014</v>
      </c>
      <c r="F23" s="8">
        <f>3.25*1.6</f>
        <v>5.2</v>
      </c>
      <c r="G23" s="8">
        <f>2.5*1.6</f>
        <v>4</v>
      </c>
      <c r="H23" s="26" t="s">
        <v>170</v>
      </c>
      <c r="I23" s="11"/>
      <c r="N23" s="2" t="s">
        <v>59</v>
      </c>
      <c r="O23" s="16">
        <v>203.87679684736324</v>
      </c>
      <c r="P23" s="24" t="s">
        <v>170</v>
      </c>
    </row>
    <row r="24" spans="1:16" x14ac:dyDescent="0.35">
      <c r="A24" s="2" t="s">
        <v>13</v>
      </c>
      <c r="B24" s="3" t="s">
        <v>121</v>
      </c>
      <c r="C24" s="9" t="s">
        <v>14</v>
      </c>
      <c r="D24" s="8">
        <f>PI()*E24*F24*F24/12</f>
        <v>36.459229942460752</v>
      </c>
      <c r="E24" s="8">
        <f>8.5*1.6</f>
        <v>13.600000000000001</v>
      </c>
      <c r="F24" s="8">
        <v>3.2</v>
      </c>
      <c r="H24" s="26" t="s">
        <v>166</v>
      </c>
      <c r="I24" s="11"/>
      <c r="N24" s="2" t="s">
        <v>13</v>
      </c>
      <c r="O24" s="8">
        <v>36.459229942460752</v>
      </c>
      <c r="P24" s="22" t="s">
        <v>166</v>
      </c>
    </row>
    <row r="25" spans="1:16" x14ac:dyDescent="0.35">
      <c r="A25" s="2" t="s">
        <v>60</v>
      </c>
      <c r="B25" s="3" t="s">
        <v>122</v>
      </c>
      <c r="C25" s="9" t="s">
        <v>8</v>
      </c>
      <c r="D25" s="16">
        <f>PI()*E25*F25*F25/4</f>
        <v>360.30297825490624</v>
      </c>
      <c r="E25" s="8">
        <f>7*1.6</f>
        <v>11.200000000000001</v>
      </c>
      <c r="F25" s="8">
        <f>4*1.6</f>
        <v>6.4</v>
      </c>
      <c r="H25" s="26" t="s">
        <v>166</v>
      </c>
      <c r="I25" s="11"/>
      <c r="N25" s="2" t="s">
        <v>60</v>
      </c>
      <c r="O25" s="16">
        <v>360.30297825490624</v>
      </c>
      <c r="P25" s="22" t="s">
        <v>166</v>
      </c>
    </row>
    <row r="26" spans="1:16" x14ac:dyDescent="0.35">
      <c r="A26" s="2" t="s">
        <v>61</v>
      </c>
      <c r="B26" s="3" t="s">
        <v>123</v>
      </c>
      <c r="C26" s="9" t="s">
        <v>8</v>
      </c>
      <c r="D26" s="16">
        <f>PI()*E26*F26*F26/4</f>
        <v>1505.5517305651442</v>
      </c>
      <c r="E26" s="8">
        <f>13*1.6</f>
        <v>20.8</v>
      </c>
      <c r="F26" s="8">
        <f>6*1.6</f>
        <v>9.6000000000000014</v>
      </c>
      <c r="H26" s="26" t="s">
        <v>166</v>
      </c>
      <c r="I26" s="11"/>
      <c r="N26" s="2" t="s">
        <v>61</v>
      </c>
      <c r="O26" s="16">
        <v>1505.5517305651442</v>
      </c>
      <c r="P26" s="22" t="s">
        <v>166</v>
      </c>
    </row>
    <row r="27" spans="1:16" x14ac:dyDescent="0.35">
      <c r="A27" s="2" t="s">
        <v>62</v>
      </c>
      <c r="B27" s="3" t="s">
        <v>124</v>
      </c>
      <c r="C27" s="9"/>
      <c r="D27" s="16">
        <v>150</v>
      </c>
      <c r="H27" s="26" t="s">
        <v>167</v>
      </c>
      <c r="I27" s="11"/>
      <c r="N27" s="2" t="s">
        <v>62</v>
      </c>
      <c r="O27" s="16">
        <v>150</v>
      </c>
      <c r="P27" s="20" t="s">
        <v>167</v>
      </c>
    </row>
    <row r="28" spans="1:16" x14ac:dyDescent="0.35">
      <c r="A28" s="1" t="s">
        <v>42</v>
      </c>
      <c r="B28" s="1" t="s">
        <v>42</v>
      </c>
      <c r="C28" s="9" t="s">
        <v>3</v>
      </c>
      <c r="D28" s="16">
        <f t="shared" ref="D28" si="0">PI()*E28*F28*F28/6</f>
        <v>733.47392001891649</v>
      </c>
      <c r="E28" s="8">
        <f>9.5*1.6</f>
        <v>15.200000000000001</v>
      </c>
      <c r="F28" s="8">
        <f>6*1.6</f>
        <v>9.6000000000000014</v>
      </c>
      <c r="H28" s="26"/>
      <c r="I28" s="11"/>
      <c r="N28" s="1" t="s">
        <v>42</v>
      </c>
      <c r="O28" s="16">
        <v>733.47392001891649</v>
      </c>
      <c r="P28" s="26"/>
    </row>
    <row r="29" spans="1:16" x14ac:dyDescent="0.35">
      <c r="A29" s="1" t="s">
        <v>9</v>
      </c>
      <c r="B29" s="1" t="s">
        <v>125</v>
      </c>
      <c r="C29" s="9" t="s">
        <v>10</v>
      </c>
      <c r="D29" s="16">
        <f t="shared" ref="D29" si="1">PI()*E29*F29*F29/12</f>
        <v>370.59734906218932</v>
      </c>
      <c r="E29" s="8">
        <f>9.6*1.6</f>
        <v>15.36</v>
      </c>
      <c r="F29" s="8">
        <f>6*1.6</f>
        <v>9.6000000000000014</v>
      </c>
      <c r="H29" s="26" t="s">
        <v>166</v>
      </c>
      <c r="I29" s="11"/>
      <c r="L29" s="12"/>
      <c r="N29" s="1" t="s">
        <v>9</v>
      </c>
      <c r="O29" s="16">
        <v>370.59734906218932</v>
      </c>
      <c r="P29" s="22" t="s">
        <v>166</v>
      </c>
    </row>
    <row r="30" spans="1:16" x14ac:dyDescent="0.35">
      <c r="A30" s="2" t="s">
        <v>63</v>
      </c>
      <c r="B30" s="3" t="s">
        <v>126</v>
      </c>
      <c r="C30" s="9" t="s">
        <v>10</v>
      </c>
      <c r="D30" s="16">
        <f t="shared" ref="D30" si="2">PI()*E30*F30*F30/12</f>
        <v>370.59734906218932</v>
      </c>
      <c r="E30" s="8">
        <f>9.6*1.6</f>
        <v>15.36</v>
      </c>
      <c r="F30" s="8">
        <f>6*1.6</f>
        <v>9.6000000000000014</v>
      </c>
      <c r="H30" s="26" t="s">
        <v>166</v>
      </c>
      <c r="N30" s="2" t="s">
        <v>63</v>
      </c>
      <c r="O30" s="16">
        <v>370.59734906218932</v>
      </c>
      <c r="P30" s="22" t="s">
        <v>166</v>
      </c>
    </row>
    <row r="31" spans="1:16" x14ac:dyDescent="0.35">
      <c r="A31" s="2" t="s">
        <v>64</v>
      </c>
      <c r="B31" s="3" t="s">
        <v>127</v>
      </c>
      <c r="C31" s="9" t="s">
        <v>1</v>
      </c>
      <c r="D31" s="16">
        <f>E31*F31*G31</f>
        <v>917.50400000000013</v>
      </c>
      <c r="E31" s="8">
        <f>14*1.6</f>
        <v>22.400000000000002</v>
      </c>
      <c r="F31" s="8">
        <f>4*1.6</f>
        <v>6.4</v>
      </c>
      <c r="G31" s="8">
        <f>4*1.6</f>
        <v>6.4</v>
      </c>
      <c r="H31" s="26" t="s">
        <v>165</v>
      </c>
      <c r="J31" s="12"/>
      <c r="K31" s="12"/>
      <c r="L31" s="12"/>
      <c r="M31" s="12"/>
      <c r="N31" s="2" t="s">
        <v>64</v>
      </c>
      <c r="O31" s="16">
        <v>917.50400000000013</v>
      </c>
      <c r="P31" s="19" t="s">
        <v>165</v>
      </c>
    </row>
    <row r="32" spans="1:16" x14ac:dyDescent="0.35">
      <c r="A32" s="1" t="s">
        <v>65</v>
      </c>
      <c r="B32" s="1" t="s">
        <v>128</v>
      </c>
      <c r="C32" s="9" t="s">
        <v>3</v>
      </c>
      <c r="D32" s="16">
        <f>PI()*E32*F32*F32/6</f>
        <v>694.8700294916049</v>
      </c>
      <c r="E32" s="8">
        <f>9*1.6</f>
        <v>14.4</v>
      </c>
      <c r="F32" s="8">
        <f>6*1.6</f>
        <v>9.6000000000000014</v>
      </c>
      <c r="H32" s="26" t="s">
        <v>166</v>
      </c>
      <c r="K32" s="11"/>
      <c r="L32" s="11"/>
      <c r="N32" s="1" t="s">
        <v>65</v>
      </c>
      <c r="O32" s="16">
        <v>694.8700294916049</v>
      </c>
      <c r="P32" s="22" t="s">
        <v>166</v>
      </c>
    </row>
    <row r="33" spans="1:16" x14ac:dyDescent="0.35">
      <c r="A33" s="1" t="s">
        <v>66</v>
      </c>
      <c r="B33" s="1" t="s">
        <v>129</v>
      </c>
      <c r="C33" s="9" t="s">
        <v>3</v>
      </c>
      <c r="D33" s="16">
        <f>PI()*E33*F33*F33/6</f>
        <v>1155.9720552344911</v>
      </c>
      <c r="E33" s="8">
        <f>11*1.6</f>
        <v>17.600000000000001</v>
      </c>
      <c r="F33" s="8">
        <f>7*1.6</f>
        <v>11.200000000000001</v>
      </c>
      <c r="H33" s="26" t="s">
        <v>166</v>
      </c>
      <c r="K33" s="11"/>
      <c r="L33" s="12"/>
      <c r="N33" s="1" t="s">
        <v>66</v>
      </c>
      <c r="O33" s="16">
        <v>1155.9720552344911</v>
      </c>
      <c r="P33" s="22" t="s">
        <v>166</v>
      </c>
    </row>
    <row r="34" spans="1:16" x14ac:dyDescent="0.35">
      <c r="A34" s="2" t="s">
        <v>67</v>
      </c>
      <c r="B34" s="3" t="s">
        <v>130</v>
      </c>
      <c r="C34" s="9" t="s">
        <v>1</v>
      </c>
      <c r="D34" s="16">
        <f>8*(E34*F34*G34)</f>
        <v>3440.6400000000008</v>
      </c>
      <c r="E34" s="8">
        <f>7*1.6</f>
        <v>11.200000000000001</v>
      </c>
      <c r="F34" s="8">
        <f>5*1.6</f>
        <v>8</v>
      </c>
      <c r="G34" s="8">
        <f>3*1.6</f>
        <v>4.8000000000000007</v>
      </c>
      <c r="H34" s="26" t="s">
        <v>166</v>
      </c>
      <c r="N34" s="2" t="s">
        <v>67</v>
      </c>
      <c r="O34" s="16">
        <v>3440.6400000000008</v>
      </c>
      <c r="P34" s="22" t="s">
        <v>166</v>
      </c>
    </row>
    <row r="35" spans="1:16" x14ac:dyDescent="0.35">
      <c r="A35" s="2" t="s">
        <v>68</v>
      </c>
      <c r="B35" s="3" t="s">
        <v>131</v>
      </c>
      <c r="C35" s="9" t="s">
        <v>7</v>
      </c>
      <c r="D35" s="16">
        <f>PI()*E35*F35*G35/6</f>
        <v>5213.669881771888</v>
      </c>
      <c r="E35" s="8">
        <f>17*1.6</f>
        <v>27.200000000000003</v>
      </c>
      <c r="F35" s="8">
        <f>13*1.6</f>
        <v>20.8</v>
      </c>
      <c r="G35" s="8">
        <f>11*1.6</f>
        <v>17.600000000000001</v>
      </c>
      <c r="H35" s="26" t="s">
        <v>171</v>
      </c>
      <c r="N35" s="2" t="s">
        <v>68</v>
      </c>
      <c r="O35" s="16">
        <v>5213.669881771888</v>
      </c>
      <c r="P35" s="25" t="s">
        <v>171</v>
      </c>
    </row>
    <row r="36" spans="1:16" s="14" customFormat="1" x14ac:dyDescent="0.35">
      <c r="A36" s="2" t="s">
        <v>69</v>
      </c>
      <c r="B36" s="3" t="s">
        <v>132</v>
      </c>
      <c r="C36" s="9" t="s">
        <v>3</v>
      </c>
      <c r="D36" s="16">
        <f>PI()*E36*F36*F36/6</f>
        <v>356.81790480452401</v>
      </c>
      <c r="E36" s="8">
        <f>5.5*1.6</f>
        <v>8.8000000000000007</v>
      </c>
      <c r="F36" s="8">
        <f>5.5*1.6</f>
        <v>8.8000000000000007</v>
      </c>
      <c r="G36" s="8"/>
      <c r="H36" s="26" t="s">
        <v>166</v>
      </c>
      <c r="I36" s="12"/>
      <c r="N36" s="2" t="s">
        <v>69</v>
      </c>
      <c r="O36" s="16">
        <v>356.81790480452401</v>
      </c>
      <c r="P36" s="22" t="s">
        <v>166</v>
      </c>
    </row>
    <row r="37" spans="1:16" x14ac:dyDescent="0.35">
      <c r="A37" s="2" t="s">
        <v>70</v>
      </c>
      <c r="B37" s="3" t="s">
        <v>133</v>
      </c>
      <c r="C37" s="9" t="s">
        <v>8</v>
      </c>
      <c r="D37" s="16">
        <f t="shared" ref="D37" si="3">PI()*E37*F37*F37/4</f>
        <v>311.64599123610748</v>
      </c>
      <c r="E37" s="8">
        <f>62*1.6</f>
        <v>99.2</v>
      </c>
      <c r="F37" s="8">
        <f>1.25*1.6</f>
        <v>2</v>
      </c>
      <c r="H37" s="26" t="s">
        <v>167</v>
      </c>
      <c r="J37" s="12"/>
      <c r="K37" s="12"/>
      <c r="L37" s="12"/>
      <c r="M37" s="12"/>
      <c r="N37" s="2" t="s">
        <v>70</v>
      </c>
      <c r="O37" s="16">
        <v>311.64599123610748</v>
      </c>
      <c r="P37" s="20" t="s">
        <v>167</v>
      </c>
    </row>
    <row r="38" spans="1:16" x14ac:dyDescent="0.35">
      <c r="A38" s="2" t="s">
        <v>71</v>
      </c>
      <c r="B38" s="3" t="s">
        <v>134</v>
      </c>
      <c r="C38" s="9" t="s">
        <v>8</v>
      </c>
      <c r="D38" s="16">
        <f t="shared" ref="D38" si="4">PI()*E38*F38*F38/4</f>
        <v>54.186190089116771</v>
      </c>
      <c r="E38" s="8">
        <f>5.5*1.6</f>
        <v>8.8000000000000007</v>
      </c>
      <c r="F38" s="8">
        <f>1.75*1.6</f>
        <v>2.8000000000000003</v>
      </c>
      <c r="G38" s="8">
        <f>1.75*1.6</f>
        <v>2.8000000000000003</v>
      </c>
      <c r="H38" s="26" t="s">
        <v>167</v>
      </c>
      <c r="I38" s="11"/>
      <c r="J38" s="12"/>
      <c r="K38" s="12"/>
      <c r="L38" s="12"/>
      <c r="M38" s="12"/>
      <c r="N38" s="2" t="s">
        <v>71</v>
      </c>
      <c r="O38" s="16">
        <v>54.186190089116771</v>
      </c>
      <c r="P38" s="20" t="s">
        <v>167</v>
      </c>
    </row>
    <row r="39" spans="1:16" x14ac:dyDescent="0.35">
      <c r="A39" s="2" t="s">
        <v>72</v>
      </c>
      <c r="B39" s="3" t="s">
        <v>135</v>
      </c>
      <c r="C39" s="9" t="s">
        <v>8</v>
      </c>
      <c r="D39" s="16">
        <f>PI()*E39*F39*F39/4</f>
        <v>425.607893063608</v>
      </c>
      <c r="E39" s="8">
        <f>7.5*1.6</f>
        <v>12</v>
      </c>
      <c r="F39" s="8">
        <f>4.2*1.6</f>
        <v>6.7200000000000006</v>
      </c>
      <c r="H39" s="26" t="s">
        <v>166</v>
      </c>
      <c r="N39" s="2" t="s">
        <v>72</v>
      </c>
      <c r="O39" s="16">
        <v>425.607893063608</v>
      </c>
      <c r="P39" s="22" t="s">
        <v>166</v>
      </c>
    </row>
    <row r="40" spans="1:16" x14ac:dyDescent="0.35">
      <c r="A40" s="2" t="s">
        <v>40</v>
      </c>
      <c r="B40" s="3" t="s">
        <v>136</v>
      </c>
      <c r="C40" s="9" t="s">
        <v>12</v>
      </c>
      <c r="D40" s="16">
        <f>(PI()*F40*F40)/12*(F40/2+E40)</f>
        <v>114.94040321933859</v>
      </c>
      <c r="E40" s="8">
        <f>7*1.6</f>
        <v>11.200000000000001</v>
      </c>
      <c r="F40" s="8">
        <f>3.5*1.6</f>
        <v>5.6000000000000005</v>
      </c>
      <c r="G40" s="8">
        <f>4*1.6</f>
        <v>6.4</v>
      </c>
      <c r="H40" s="26" t="s">
        <v>170</v>
      </c>
      <c r="N40" s="2" t="s">
        <v>40</v>
      </c>
      <c r="O40" s="16">
        <v>114.94040321933859</v>
      </c>
      <c r="P40" s="24" t="s">
        <v>170</v>
      </c>
    </row>
    <row r="41" spans="1:16" x14ac:dyDescent="0.35">
      <c r="A41" s="2" t="s">
        <v>73</v>
      </c>
      <c r="B41" s="3" t="s">
        <v>137</v>
      </c>
      <c r="C41" s="9" t="s">
        <v>3</v>
      </c>
      <c r="D41" s="16">
        <f t="shared" ref="D41" si="5">PI()*E41*F41*F41/6</f>
        <v>115.81167158193419</v>
      </c>
      <c r="E41" s="8">
        <f>6*1.6</f>
        <v>9.6000000000000014</v>
      </c>
      <c r="F41" s="8">
        <f>3*1.6</f>
        <v>4.8000000000000007</v>
      </c>
      <c r="H41" s="26" t="s">
        <v>166</v>
      </c>
      <c r="N41" s="2" t="s">
        <v>73</v>
      </c>
      <c r="O41" s="16">
        <v>115.81167158193419</v>
      </c>
      <c r="P41" s="22" t="s">
        <v>166</v>
      </c>
    </row>
    <row r="42" spans="1:16" x14ac:dyDescent="0.35">
      <c r="A42" s="2" t="s">
        <v>74</v>
      </c>
      <c r="B42" s="3" t="s">
        <v>138</v>
      </c>
      <c r="C42" s="9" t="s">
        <v>3</v>
      </c>
      <c r="D42" s="16">
        <f t="shared" ref="D42:D44" si="6">PI()*E42*F42*F42/6</f>
        <v>80.424771931898718</v>
      </c>
      <c r="E42" s="8">
        <f>6*1.6</f>
        <v>9.6000000000000014</v>
      </c>
      <c r="F42" s="8">
        <f>2.5*1.6</f>
        <v>4</v>
      </c>
      <c r="H42" s="26" t="s">
        <v>166</v>
      </c>
      <c r="N42" s="2" t="s">
        <v>74</v>
      </c>
      <c r="O42" s="16">
        <v>80.424771931898718</v>
      </c>
      <c r="P42" s="22" t="s">
        <v>166</v>
      </c>
    </row>
    <row r="43" spans="1:16" x14ac:dyDescent="0.35">
      <c r="A43" s="2" t="s">
        <v>75</v>
      </c>
      <c r="B43" s="3" t="s">
        <v>139</v>
      </c>
      <c r="C43" s="9" t="s">
        <v>3</v>
      </c>
      <c r="D43" s="16">
        <f t="shared" si="6"/>
        <v>115.81167158193419</v>
      </c>
      <c r="E43" s="8">
        <f>6*1.6</f>
        <v>9.6000000000000014</v>
      </c>
      <c r="F43" s="8">
        <f>3*1.6</f>
        <v>4.8000000000000007</v>
      </c>
      <c r="H43" s="26" t="s">
        <v>166</v>
      </c>
      <c r="N43" s="2" t="s">
        <v>75</v>
      </c>
      <c r="O43" s="16">
        <v>115.81167158193419</v>
      </c>
      <c r="P43" s="22" t="s">
        <v>166</v>
      </c>
    </row>
    <row r="44" spans="1:16" x14ac:dyDescent="0.35">
      <c r="A44" s="1" t="s">
        <v>76</v>
      </c>
      <c r="B44" s="1" t="s">
        <v>140</v>
      </c>
      <c r="C44" s="9" t="s">
        <v>3</v>
      </c>
      <c r="D44" s="16">
        <f t="shared" si="6"/>
        <v>135.11361684558986</v>
      </c>
      <c r="E44" s="8">
        <f>7*1.6</f>
        <v>11.200000000000001</v>
      </c>
      <c r="F44" s="8">
        <f>3*1.6</f>
        <v>4.8000000000000007</v>
      </c>
      <c r="H44" s="26" t="s">
        <v>166</v>
      </c>
      <c r="N44" s="1" t="s">
        <v>76</v>
      </c>
      <c r="O44" s="16">
        <v>135.11361684558986</v>
      </c>
      <c r="P44" s="22" t="s">
        <v>166</v>
      </c>
    </row>
    <row r="45" spans="1:16" x14ac:dyDescent="0.35">
      <c r="A45" s="2" t="s">
        <v>77</v>
      </c>
      <c r="B45" s="3" t="s">
        <v>141</v>
      </c>
      <c r="C45" s="9" t="s">
        <v>8</v>
      </c>
      <c r="D45" s="16">
        <f>PI()*E45*F45*G45/6</f>
        <v>168.89202105698729</v>
      </c>
      <c r="E45" s="8">
        <f>35*1.6</f>
        <v>56</v>
      </c>
      <c r="F45" s="8">
        <f>1.5*1.6</f>
        <v>2.4000000000000004</v>
      </c>
      <c r="G45" s="8">
        <v>2.4</v>
      </c>
      <c r="H45" s="26" t="s">
        <v>167</v>
      </c>
      <c r="N45" s="2" t="s">
        <v>77</v>
      </c>
      <c r="O45" s="16">
        <v>168.89202105698729</v>
      </c>
      <c r="P45" s="20" t="s">
        <v>167</v>
      </c>
    </row>
    <row r="46" spans="1:16" x14ac:dyDescent="0.35">
      <c r="A46" s="2" t="s">
        <v>78</v>
      </c>
      <c r="B46" s="3" t="s">
        <v>142</v>
      </c>
      <c r="C46" s="9" t="s">
        <v>0</v>
      </c>
      <c r="D46" s="16">
        <f t="shared" ref="D46:D47" si="7">PI()*G46*F46*F46/4</f>
        <v>1621.3634021470782</v>
      </c>
      <c r="F46" s="8">
        <f>12*1.6</f>
        <v>19.200000000000003</v>
      </c>
      <c r="G46" s="8">
        <f>3.5*1.6</f>
        <v>5.6000000000000005</v>
      </c>
      <c r="H46" s="26" t="s">
        <v>165</v>
      </c>
      <c r="N46" s="2" t="s">
        <v>78</v>
      </c>
      <c r="O46" s="16">
        <v>1621.3634021470782</v>
      </c>
      <c r="P46" s="19" t="s">
        <v>165</v>
      </c>
    </row>
    <row r="47" spans="1:16" x14ac:dyDescent="0.35">
      <c r="A47" s="2" t="s">
        <v>79</v>
      </c>
      <c r="B47" s="3" t="s">
        <v>143</v>
      </c>
      <c r="C47" s="9" t="s">
        <v>0</v>
      </c>
      <c r="D47" s="16">
        <f t="shared" si="7"/>
        <v>231.62334316386833</v>
      </c>
      <c r="F47" s="8">
        <f>6*1.6</f>
        <v>9.6000000000000014</v>
      </c>
      <c r="G47" s="8">
        <f t="shared" ref="G47" si="8">2*1.6</f>
        <v>3.2</v>
      </c>
      <c r="H47" s="26" t="s">
        <v>165</v>
      </c>
      <c r="N47" s="2" t="s">
        <v>79</v>
      </c>
      <c r="O47" s="16">
        <v>231.62334316386833</v>
      </c>
      <c r="P47" s="19" t="s">
        <v>165</v>
      </c>
    </row>
    <row r="48" spans="1:16" x14ac:dyDescent="0.35">
      <c r="A48" s="1" t="s">
        <v>80</v>
      </c>
      <c r="B48" s="1" t="s">
        <v>144</v>
      </c>
      <c r="C48" s="9" t="s">
        <v>0</v>
      </c>
      <c r="D48" s="16">
        <f>PI()*G48*F48*F48/4</f>
        <v>617.66224843698228</v>
      </c>
      <c r="F48" s="8">
        <f>8*1.6</f>
        <v>12.8</v>
      </c>
      <c r="G48" s="8">
        <f>3*1.6</f>
        <v>4.8000000000000007</v>
      </c>
      <c r="H48" s="26" t="s">
        <v>165</v>
      </c>
      <c r="N48" s="1" t="s">
        <v>80</v>
      </c>
      <c r="O48" s="16">
        <v>617.66224843698228</v>
      </c>
      <c r="P48" s="19" t="s">
        <v>165</v>
      </c>
    </row>
    <row r="49" spans="1:16" x14ac:dyDescent="0.35">
      <c r="A49" s="2" t="s">
        <v>81</v>
      </c>
      <c r="B49" s="3" t="s">
        <v>81</v>
      </c>
      <c r="C49" s="9" t="s">
        <v>8</v>
      </c>
      <c r="D49" s="16">
        <f>PI()*E49*F49*G49/6</f>
        <v>16.084954386379746</v>
      </c>
      <c r="E49" s="8">
        <f>3*1.6</f>
        <v>4.8000000000000007</v>
      </c>
      <c r="F49" s="8">
        <f>2*1.6</f>
        <v>3.2</v>
      </c>
      <c r="G49" s="8">
        <f>1.25*1.6</f>
        <v>2</v>
      </c>
      <c r="H49" s="26" t="s">
        <v>167</v>
      </c>
      <c r="N49" s="2" t="s">
        <v>81</v>
      </c>
      <c r="O49" s="16">
        <v>16.084954386379746</v>
      </c>
      <c r="P49" s="20" t="s">
        <v>167</v>
      </c>
    </row>
    <row r="50" spans="1:16" x14ac:dyDescent="0.35">
      <c r="A50" s="2" t="s">
        <v>82</v>
      </c>
      <c r="B50" s="3" t="s">
        <v>145</v>
      </c>
      <c r="C50" s="9" t="s">
        <v>1</v>
      </c>
      <c r="D50" s="16">
        <f t="shared" ref="D50" si="9">E50*F50*G50</f>
        <v>1536</v>
      </c>
      <c r="E50" s="8">
        <f>60*1.6</f>
        <v>96</v>
      </c>
      <c r="F50" s="8">
        <v>4</v>
      </c>
      <c r="G50" s="8">
        <f>2.5*1.6</f>
        <v>4</v>
      </c>
      <c r="H50" s="26" t="s">
        <v>165</v>
      </c>
      <c r="N50" s="2" t="s">
        <v>82</v>
      </c>
      <c r="O50" s="16">
        <v>1536</v>
      </c>
      <c r="P50" s="19" t="s">
        <v>165</v>
      </c>
    </row>
    <row r="51" spans="1:16" x14ac:dyDescent="0.35">
      <c r="A51" s="2" t="s">
        <v>83</v>
      </c>
      <c r="B51" s="3" t="s">
        <v>146</v>
      </c>
      <c r="C51" s="9" t="s">
        <v>1</v>
      </c>
      <c r="D51" s="16">
        <f t="shared" ref="D51:D52" si="10">E51*F51*G51</f>
        <v>504</v>
      </c>
      <c r="E51" s="8">
        <f>35*1.6</f>
        <v>56</v>
      </c>
      <c r="F51" s="8">
        <v>3</v>
      </c>
      <c r="G51" s="8">
        <v>3</v>
      </c>
      <c r="H51" s="26" t="s">
        <v>165</v>
      </c>
      <c r="N51" s="2" t="s">
        <v>83</v>
      </c>
      <c r="O51" s="16">
        <v>504</v>
      </c>
      <c r="P51" s="19" t="s">
        <v>165</v>
      </c>
    </row>
    <row r="52" spans="1:16" x14ac:dyDescent="0.35">
      <c r="A52" s="2" t="s">
        <v>84</v>
      </c>
      <c r="B52" s="3" t="s">
        <v>147</v>
      </c>
      <c r="C52" s="9" t="s">
        <v>1</v>
      </c>
      <c r="D52" s="16">
        <f t="shared" si="10"/>
        <v>450</v>
      </c>
      <c r="E52" s="8">
        <v>50</v>
      </c>
      <c r="F52" s="8">
        <v>3</v>
      </c>
      <c r="G52" s="8">
        <v>3</v>
      </c>
      <c r="H52" s="26" t="s">
        <v>165</v>
      </c>
      <c r="N52" s="2" t="s">
        <v>84</v>
      </c>
      <c r="O52" s="16">
        <v>450</v>
      </c>
      <c r="P52" s="19" t="s">
        <v>165</v>
      </c>
    </row>
    <row r="53" spans="1:16" x14ac:dyDescent="0.35">
      <c r="A53" s="2" t="s">
        <v>11</v>
      </c>
      <c r="B53" s="3" t="s">
        <v>148</v>
      </c>
      <c r="C53" s="9" t="s">
        <v>1</v>
      </c>
      <c r="D53" s="16">
        <f>E53*F53*G53</f>
        <v>368.6400000000001</v>
      </c>
      <c r="E53" s="8">
        <f>6*1.6</f>
        <v>9.6000000000000014</v>
      </c>
      <c r="F53" s="8">
        <f>5*1.6</f>
        <v>8</v>
      </c>
      <c r="G53" s="8">
        <f>3*1.6</f>
        <v>4.8000000000000007</v>
      </c>
      <c r="H53" s="26" t="s">
        <v>166</v>
      </c>
      <c r="N53" s="2" t="s">
        <v>11</v>
      </c>
      <c r="O53" s="16">
        <v>368.6400000000001</v>
      </c>
      <c r="P53" s="22" t="s">
        <v>166</v>
      </c>
    </row>
    <row r="54" spans="1:16" x14ac:dyDescent="0.35">
      <c r="A54" s="1" t="s">
        <v>85</v>
      </c>
      <c r="B54" s="1" t="s">
        <v>85</v>
      </c>
      <c r="C54" s="9" t="s">
        <v>3</v>
      </c>
      <c r="D54" s="16">
        <f>(PI()*E54*F54*F54/4)*16</f>
        <v>7823.7218135351068</v>
      </c>
      <c r="E54" s="8">
        <f>9.5*1.6</f>
        <v>15.200000000000001</v>
      </c>
      <c r="F54" s="8">
        <f>4*1.6</f>
        <v>6.4</v>
      </c>
      <c r="H54" s="26" t="s">
        <v>166</v>
      </c>
      <c r="N54" s="1" t="s">
        <v>85</v>
      </c>
      <c r="O54" s="16">
        <v>7823.7218135351068</v>
      </c>
      <c r="P54" s="22" t="s">
        <v>166</v>
      </c>
    </row>
    <row r="55" spans="1:16" x14ac:dyDescent="0.35">
      <c r="A55" s="2" t="s">
        <v>86</v>
      </c>
      <c r="B55" s="3" t="s">
        <v>149</v>
      </c>
      <c r="C55" s="11" t="s">
        <v>6</v>
      </c>
      <c r="D55" s="16">
        <f>PI()*F55*F55*F55/6</f>
        <v>14.137166941154069</v>
      </c>
      <c r="F55" s="8">
        <v>3</v>
      </c>
      <c r="H55" s="26" t="s">
        <v>167</v>
      </c>
      <c r="N55" s="2" t="s">
        <v>86</v>
      </c>
      <c r="O55" s="16">
        <v>14.137166941154069</v>
      </c>
      <c r="P55" s="20" t="s">
        <v>167</v>
      </c>
    </row>
    <row r="56" spans="1:16" x14ac:dyDescent="0.35">
      <c r="A56" s="2" t="s">
        <v>87</v>
      </c>
      <c r="B56" s="3" t="s">
        <v>150</v>
      </c>
      <c r="C56" s="11" t="s">
        <v>6</v>
      </c>
      <c r="D56" s="16">
        <f>PI()*F56*F56*F56/6</f>
        <v>22.449297503777061</v>
      </c>
      <c r="F56" s="8">
        <v>3.5</v>
      </c>
      <c r="H56" s="26" t="s">
        <v>167</v>
      </c>
      <c r="J56" s="12"/>
      <c r="K56" s="12"/>
      <c r="N56" s="2" t="s">
        <v>87</v>
      </c>
      <c r="O56" s="16">
        <v>22.449297503777061</v>
      </c>
      <c r="P56" s="20" t="s">
        <v>167</v>
      </c>
    </row>
    <row r="57" spans="1:16" x14ac:dyDescent="0.35">
      <c r="A57" s="2" t="s">
        <v>88</v>
      </c>
      <c r="B57" s="3" t="s">
        <v>151</v>
      </c>
      <c r="C57" s="9" t="s">
        <v>8</v>
      </c>
      <c r="D57" s="16">
        <f t="shared" ref="D57" si="11">PI()*E57*F57*F57/4</f>
        <v>240.52818754046856</v>
      </c>
      <c r="E57" s="4">
        <v>25</v>
      </c>
      <c r="F57" s="4">
        <v>3.5</v>
      </c>
      <c r="G57" s="4"/>
      <c r="H57" s="26" t="s">
        <v>167</v>
      </c>
      <c r="J57" s="12"/>
      <c r="K57" s="12"/>
      <c r="L57" s="12"/>
      <c r="N57" s="2" t="s">
        <v>88</v>
      </c>
      <c r="O57" s="16">
        <v>240.52818754046856</v>
      </c>
      <c r="P57" s="20" t="s">
        <v>167</v>
      </c>
    </row>
    <row r="58" spans="1:16" x14ac:dyDescent="0.35">
      <c r="A58" s="2" t="s">
        <v>89</v>
      </c>
      <c r="B58" s="3" t="s">
        <v>152</v>
      </c>
      <c r="C58" s="11" t="s">
        <v>6</v>
      </c>
      <c r="D58" s="16">
        <f>PI()*F58*F58*F58/6</f>
        <v>14.137166941154069</v>
      </c>
      <c r="E58" s="8">
        <v>3</v>
      </c>
      <c r="F58" s="8">
        <v>3</v>
      </c>
      <c r="H58" s="26" t="s">
        <v>167</v>
      </c>
      <c r="N58" s="2" t="s">
        <v>89</v>
      </c>
      <c r="O58" s="16">
        <v>14.137166941154069</v>
      </c>
      <c r="P58" s="20" t="s">
        <v>167</v>
      </c>
    </row>
    <row r="59" spans="1:16" x14ac:dyDescent="0.35">
      <c r="A59" s="2" t="s">
        <v>90</v>
      </c>
      <c r="B59" s="3" t="s">
        <v>153</v>
      </c>
      <c r="C59" s="9" t="s">
        <v>1</v>
      </c>
      <c r="D59" s="16">
        <f t="shared" ref="D59" si="12">E59*F59*G59</f>
        <v>1290.2400000000005</v>
      </c>
      <c r="E59" s="8">
        <f>35*1.6</f>
        <v>56</v>
      </c>
      <c r="F59" s="8">
        <f>3*1.6</f>
        <v>4.8000000000000007</v>
      </c>
      <c r="G59" s="8">
        <f>3*1.6</f>
        <v>4.8000000000000007</v>
      </c>
      <c r="H59" s="26" t="s">
        <v>165</v>
      </c>
      <c r="I59" s="11"/>
      <c r="N59" s="2" t="s">
        <v>90</v>
      </c>
      <c r="O59" s="16">
        <v>1290.2400000000005</v>
      </c>
      <c r="P59" s="19" t="s">
        <v>165</v>
      </c>
    </row>
    <row r="60" spans="1:16" x14ac:dyDescent="0.35">
      <c r="A60" s="2" t="s">
        <v>91</v>
      </c>
      <c r="B60" s="3" t="s">
        <v>154</v>
      </c>
      <c r="C60" s="9" t="s">
        <v>7</v>
      </c>
      <c r="D60" s="16">
        <f>PI()*E60*F60*G60/6</f>
        <v>600.50496375817704</v>
      </c>
      <c r="E60" s="8">
        <f>8*1.6</f>
        <v>12.8</v>
      </c>
      <c r="F60" s="8">
        <f>7*1.6</f>
        <v>11.200000000000001</v>
      </c>
      <c r="G60" s="8">
        <v>8</v>
      </c>
      <c r="H60" s="26" t="s">
        <v>171</v>
      </c>
      <c r="I60" s="11"/>
      <c r="N60" s="2" t="s">
        <v>91</v>
      </c>
      <c r="O60" s="16">
        <v>600.50496375817704</v>
      </c>
      <c r="P60" s="25" t="s">
        <v>171</v>
      </c>
    </row>
    <row r="61" spans="1:16" x14ac:dyDescent="0.35">
      <c r="A61" s="2" t="s">
        <v>92</v>
      </c>
      <c r="B61" s="3" t="s">
        <v>155</v>
      </c>
      <c r="C61" s="9" t="s">
        <v>7</v>
      </c>
      <c r="D61" s="16">
        <f>PI()*E61*F61*G61/6</f>
        <v>351.85837720205683</v>
      </c>
      <c r="E61" s="8">
        <v>12</v>
      </c>
      <c r="F61" s="8">
        <v>8</v>
      </c>
      <c r="G61" s="8">
        <v>7</v>
      </c>
      <c r="H61" s="26" t="s">
        <v>170</v>
      </c>
      <c r="I61" s="11"/>
      <c r="N61" s="2" t="s">
        <v>92</v>
      </c>
      <c r="O61" s="16">
        <v>351.85837720205683</v>
      </c>
      <c r="P61" s="24" t="s">
        <v>170</v>
      </c>
    </row>
    <row r="62" spans="1:16" x14ac:dyDescent="0.35">
      <c r="A62" s="2" t="s">
        <v>93</v>
      </c>
      <c r="B62" s="3" t="s">
        <v>156</v>
      </c>
      <c r="C62" s="9" t="s">
        <v>3</v>
      </c>
      <c r="D62" s="16">
        <f>PI()*E62*F62*F62/6</f>
        <v>471.23889803846896</v>
      </c>
      <c r="E62" s="4">
        <v>4</v>
      </c>
      <c r="F62" s="4">
        <v>15</v>
      </c>
      <c r="H62" s="26" t="s">
        <v>166</v>
      </c>
      <c r="I62" s="11"/>
      <c r="N62" s="2" t="s">
        <v>93</v>
      </c>
      <c r="O62" s="16">
        <v>471.23889803846896</v>
      </c>
      <c r="P62" s="22" t="s">
        <v>166</v>
      </c>
    </row>
    <row r="63" spans="1:16" x14ac:dyDescent="0.35">
      <c r="A63" s="2" t="s">
        <v>94</v>
      </c>
      <c r="B63" s="3" t="s">
        <v>157</v>
      </c>
      <c r="C63" s="9" t="s">
        <v>3</v>
      </c>
      <c r="D63" s="16">
        <f>PI()*E63*F63*F63/6</f>
        <v>102.62536001726657</v>
      </c>
      <c r="E63" s="4">
        <v>4</v>
      </c>
      <c r="F63" s="4">
        <v>7</v>
      </c>
      <c r="H63" s="26" t="s">
        <v>166</v>
      </c>
      <c r="I63" s="11"/>
      <c r="N63" s="2" t="s">
        <v>94</v>
      </c>
      <c r="O63" s="16">
        <v>102.62536001726657</v>
      </c>
      <c r="P63" s="22" t="s">
        <v>166</v>
      </c>
    </row>
    <row r="64" spans="1:16" x14ac:dyDescent="0.35">
      <c r="A64" s="2" t="s">
        <v>95</v>
      </c>
      <c r="B64" s="3" t="s">
        <v>158</v>
      </c>
      <c r="C64" s="9" t="s">
        <v>3</v>
      </c>
      <c r="D64" s="16">
        <f>PI()*E64*F64*F64/6</f>
        <v>67.020643276582248</v>
      </c>
      <c r="E64" s="8">
        <v>8</v>
      </c>
      <c r="F64" s="8">
        <v>4</v>
      </c>
      <c r="H64" s="26" t="s">
        <v>166</v>
      </c>
      <c r="N64" s="2" t="s">
        <v>95</v>
      </c>
      <c r="O64" s="16">
        <v>67.020643276582248</v>
      </c>
      <c r="P64" s="22" t="s">
        <v>166</v>
      </c>
    </row>
    <row r="65" spans="1:16" x14ac:dyDescent="0.35">
      <c r="A65" s="1" t="s">
        <v>96</v>
      </c>
      <c r="B65" s="1" t="s">
        <v>159</v>
      </c>
      <c r="C65" s="9" t="s">
        <v>3</v>
      </c>
      <c r="D65" s="16">
        <f>PI()*E65*F65*F65/6</f>
        <v>33.510321638291124</v>
      </c>
      <c r="E65" s="8">
        <v>4</v>
      </c>
      <c r="F65" s="8">
        <v>4</v>
      </c>
      <c r="H65" s="26" t="s">
        <v>168</v>
      </c>
      <c r="N65" s="1" t="s">
        <v>96</v>
      </c>
      <c r="O65" s="16">
        <v>33.510321638291124</v>
      </c>
      <c r="P65" s="21" t="s">
        <v>168</v>
      </c>
    </row>
    <row r="66" spans="1:16" x14ac:dyDescent="0.35">
      <c r="A66" s="1" t="s">
        <v>97</v>
      </c>
      <c r="B66" s="1" t="s">
        <v>160</v>
      </c>
      <c r="C66" s="9" t="s">
        <v>1</v>
      </c>
      <c r="D66" s="16">
        <f>E66*F66*G66</f>
        <v>75</v>
      </c>
      <c r="E66" s="8">
        <v>6</v>
      </c>
      <c r="F66" s="8">
        <v>5</v>
      </c>
      <c r="G66" s="8">
        <v>2.5</v>
      </c>
      <c r="H66" s="26" t="s">
        <v>166</v>
      </c>
      <c r="I66" s="11"/>
      <c r="N66" s="1" t="s">
        <v>97</v>
      </c>
      <c r="O66" s="16">
        <v>75</v>
      </c>
      <c r="P66" s="22" t="s">
        <v>166</v>
      </c>
    </row>
    <row r="67" spans="1:16" x14ac:dyDescent="0.35">
      <c r="A67" s="2" t="s">
        <v>98</v>
      </c>
      <c r="B67" s="1" t="s">
        <v>161</v>
      </c>
      <c r="C67" s="9" t="s">
        <v>8</v>
      </c>
      <c r="D67" s="16">
        <f>PI()*E67*F67*F67/4</f>
        <v>87.964594300514207</v>
      </c>
      <c r="E67" s="8">
        <v>7</v>
      </c>
      <c r="F67" s="8">
        <v>4</v>
      </c>
      <c r="H67" s="26" t="s">
        <v>166</v>
      </c>
      <c r="I67" s="11"/>
      <c r="N67" s="2" t="s">
        <v>98</v>
      </c>
      <c r="O67" s="16">
        <v>87.964594300514207</v>
      </c>
      <c r="P67" s="22" t="s">
        <v>166</v>
      </c>
    </row>
    <row r="68" spans="1:16" x14ac:dyDescent="0.35">
      <c r="A68" s="1"/>
      <c r="B68" s="1"/>
      <c r="C68" s="11"/>
      <c r="D68" s="10"/>
      <c r="H68" s="26"/>
      <c r="N68" s="1"/>
      <c r="P68" s="26"/>
    </row>
    <row r="69" spans="1:16" x14ac:dyDescent="0.35">
      <c r="A69" s="1"/>
      <c r="B69" s="1"/>
      <c r="C69" s="11"/>
      <c r="D69" s="10"/>
      <c r="N69" s="1"/>
    </row>
    <row r="70" spans="1:16" x14ac:dyDescent="0.35">
      <c r="C70" s="11"/>
      <c r="D70" s="10"/>
    </row>
    <row r="71" spans="1:16" x14ac:dyDescent="0.35">
      <c r="C71" s="11"/>
      <c r="D71" s="10"/>
    </row>
    <row r="72" spans="1:16" x14ac:dyDescent="0.35">
      <c r="C72" s="11"/>
      <c r="D72" s="10"/>
      <c r="H72" s="14"/>
      <c r="I72" s="13"/>
      <c r="P72" s="13"/>
    </row>
    <row r="73" spans="1:16" x14ac:dyDescent="0.35">
      <c r="C73" s="11"/>
      <c r="D73" s="10"/>
      <c r="H73" s="14"/>
      <c r="I73" s="13"/>
      <c r="P73" s="13"/>
    </row>
    <row r="74" spans="1:16" x14ac:dyDescent="0.35">
      <c r="C74" s="11"/>
      <c r="D74" s="10"/>
      <c r="H74" s="14"/>
      <c r="I74" s="13"/>
      <c r="P74" s="13"/>
    </row>
    <row r="75" spans="1:16" x14ac:dyDescent="0.35">
      <c r="C75" s="11"/>
      <c r="D75" s="10"/>
      <c r="H75" s="14"/>
      <c r="I75" s="13"/>
      <c r="P75" s="13"/>
    </row>
    <row r="76" spans="1:16" x14ac:dyDescent="0.35">
      <c r="C76" s="11"/>
      <c r="D76" s="10"/>
      <c r="H76" s="14"/>
      <c r="I76" s="13"/>
      <c r="P76" s="13"/>
    </row>
    <row r="77" spans="1:16" x14ac:dyDescent="0.35">
      <c r="H77" s="14"/>
      <c r="I77" s="13"/>
      <c r="P77" s="13"/>
    </row>
    <row r="78" spans="1:16" x14ac:dyDescent="0.35">
      <c r="H78" s="14"/>
      <c r="I78" s="13"/>
      <c r="P78" s="13"/>
    </row>
    <row r="79" spans="1:16" x14ac:dyDescent="0.35">
      <c r="H79" s="14"/>
      <c r="I79" s="13"/>
      <c r="P79" s="13"/>
    </row>
    <row r="80" spans="1:16" x14ac:dyDescent="0.35">
      <c r="H80" s="14"/>
      <c r="I80" s="13"/>
      <c r="P80" s="13"/>
    </row>
    <row r="81" spans="8:16" x14ac:dyDescent="0.35">
      <c r="H81" s="14"/>
      <c r="I81" s="13"/>
      <c r="P81" s="13"/>
    </row>
    <row r="82" spans="8:16" x14ac:dyDescent="0.35">
      <c r="H82" s="14"/>
      <c r="I82" s="13"/>
      <c r="P8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29" sqref="A29"/>
    </sheetView>
  </sheetViews>
  <sheetFormatPr defaultRowHeight="14.5" x14ac:dyDescent="0.35"/>
  <cols>
    <col min="1" max="1" width="42.453125" style="13" bestFit="1" customWidth="1"/>
    <col min="2" max="2" width="27" style="13" bestFit="1" customWidth="1"/>
    <col min="3" max="3" width="41.453125" style="13" bestFit="1" customWidth="1"/>
    <col min="4" max="16384" width="8.7265625" style="13"/>
  </cols>
  <sheetData>
    <row r="1" spans="1:5" s="33" customFormat="1" x14ac:dyDescent="0.35">
      <c r="A1" s="36" t="s">
        <v>164</v>
      </c>
      <c r="B1" s="32"/>
      <c r="C1" s="32"/>
      <c r="D1" s="32"/>
      <c r="E1" s="32"/>
    </row>
    <row r="2" spans="1:5" s="33" customFormat="1" x14ac:dyDescent="0.35">
      <c r="A2" s="37" t="s">
        <v>16</v>
      </c>
      <c r="B2" s="38" t="s">
        <v>17</v>
      </c>
      <c r="C2" s="38" t="s">
        <v>186</v>
      </c>
      <c r="D2" s="32"/>
      <c r="E2" s="32"/>
    </row>
    <row r="3" spans="1:5" s="33" customFormat="1" x14ac:dyDescent="0.35">
      <c r="A3" s="34"/>
      <c r="B3" s="32"/>
      <c r="C3" s="32"/>
      <c r="D3" s="32"/>
      <c r="E3" s="32"/>
    </row>
    <row r="4" spans="1:5" s="33" customFormat="1" x14ac:dyDescent="0.35">
      <c r="A4" s="9" t="s">
        <v>8</v>
      </c>
      <c r="B4" s="39" t="s">
        <v>173</v>
      </c>
      <c r="C4" s="35" t="s">
        <v>18</v>
      </c>
      <c r="D4" s="32"/>
      <c r="E4" s="32"/>
    </row>
    <row r="5" spans="1:5" s="33" customFormat="1" x14ac:dyDescent="0.35">
      <c r="A5" s="9" t="s">
        <v>0</v>
      </c>
      <c r="B5" s="40" t="s">
        <v>174</v>
      </c>
      <c r="C5" s="32" t="s">
        <v>19</v>
      </c>
      <c r="D5" s="32"/>
      <c r="E5" s="32"/>
    </row>
    <row r="6" spans="1:5" s="33" customFormat="1" x14ac:dyDescent="0.35">
      <c r="A6" s="9" t="s">
        <v>3</v>
      </c>
      <c r="B6" s="40" t="s">
        <v>175</v>
      </c>
      <c r="C6" s="35"/>
      <c r="D6" s="32"/>
      <c r="E6" s="32"/>
    </row>
    <row r="7" spans="1:5" s="33" customFormat="1" x14ac:dyDescent="0.35">
      <c r="A7" s="9" t="s">
        <v>20</v>
      </c>
      <c r="B7" s="40" t="s">
        <v>176</v>
      </c>
      <c r="C7" s="32"/>
      <c r="D7" s="32"/>
      <c r="E7" s="32"/>
    </row>
    <row r="8" spans="1:5" s="33" customFormat="1" x14ac:dyDescent="0.35">
      <c r="A8" s="9" t="s">
        <v>7</v>
      </c>
      <c r="B8" s="40" t="s">
        <v>177</v>
      </c>
      <c r="C8" s="32"/>
      <c r="D8" s="32"/>
      <c r="E8" s="32"/>
    </row>
    <row r="9" spans="1:5" s="33" customFormat="1" x14ac:dyDescent="0.35">
      <c r="A9" s="9" t="s">
        <v>10</v>
      </c>
      <c r="B9" s="40" t="s">
        <v>178</v>
      </c>
      <c r="C9" s="32" t="s">
        <v>21</v>
      </c>
      <c r="D9" s="32"/>
      <c r="E9" s="32"/>
    </row>
    <row r="10" spans="1:5" s="33" customFormat="1" x14ac:dyDescent="0.35">
      <c r="A10" s="9" t="s">
        <v>12</v>
      </c>
      <c r="B10" s="40" t="s">
        <v>179</v>
      </c>
      <c r="C10" s="35" t="s">
        <v>22</v>
      </c>
      <c r="D10" s="32"/>
      <c r="E10" s="32"/>
    </row>
    <row r="11" spans="1:5" s="33" customFormat="1" x14ac:dyDescent="0.35">
      <c r="A11" s="9" t="s">
        <v>14</v>
      </c>
      <c r="B11" s="40" t="s">
        <v>178</v>
      </c>
      <c r="C11" s="32" t="s">
        <v>23</v>
      </c>
      <c r="D11" s="32"/>
      <c r="E11" s="32"/>
    </row>
    <row r="12" spans="1:5" s="33" customFormat="1" x14ac:dyDescent="0.35">
      <c r="A12" s="9" t="s">
        <v>1</v>
      </c>
      <c r="B12" s="32" t="s">
        <v>24</v>
      </c>
      <c r="C12" s="35" t="s">
        <v>25</v>
      </c>
      <c r="D12" s="32"/>
      <c r="E12" s="32"/>
    </row>
    <row r="13" spans="1:5" s="33" customFormat="1" x14ac:dyDescent="0.35">
      <c r="A13" s="9" t="s">
        <v>26</v>
      </c>
      <c r="B13" s="35" t="s">
        <v>27</v>
      </c>
      <c r="C13" s="32" t="s">
        <v>28</v>
      </c>
      <c r="D13" s="32"/>
      <c r="E13" s="32"/>
    </row>
    <row r="14" spans="1:5" s="33" customFormat="1" x14ac:dyDescent="0.35">
      <c r="A14" s="34" t="s">
        <v>6</v>
      </c>
      <c r="B14" s="40" t="s">
        <v>180</v>
      </c>
      <c r="C14" s="35" t="s">
        <v>29</v>
      </c>
      <c r="D14" s="32"/>
      <c r="E14" s="32"/>
    </row>
    <row r="15" spans="1:5" s="33" customFormat="1" x14ac:dyDescent="0.35">
      <c r="A15" s="40" t="s">
        <v>30</v>
      </c>
      <c r="B15" s="40" t="s">
        <v>181</v>
      </c>
      <c r="C15" s="32" t="s">
        <v>31</v>
      </c>
      <c r="D15" s="32"/>
      <c r="E15" s="32"/>
    </row>
    <row r="16" spans="1:5" s="33" customFormat="1" x14ac:dyDescent="0.35">
      <c r="A16" s="40" t="s">
        <v>5</v>
      </c>
      <c r="B16" s="40" t="s">
        <v>182</v>
      </c>
      <c r="C16" s="39" t="s">
        <v>32</v>
      </c>
      <c r="D16" s="32"/>
      <c r="E16" s="32"/>
    </row>
    <row r="17" spans="1:5" s="33" customFormat="1" x14ac:dyDescent="0.35">
      <c r="A17" s="39" t="s">
        <v>33</v>
      </c>
      <c r="B17" s="40" t="s">
        <v>183</v>
      </c>
      <c r="C17" s="39" t="s">
        <v>34</v>
      </c>
      <c r="D17" s="32"/>
      <c r="E17" s="32"/>
    </row>
    <row r="18" spans="1:5" s="33" customFormat="1" x14ac:dyDescent="0.35">
      <c r="A18" s="9" t="s">
        <v>35</v>
      </c>
      <c r="B18" s="40" t="s">
        <v>184</v>
      </c>
      <c r="C18" s="32" t="s">
        <v>36</v>
      </c>
      <c r="D18" s="32"/>
      <c r="E18" s="32"/>
    </row>
    <row r="19" spans="1:5" s="33" customFormat="1" x14ac:dyDescent="0.35">
      <c r="A19" s="34" t="s">
        <v>37</v>
      </c>
      <c r="B19" s="35" t="s">
        <v>185</v>
      </c>
      <c r="C19" s="32" t="s">
        <v>38</v>
      </c>
      <c r="D19" s="32"/>
      <c r="E19" s="32"/>
    </row>
    <row r="20" spans="1:5" s="33" customFormat="1" x14ac:dyDescent="0.35">
      <c r="A20" s="34"/>
      <c r="B20" s="32"/>
      <c r="C20" s="32"/>
      <c r="D20" s="32"/>
      <c r="E20" s="32"/>
    </row>
    <row r="21" spans="1:5" s="33" customFormat="1" x14ac:dyDescent="0.35">
      <c r="A21" s="34"/>
      <c r="B21" s="32"/>
      <c r="C21" s="32"/>
      <c r="D21" s="32"/>
      <c r="E21" s="32"/>
    </row>
    <row r="22" spans="1:5" s="33" customFormat="1" x14ac:dyDescent="0.35">
      <c r="A22" s="34"/>
      <c r="B22" s="32"/>
      <c r="C22" s="32"/>
      <c r="D22" s="32"/>
      <c r="E22" s="32"/>
    </row>
    <row r="23" spans="1:5" s="33" customFormat="1" x14ac:dyDescent="0.35">
      <c r="A23" s="34"/>
      <c r="B23" s="32"/>
      <c r="C23" s="32"/>
      <c r="D23" s="32"/>
      <c r="E23" s="32"/>
    </row>
    <row r="24" spans="1:5" x14ac:dyDescent="0.35">
      <c r="A24" s="11"/>
      <c r="B24" s="12"/>
      <c r="C24" s="12"/>
      <c r="D24" s="12"/>
      <c r="E24" s="12"/>
    </row>
    <row r="25" spans="1:5" x14ac:dyDescent="0.35">
      <c r="A25" s="11"/>
      <c r="B25" s="12"/>
      <c r="C25" s="12"/>
      <c r="D25" s="12"/>
      <c r="E25" s="12"/>
    </row>
    <row r="26" spans="1:5" x14ac:dyDescent="0.35">
      <c r="A26" s="11"/>
      <c r="B26" s="12"/>
      <c r="C26" s="12"/>
      <c r="D26" s="12"/>
      <c r="E26" s="12"/>
    </row>
    <row r="27" spans="1:5" x14ac:dyDescent="0.35">
      <c r="A27" s="11"/>
      <c r="B27" s="12"/>
      <c r="C27" s="12"/>
      <c r="D27" s="12"/>
      <c r="E27" s="12"/>
    </row>
    <row r="28" spans="1:5" x14ac:dyDescent="0.35">
      <c r="A28" s="11"/>
      <c r="B28" s="12"/>
      <c r="C28" s="12"/>
      <c r="D28" s="12"/>
      <c r="E28" s="12"/>
    </row>
    <row r="29" spans="1:5" x14ac:dyDescent="0.35">
      <c r="A29" s="11"/>
      <c r="B29" s="12"/>
      <c r="C29" s="12"/>
      <c r="D29" s="12"/>
      <c r="E29" s="12"/>
    </row>
    <row r="30" spans="1:5" x14ac:dyDescent="0.35">
      <c r="A30" s="11"/>
      <c r="B30" s="12"/>
      <c r="C30" s="12"/>
      <c r="D30" s="12"/>
      <c r="E30" s="12"/>
    </row>
    <row r="31" spans="1:5" x14ac:dyDescent="0.35">
      <c r="A31" s="11"/>
      <c r="B31" s="12"/>
      <c r="C31" s="12"/>
      <c r="D31" s="12"/>
      <c r="E31" s="12"/>
    </row>
    <row r="32" spans="1:5" x14ac:dyDescent="0.35">
      <c r="A32" s="11"/>
      <c r="B32" s="12"/>
      <c r="C32" s="12"/>
      <c r="D32" s="12"/>
      <c r="E32" s="12"/>
    </row>
    <row r="33" spans="1:5" x14ac:dyDescent="0.35">
      <c r="A33" s="11"/>
      <c r="B33" s="12"/>
      <c r="C33" s="12"/>
      <c r="D33" s="12"/>
      <c r="E33" s="12"/>
    </row>
    <row r="34" spans="1:5" x14ac:dyDescent="0.35">
      <c r="D34" s="12"/>
      <c r="E3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formulae used</vt:lpstr>
      <vt:lpstr>examples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Marta</dc:creator>
  <cp:lastModifiedBy>Narwani, Anita Julianne Tricia</cp:lastModifiedBy>
  <dcterms:created xsi:type="dcterms:W3CDTF">2018-01-24T19:04:51Z</dcterms:created>
  <dcterms:modified xsi:type="dcterms:W3CDTF">2019-10-06T14:48:09Z</dcterms:modified>
</cp:coreProperties>
</file>